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24226"/>
  <xr:revisionPtr revIDLastSave="0" documentId="13_ncr:1_{9D5B5EEA-B9E5-4132-966B-44B3D448D17B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ummary (VCS ID-531)" sheetId="7" r:id="rId1"/>
    <sheet name="Generation Data" sheetId="6" r:id="rId2"/>
    <sheet name="ERs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1" i="6" l="1"/>
  <c r="G13" i="8"/>
  <c r="F12" i="8"/>
  <c r="L102" i="6"/>
  <c r="M102" i="6"/>
  <c r="N102" i="6"/>
  <c r="O102" i="6"/>
  <c r="P102" i="6"/>
  <c r="F102" i="6"/>
  <c r="G102" i="6"/>
  <c r="H102" i="6"/>
  <c r="I102" i="6"/>
  <c r="E102" i="6"/>
  <c r="P101" i="6"/>
  <c r="O101" i="6"/>
  <c r="M101" i="6"/>
  <c r="H101" i="6"/>
  <c r="G101" i="6"/>
  <c r="F101" i="6"/>
  <c r="K101" i="6"/>
  <c r="Q101" i="6" s="1"/>
  <c r="Q102" i="6" s="1"/>
  <c r="E101" i="6"/>
  <c r="E116" i="6"/>
  <c r="I115" i="6"/>
  <c r="G115" i="6"/>
  <c r="E115" i="6"/>
  <c r="K102" i="6" l="1"/>
  <c r="E12" i="8"/>
  <c r="F116" i="6"/>
  <c r="G116" i="6" s="1"/>
  <c r="H116" i="6"/>
  <c r="I116" i="6" s="1"/>
  <c r="I16" i="6"/>
  <c r="I22" i="6"/>
  <c r="I28" i="6"/>
  <c r="I52" i="6"/>
  <c r="I70" i="6"/>
  <c r="I72" i="6"/>
  <c r="I75" i="6"/>
  <c r="I85" i="6"/>
  <c r="I95" i="6"/>
  <c r="B109" i="6"/>
  <c r="C12" i="7"/>
  <c r="C11" i="7"/>
  <c r="M100" i="6"/>
  <c r="E110" i="6"/>
  <c r="I109" i="6"/>
  <c r="G109" i="6"/>
  <c r="E109" i="6"/>
  <c r="F8" i="7"/>
  <c r="M5" i="6"/>
  <c r="P5" i="6" s="1"/>
  <c r="M7" i="6"/>
  <c r="P7" i="6" s="1"/>
  <c r="M8" i="6"/>
  <c r="P8" i="6" s="1"/>
  <c r="M9" i="6"/>
  <c r="P9" i="6" s="1"/>
  <c r="M10" i="6"/>
  <c r="P10" i="6" s="1"/>
  <c r="M11" i="6"/>
  <c r="P11" i="6" s="1"/>
  <c r="M12" i="6"/>
  <c r="P12" i="6" s="1"/>
  <c r="M13" i="6"/>
  <c r="P13" i="6" s="1"/>
  <c r="M14" i="6"/>
  <c r="P14" i="6" s="1"/>
  <c r="M15" i="6"/>
  <c r="P15" i="6" s="1"/>
  <c r="M16" i="6"/>
  <c r="P16" i="6" s="1"/>
  <c r="M17" i="6"/>
  <c r="P17" i="6" s="1"/>
  <c r="M18" i="6"/>
  <c r="P18" i="6" s="1"/>
  <c r="M19" i="6"/>
  <c r="P19" i="6" s="1"/>
  <c r="M20" i="6"/>
  <c r="P20" i="6"/>
  <c r="M21" i="6"/>
  <c r="P21" i="6"/>
  <c r="M22" i="6"/>
  <c r="P22" i="6" s="1"/>
  <c r="M23" i="6"/>
  <c r="P23" i="6" s="1"/>
  <c r="M24" i="6"/>
  <c r="P24" i="6" s="1"/>
  <c r="M25" i="6"/>
  <c r="P25" i="6" s="1"/>
  <c r="M26" i="6"/>
  <c r="P26" i="6" s="1"/>
  <c r="M27" i="6"/>
  <c r="P27" i="6" s="1"/>
  <c r="M28" i="6"/>
  <c r="P28" i="6"/>
  <c r="M29" i="6"/>
  <c r="P29" i="6" s="1"/>
  <c r="M30" i="6"/>
  <c r="P30" i="6" s="1"/>
  <c r="M31" i="6"/>
  <c r="P31" i="6"/>
  <c r="M32" i="6"/>
  <c r="P32" i="6" s="1"/>
  <c r="M33" i="6"/>
  <c r="P33" i="6" s="1"/>
  <c r="M34" i="6"/>
  <c r="P34" i="6" s="1"/>
  <c r="M35" i="6"/>
  <c r="P35" i="6" s="1"/>
  <c r="M36" i="6"/>
  <c r="P36" i="6" s="1"/>
  <c r="M37" i="6"/>
  <c r="P37" i="6"/>
  <c r="M38" i="6"/>
  <c r="P38" i="6" s="1"/>
  <c r="M39" i="6"/>
  <c r="P39" i="6" s="1"/>
  <c r="M40" i="6"/>
  <c r="P40" i="6" s="1"/>
  <c r="M41" i="6"/>
  <c r="P41" i="6" s="1"/>
  <c r="M42" i="6"/>
  <c r="P42" i="6" s="1"/>
  <c r="M43" i="6"/>
  <c r="P43" i="6" s="1"/>
  <c r="M44" i="6"/>
  <c r="P44" i="6" s="1"/>
  <c r="M45" i="6"/>
  <c r="P45" i="6" s="1"/>
  <c r="M46" i="6"/>
  <c r="P46" i="6" s="1"/>
  <c r="M47" i="6"/>
  <c r="P47" i="6"/>
  <c r="M48" i="6"/>
  <c r="P48" i="6" s="1"/>
  <c r="M49" i="6"/>
  <c r="P49" i="6"/>
  <c r="M50" i="6"/>
  <c r="P50" i="6" s="1"/>
  <c r="M51" i="6"/>
  <c r="P51" i="6" s="1"/>
  <c r="M52" i="6"/>
  <c r="P52" i="6" s="1"/>
  <c r="M53" i="6"/>
  <c r="P53" i="6" s="1"/>
  <c r="M54" i="6"/>
  <c r="P54" i="6" s="1"/>
  <c r="M55" i="6"/>
  <c r="P55" i="6" s="1"/>
  <c r="M56" i="6"/>
  <c r="P56" i="6" s="1"/>
  <c r="M57" i="6"/>
  <c r="P57" i="6" s="1"/>
  <c r="M58" i="6"/>
  <c r="P58" i="6" s="1"/>
  <c r="M59" i="6"/>
  <c r="P59" i="6" s="1"/>
  <c r="M60" i="6"/>
  <c r="P60" i="6" s="1"/>
  <c r="M61" i="6"/>
  <c r="P61" i="6" s="1"/>
  <c r="M62" i="6"/>
  <c r="P62" i="6" s="1"/>
  <c r="M63" i="6"/>
  <c r="P63" i="6" s="1"/>
  <c r="M64" i="6"/>
  <c r="P64" i="6" s="1"/>
  <c r="M6" i="6"/>
  <c r="P6" i="6"/>
  <c r="H6" i="6"/>
  <c r="H7" i="6"/>
  <c r="H8" i="6"/>
  <c r="I8" i="6" s="1"/>
  <c r="H9" i="6"/>
  <c r="H10" i="6"/>
  <c r="H11" i="6"/>
  <c r="H12" i="6"/>
  <c r="H13" i="6"/>
  <c r="H14" i="6"/>
  <c r="H15" i="6"/>
  <c r="H16" i="6"/>
  <c r="H17" i="6"/>
  <c r="H18" i="6"/>
  <c r="H19" i="6"/>
  <c r="H20" i="6"/>
  <c r="I20" i="6" s="1"/>
  <c r="H21" i="6"/>
  <c r="H22" i="6"/>
  <c r="H23" i="6"/>
  <c r="H24" i="6"/>
  <c r="H25" i="6"/>
  <c r="H26" i="6"/>
  <c r="H27" i="6"/>
  <c r="H28" i="6"/>
  <c r="H29" i="6"/>
  <c r="H30" i="6"/>
  <c r="H31" i="6"/>
  <c r="H32" i="6"/>
  <c r="I32" i="6" s="1"/>
  <c r="H33" i="6"/>
  <c r="H34" i="6"/>
  <c r="H35" i="6"/>
  <c r="H36" i="6"/>
  <c r="H37" i="6"/>
  <c r="H38" i="6"/>
  <c r="H39" i="6"/>
  <c r="H40" i="6"/>
  <c r="H41" i="6"/>
  <c r="H42" i="6"/>
  <c r="H43" i="6"/>
  <c r="H44" i="6"/>
  <c r="I44" i="6" s="1"/>
  <c r="H45" i="6"/>
  <c r="H46" i="6"/>
  <c r="H47" i="6"/>
  <c r="H48" i="6"/>
  <c r="H49" i="6"/>
  <c r="H50" i="6"/>
  <c r="H51" i="6"/>
  <c r="H52" i="6"/>
  <c r="H53" i="6"/>
  <c r="H54" i="6"/>
  <c r="H55" i="6"/>
  <c r="H56" i="6"/>
  <c r="I56" i="6" s="1"/>
  <c r="H57" i="6"/>
  <c r="H58" i="6"/>
  <c r="H59" i="6"/>
  <c r="H60" i="6"/>
  <c r="H61" i="6"/>
  <c r="H62" i="6"/>
  <c r="H63" i="6"/>
  <c r="H5" i="6"/>
  <c r="F63" i="6"/>
  <c r="I63" i="6" s="1"/>
  <c r="F62" i="6"/>
  <c r="I62" i="6" s="1"/>
  <c r="F61" i="6"/>
  <c r="I61" i="6" s="1"/>
  <c r="F60" i="6"/>
  <c r="I60" i="6" s="1"/>
  <c r="F59" i="6"/>
  <c r="F58" i="6"/>
  <c r="I58" i="6" s="1"/>
  <c r="F57" i="6"/>
  <c r="F56" i="6"/>
  <c r="F55" i="6"/>
  <c r="F54" i="6"/>
  <c r="F53" i="6"/>
  <c r="F52" i="6"/>
  <c r="F51" i="6"/>
  <c r="I51" i="6" s="1"/>
  <c r="F50" i="6"/>
  <c r="I50" i="6" s="1"/>
  <c r="F49" i="6"/>
  <c r="I49" i="6" s="1"/>
  <c r="F48" i="6"/>
  <c r="I48" i="6" s="1"/>
  <c r="F47" i="6"/>
  <c r="F46" i="6"/>
  <c r="I46" i="6" s="1"/>
  <c r="F45" i="6"/>
  <c r="F44" i="6"/>
  <c r="F43" i="6"/>
  <c r="F42" i="6"/>
  <c r="F41" i="6"/>
  <c r="F40" i="6"/>
  <c r="I40" i="6" s="1"/>
  <c r="F39" i="6"/>
  <c r="I39" i="6" s="1"/>
  <c r="F38" i="6"/>
  <c r="I38" i="6" s="1"/>
  <c r="F37" i="6"/>
  <c r="I37" i="6" s="1"/>
  <c r="F36" i="6"/>
  <c r="I36" i="6" s="1"/>
  <c r="F35" i="6"/>
  <c r="F34" i="6"/>
  <c r="I34" i="6" s="1"/>
  <c r="F33" i="6"/>
  <c r="F32" i="6"/>
  <c r="F31" i="6"/>
  <c r="F30" i="6"/>
  <c r="F29" i="6"/>
  <c r="F28" i="6"/>
  <c r="F27" i="6"/>
  <c r="I27" i="6" s="1"/>
  <c r="F26" i="6"/>
  <c r="I26" i="6" s="1"/>
  <c r="F25" i="6"/>
  <c r="I25" i="6" s="1"/>
  <c r="F24" i="6"/>
  <c r="I24" i="6" s="1"/>
  <c r="F23" i="6"/>
  <c r="F22" i="6"/>
  <c r="F21" i="6"/>
  <c r="F20" i="6"/>
  <c r="F19" i="6"/>
  <c r="F18" i="6"/>
  <c r="F17" i="6"/>
  <c r="F16" i="6"/>
  <c r="F15" i="6"/>
  <c r="I15" i="6" s="1"/>
  <c r="F14" i="6"/>
  <c r="I14" i="6" s="1"/>
  <c r="F13" i="6"/>
  <c r="I13" i="6" s="1"/>
  <c r="F12" i="6"/>
  <c r="I12" i="6" s="1"/>
  <c r="F11" i="6"/>
  <c r="F10" i="6"/>
  <c r="I10" i="6" s="1"/>
  <c r="F9" i="6"/>
  <c r="F8" i="6"/>
  <c r="F7" i="6"/>
  <c r="F6" i="6"/>
  <c r="F5" i="6"/>
  <c r="I5" i="6" s="1"/>
  <c r="F69" i="6"/>
  <c r="M98" i="6"/>
  <c r="M97" i="6"/>
  <c r="M96" i="6"/>
  <c r="M95" i="6"/>
  <c r="M94" i="6"/>
  <c r="M90" i="6"/>
  <c r="M89" i="6"/>
  <c r="M88" i="6"/>
  <c r="M87" i="6"/>
  <c r="M86" i="6"/>
  <c r="M83" i="6"/>
  <c r="M82" i="6"/>
  <c r="M81" i="6"/>
  <c r="M80" i="6"/>
  <c r="M79" i="6"/>
  <c r="M78" i="6"/>
  <c r="M76" i="6"/>
  <c r="M75" i="6"/>
  <c r="M74" i="6"/>
  <c r="M73" i="6"/>
  <c r="M71" i="6"/>
  <c r="M68" i="6"/>
  <c r="M67" i="6"/>
  <c r="M66" i="6"/>
  <c r="M65" i="6"/>
  <c r="P65" i="6" s="1"/>
  <c r="H98" i="6"/>
  <c r="H97" i="6"/>
  <c r="I97" i="6" s="1"/>
  <c r="H93" i="6"/>
  <c r="I93" i="6" s="1"/>
  <c r="H91" i="6"/>
  <c r="F97" i="6"/>
  <c r="F95" i="6"/>
  <c r="F94" i="6"/>
  <c r="I94" i="6" s="1"/>
  <c r="F93" i="6"/>
  <c r="F92" i="6"/>
  <c r="I92" i="6" s="1"/>
  <c r="H85" i="6"/>
  <c r="H84" i="6"/>
  <c r="H83" i="6"/>
  <c r="I83" i="6" s="1"/>
  <c r="H81" i="6"/>
  <c r="H80" i="6"/>
  <c r="F90" i="6"/>
  <c r="I90" i="6" s="1"/>
  <c r="F89" i="6"/>
  <c r="F88" i="6"/>
  <c r="I88" i="6" s="1"/>
  <c r="F85" i="6"/>
  <c r="F83" i="6"/>
  <c r="F82" i="6"/>
  <c r="F81" i="6"/>
  <c r="F80" i="6"/>
  <c r="F79" i="6"/>
  <c r="H77" i="6"/>
  <c r="H76" i="6"/>
  <c r="I76" i="6" s="1"/>
  <c r="H74" i="6"/>
  <c r="I74" i="6" s="1"/>
  <c r="H73" i="6"/>
  <c r="I73" i="6" s="1"/>
  <c r="H71" i="6"/>
  <c r="H69" i="6"/>
  <c r="H68" i="6"/>
  <c r="F78" i="6"/>
  <c r="F77" i="6"/>
  <c r="F73" i="6"/>
  <c r="F72" i="6"/>
  <c r="F71" i="6"/>
  <c r="I71" i="6" s="1"/>
  <c r="F68" i="6"/>
  <c r="I68" i="6" s="1"/>
  <c r="H65" i="6"/>
  <c r="F65" i="6"/>
  <c r="I65" i="6" s="1"/>
  <c r="F64" i="6"/>
  <c r="I64" i="6" s="1"/>
  <c r="H99" i="6"/>
  <c r="H96" i="6"/>
  <c r="H95" i="6"/>
  <c r="H94" i="6"/>
  <c r="H92" i="6"/>
  <c r="H90" i="6"/>
  <c r="H89" i="6"/>
  <c r="H88" i="6"/>
  <c r="H87" i="6"/>
  <c r="H86" i="6"/>
  <c r="H82" i="6"/>
  <c r="I82" i="6" s="1"/>
  <c r="H79" i="6"/>
  <c r="H78" i="6"/>
  <c r="H75" i="6"/>
  <c r="H72" i="6"/>
  <c r="H70" i="6"/>
  <c r="H67" i="6"/>
  <c r="H66" i="6"/>
  <c r="F99" i="6"/>
  <c r="I99" i="6" s="1"/>
  <c r="F98" i="6"/>
  <c r="F96" i="6"/>
  <c r="I96" i="6" s="1"/>
  <c r="F91" i="6"/>
  <c r="I91" i="6" s="1"/>
  <c r="F87" i="6"/>
  <c r="I87" i="6" s="1"/>
  <c r="F86" i="6"/>
  <c r="I86" i="6" s="1"/>
  <c r="F84" i="6"/>
  <c r="I84" i="6" s="1"/>
  <c r="F76" i="6"/>
  <c r="F75" i="6"/>
  <c r="F74" i="6"/>
  <c r="F70" i="6"/>
  <c r="F67" i="6"/>
  <c r="I67" i="6" s="1"/>
  <c r="F66" i="6"/>
  <c r="O66" i="6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M99" i="6"/>
  <c r="M93" i="6"/>
  <c r="M92" i="6"/>
  <c r="M91" i="6"/>
  <c r="M85" i="6"/>
  <c r="M84" i="6"/>
  <c r="M77" i="6"/>
  <c r="M72" i="6"/>
  <c r="M70" i="6"/>
  <c r="M69" i="6"/>
  <c r="H64" i="6"/>
  <c r="H12" i="8" l="1"/>
  <c r="I18" i="6"/>
  <c r="I89" i="6"/>
  <c r="I11" i="6"/>
  <c r="I23" i="6"/>
  <c r="I35" i="6"/>
  <c r="K35" i="6" s="1"/>
  <c r="Q35" i="6" s="1"/>
  <c r="I47" i="6"/>
  <c r="I59" i="6"/>
  <c r="I57" i="6"/>
  <c r="I45" i="6"/>
  <c r="I33" i="6"/>
  <c r="I21" i="6"/>
  <c r="K21" i="6" s="1"/>
  <c r="Q21" i="6" s="1"/>
  <c r="I9" i="6"/>
  <c r="K9" i="6" s="1"/>
  <c r="Q9" i="6" s="1"/>
  <c r="I98" i="6"/>
  <c r="I79" i="6"/>
  <c r="I69" i="6"/>
  <c r="I66" i="6"/>
  <c r="K66" i="6" s="1"/>
  <c r="I80" i="6"/>
  <c r="K80" i="6" s="1"/>
  <c r="I17" i="6"/>
  <c r="I29" i="6"/>
  <c r="I41" i="6"/>
  <c r="K41" i="6" s="1"/>
  <c r="I53" i="6"/>
  <c r="I6" i="6"/>
  <c r="K6" i="6" s="1"/>
  <c r="Q6" i="6" s="1"/>
  <c r="I81" i="6"/>
  <c r="K81" i="6" s="1"/>
  <c r="I42" i="6"/>
  <c r="K42" i="6" s="1"/>
  <c r="Q42" i="6" s="1"/>
  <c r="I54" i="6"/>
  <c r="I77" i="6"/>
  <c r="I7" i="6"/>
  <c r="I19" i="6"/>
  <c r="I31" i="6"/>
  <c r="K31" i="6" s="1"/>
  <c r="Q31" i="6" s="1"/>
  <c r="I55" i="6"/>
  <c r="I78" i="6"/>
  <c r="K78" i="6" s="1"/>
  <c r="I30" i="6"/>
  <c r="F7" i="8"/>
  <c r="F4" i="8"/>
  <c r="F6" i="8"/>
  <c r="F8" i="8"/>
  <c r="K44" i="6"/>
  <c r="Q44" i="6" s="1"/>
  <c r="I43" i="6"/>
  <c r="F5" i="8"/>
  <c r="K59" i="6"/>
  <c r="Q59" i="6" s="1"/>
  <c r="K15" i="6"/>
  <c r="Q15" i="6" s="1"/>
  <c r="K69" i="6"/>
  <c r="K62" i="6"/>
  <c r="Q62" i="6" s="1"/>
  <c r="K51" i="6"/>
  <c r="Q51" i="6" s="1"/>
  <c r="K76" i="6"/>
  <c r="K28" i="6"/>
  <c r="Q28" i="6" s="1"/>
  <c r="K52" i="6"/>
  <c r="Q52" i="6" s="1"/>
  <c r="K64" i="6"/>
  <c r="Q64" i="6" s="1"/>
  <c r="K16" i="6"/>
  <c r="Q16" i="6" s="1"/>
  <c r="K98" i="6"/>
  <c r="K77" i="6"/>
  <c r="F110" i="6"/>
  <c r="H110" i="6"/>
  <c r="C13" i="7"/>
  <c r="C16" i="7" s="1"/>
  <c r="K12" i="6"/>
  <c r="Q12" i="6" s="1"/>
  <c r="K48" i="6"/>
  <c r="Q48" i="6" s="1"/>
  <c r="K58" i="6"/>
  <c r="Q58" i="6" s="1"/>
  <c r="K46" i="6"/>
  <c r="Q46" i="6" s="1"/>
  <c r="K23" i="6"/>
  <c r="Q23" i="6" s="1"/>
  <c r="K11" i="6"/>
  <c r="Q11" i="6" s="1"/>
  <c r="K25" i="6"/>
  <c r="Q25" i="6" s="1"/>
  <c r="K45" i="6"/>
  <c r="Q45" i="6" s="1"/>
  <c r="K34" i="6"/>
  <c r="Q34" i="6" s="1"/>
  <c r="K26" i="6"/>
  <c r="Q26" i="6" s="1"/>
  <c r="K85" i="6"/>
  <c r="K18" i="6"/>
  <c r="Q18" i="6" s="1"/>
  <c r="K89" i="6"/>
  <c r="K93" i="6"/>
  <c r="K84" i="6"/>
  <c r="K43" i="6"/>
  <c r="Q43" i="6" s="1"/>
  <c r="K32" i="6"/>
  <c r="Q32" i="6" s="1"/>
  <c r="K5" i="6"/>
  <c r="K8" i="6"/>
  <c r="Q8" i="6" s="1"/>
  <c r="K96" i="6"/>
  <c r="K86" i="6"/>
  <c r="K33" i="6"/>
  <c r="Q33" i="6" s="1"/>
  <c r="K22" i="6"/>
  <c r="Q22" i="6" s="1"/>
  <c r="K91" i="6"/>
  <c r="K61" i="6"/>
  <c r="Q61" i="6" s="1"/>
  <c r="K60" i="6"/>
  <c r="Q60" i="6" s="1"/>
  <c r="K29" i="6"/>
  <c r="K38" i="6"/>
  <c r="Q38" i="6" s="1"/>
  <c r="K82" i="6"/>
  <c r="K37" i="6"/>
  <c r="Q37" i="6" s="1"/>
  <c r="K65" i="6"/>
  <c r="K55" i="6"/>
  <c r="Q55" i="6" s="1"/>
  <c r="K95" i="6"/>
  <c r="K70" i="6"/>
  <c r="K63" i="6"/>
  <c r="Q63" i="6" s="1"/>
  <c r="K68" i="6"/>
  <c r="K99" i="6"/>
  <c r="K71" i="6"/>
  <c r="K90" i="6"/>
  <c r="K14" i="6"/>
  <c r="Q14" i="6" s="1"/>
  <c r="K47" i="6"/>
  <c r="Q47" i="6" s="1"/>
  <c r="K20" i="6"/>
  <c r="Q20" i="6" s="1"/>
  <c r="K30" i="6"/>
  <c r="Q30" i="6" s="1"/>
  <c r="K67" i="6"/>
  <c r="K39" i="6"/>
  <c r="Q39" i="6" s="1"/>
  <c r="K7" i="6"/>
  <c r="Q7" i="6" s="1"/>
  <c r="K72" i="6"/>
  <c r="K92" i="6"/>
  <c r="K17" i="6"/>
  <c r="K94" i="6"/>
  <c r="K74" i="6"/>
  <c r="K10" i="6"/>
  <c r="Q10" i="6" s="1"/>
  <c r="K36" i="6"/>
  <c r="Q36" i="6" s="1"/>
  <c r="K53" i="6"/>
  <c r="K50" i="6"/>
  <c r="Q50" i="6" s="1"/>
  <c r="K24" i="6"/>
  <c r="Q24" i="6" s="1"/>
  <c r="K13" i="6"/>
  <c r="Q13" i="6" s="1"/>
  <c r="K83" i="6"/>
  <c r="K79" i="6"/>
  <c r="K19" i="6"/>
  <c r="Q19" i="6" s="1"/>
  <c r="K27" i="6"/>
  <c r="Q27" i="6" s="1"/>
  <c r="K40" i="6"/>
  <c r="Q40" i="6" s="1"/>
  <c r="K97" i="6"/>
  <c r="K54" i="6"/>
  <c r="Q54" i="6" s="1"/>
  <c r="K49" i="6"/>
  <c r="Q49" i="6" s="1"/>
  <c r="K87" i="6"/>
  <c r="K88" i="6"/>
  <c r="K56" i="6"/>
  <c r="Q56" i="6" s="1"/>
  <c r="K73" i="6"/>
  <c r="K57" i="6"/>
  <c r="Q57" i="6" s="1"/>
  <c r="P66" i="6"/>
  <c r="Q66" i="6" s="1"/>
  <c r="K75" i="6"/>
  <c r="I12" i="8" l="1"/>
  <c r="Q53" i="6"/>
  <c r="E8" i="8"/>
  <c r="H8" i="8" s="1"/>
  <c r="I8" i="8" s="1"/>
  <c r="Q29" i="6"/>
  <c r="E6" i="8"/>
  <c r="H6" i="8" s="1"/>
  <c r="I6" i="8" s="1"/>
  <c r="Q65" i="6"/>
  <c r="E9" i="8"/>
  <c r="E10" i="8"/>
  <c r="E7" i="8"/>
  <c r="H7" i="8" s="1"/>
  <c r="I7" i="8" s="1"/>
  <c r="Q17" i="6"/>
  <c r="E5" i="8"/>
  <c r="H5" i="8" s="1"/>
  <c r="I5" i="8" s="1"/>
  <c r="Q41" i="6"/>
  <c r="E4" i="8"/>
  <c r="I110" i="6"/>
  <c r="H100" i="6" s="1"/>
  <c r="G100" i="6"/>
  <c r="Q5" i="6"/>
  <c r="G110" i="6"/>
  <c r="F100" i="6" s="1"/>
  <c r="E100" i="6"/>
  <c r="P68" i="6"/>
  <c r="Q68" i="6" s="1"/>
  <c r="P67" i="6"/>
  <c r="H4" i="8" l="1"/>
  <c r="I100" i="6"/>
  <c r="Q67" i="6"/>
  <c r="P69" i="6"/>
  <c r="I4" i="8" l="1"/>
  <c r="K100" i="6"/>
  <c r="Q69" i="6"/>
  <c r="P70" i="6"/>
  <c r="E11" i="8" l="1"/>
  <c r="E13" i="8" s="1"/>
  <c r="Q70" i="6"/>
  <c r="P71" i="6"/>
  <c r="Q71" i="6" s="1"/>
  <c r="P72" i="6" l="1"/>
  <c r="Q72" i="6" s="1"/>
  <c r="P73" i="6" l="1"/>
  <c r="Q73" i="6" s="1"/>
  <c r="P74" i="6" l="1"/>
  <c r="Q74" i="6" s="1"/>
  <c r="P75" i="6" l="1"/>
  <c r="Q75" i="6" s="1"/>
  <c r="P76" i="6" l="1"/>
  <c r="Q76" i="6" l="1"/>
  <c r="F9" i="8"/>
  <c r="P77" i="6"/>
  <c r="Q77" i="6" l="1"/>
  <c r="H9" i="8"/>
  <c r="P78" i="6"/>
  <c r="Q78" i="6" s="1"/>
  <c r="I9" i="8" l="1"/>
  <c r="P79" i="6"/>
  <c r="Q79" i="6" l="1"/>
  <c r="P80" i="6"/>
  <c r="Q80" i="6" s="1"/>
  <c r="P81" i="6" l="1"/>
  <c r="Q81" i="6" s="1"/>
  <c r="P82" i="6" l="1"/>
  <c r="Q82" i="6" s="1"/>
  <c r="P83" i="6" l="1"/>
  <c r="Q83" i="6" s="1"/>
  <c r="P84" i="6" l="1"/>
  <c r="Q84" i="6" s="1"/>
  <c r="P85" i="6" l="1"/>
  <c r="Q85" i="6" s="1"/>
  <c r="P86" i="6" l="1"/>
  <c r="Q86" i="6" s="1"/>
  <c r="P87" i="6" l="1"/>
  <c r="Q87" i="6" s="1"/>
  <c r="P88" i="6" l="1"/>
  <c r="Q88" i="6" l="1"/>
  <c r="F10" i="8"/>
  <c r="P89" i="6"/>
  <c r="Q89" i="6" l="1"/>
  <c r="H10" i="8"/>
  <c r="P90" i="6"/>
  <c r="Q90" i="6" s="1"/>
  <c r="I10" i="8" l="1"/>
  <c r="P91" i="6"/>
  <c r="Q91" i="6" s="1"/>
  <c r="P92" i="6" l="1"/>
  <c r="Q92" i="6" s="1"/>
  <c r="P93" i="6" l="1"/>
  <c r="Q93" i="6" s="1"/>
  <c r="P94" i="6" l="1"/>
  <c r="Q94" i="6" s="1"/>
  <c r="P95" i="6" l="1"/>
  <c r="Q95" i="6" s="1"/>
  <c r="P96" i="6" l="1"/>
  <c r="Q96" i="6" s="1"/>
  <c r="P97" i="6" l="1"/>
  <c r="Q97" i="6" s="1"/>
  <c r="P98" i="6" l="1"/>
  <c r="Q98" i="6" s="1"/>
  <c r="P100" i="6" l="1"/>
  <c r="P99" i="6"/>
  <c r="Q99" i="6" s="1"/>
  <c r="F11" i="8" l="1"/>
  <c r="F13" i="8" s="1"/>
  <c r="Q100" i="6"/>
  <c r="H11" i="8" l="1"/>
  <c r="H13" i="8" s="1"/>
  <c r="I11" i="8" l="1"/>
  <c r="E14" i="8"/>
  <c r="I14" i="8" s="1"/>
  <c r="I13" i="8" l="1"/>
  <c r="C17" i="7" s="1"/>
  <c r="C18" i="7" s="1"/>
</calcChain>
</file>

<file path=xl/sharedStrings.xml><?xml version="1.0" encoding="utf-8"?>
<sst xmlns="http://schemas.openxmlformats.org/spreadsheetml/2006/main" count="84" uniqueCount="56">
  <si>
    <t>Month</t>
  </si>
  <si>
    <t>Year</t>
  </si>
  <si>
    <t>A</t>
  </si>
  <si>
    <t>B</t>
  </si>
  <si>
    <t>C=A-B</t>
  </si>
  <si>
    <t>Total Electricity Import (kWh)</t>
  </si>
  <si>
    <t>D</t>
  </si>
  <si>
    <t>Y</t>
  </si>
  <si>
    <t>Z = Y*0.860 /1000</t>
  </si>
  <si>
    <t>Title</t>
  </si>
  <si>
    <t>E = C*D</t>
  </si>
  <si>
    <t xml:space="preserve">Total Electricity Export (kWh) </t>
  </si>
  <si>
    <t>F</t>
  </si>
  <si>
    <t>G</t>
  </si>
  <si>
    <t>Unit</t>
  </si>
  <si>
    <t>Days</t>
  </si>
  <si>
    <t>ER Sheet Version</t>
  </si>
  <si>
    <t>ER Sheet Dated</t>
  </si>
  <si>
    <t>Monitoting Period</t>
  </si>
  <si>
    <r>
      <t>PE</t>
    </r>
    <r>
      <rPr>
        <b/>
        <vertAlign val="subscript"/>
        <sz val="11"/>
        <rFont val="Arial"/>
        <family val="2"/>
      </rPr>
      <t>y</t>
    </r>
    <r>
      <rPr>
        <b/>
        <sz val="11"/>
        <rFont val="Arial"/>
        <family val="2"/>
      </rPr>
      <t xml:space="preserve"> = Z*F*G</t>
    </r>
  </si>
  <si>
    <r>
      <t>ER</t>
    </r>
    <r>
      <rPr>
        <b/>
        <vertAlign val="subscript"/>
        <sz val="11"/>
        <rFont val="Arial"/>
        <family val="2"/>
      </rPr>
      <t>y</t>
    </r>
  </si>
  <si>
    <r>
      <t>Total Electricity Export (MWh) EG</t>
    </r>
    <r>
      <rPr>
        <b/>
        <vertAlign val="subscript"/>
        <sz val="10"/>
        <rFont val="Arial"/>
        <family val="2"/>
      </rPr>
      <t>Export</t>
    </r>
  </si>
  <si>
    <r>
      <t>Total Electricity Import (MWh) EG</t>
    </r>
    <r>
      <rPr>
        <b/>
        <vertAlign val="subscript"/>
        <sz val="10"/>
        <rFont val="Arial"/>
        <family val="2"/>
      </rPr>
      <t>Import</t>
    </r>
  </si>
  <si>
    <r>
      <t>Baseline Emission Factor (tCO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e/MWh)
EF</t>
    </r>
    <r>
      <rPr>
        <b/>
        <vertAlign val="subscript"/>
        <sz val="10"/>
        <rFont val="Arial"/>
        <family val="2"/>
      </rPr>
      <t>CO2,grid,y</t>
    </r>
  </si>
  <si>
    <r>
      <t>Diesel Consumption (Ltr)
DC</t>
    </r>
    <r>
      <rPr>
        <b/>
        <vertAlign val="subscript"/>
        <sz val="10"/>
        <rFont val="Arial"/>
        <family val="2"/>
      </rPr>
      <t>y</t>
    </r>
  </si>
  <si>
    <r>
      <t>Quantity of diesel combusted (FC</t>
    </r>
    <r>
      <rPr>
        <b/>
        <vertAlign val="subscript"/>
        <sz val="10"/>
        <rFont val="Arial"/>
        <family val="2"/>
      </rPr>
      <t>diesel,DGset,y</t>
    </r>
    <r>
      <rPr>
        <b/>
        <sz val="10"/>
        <rFont val="Arial"/>
        <family val="2"/>
      </rPr>
      <t>)</t>
    </r>
  </si>
  <si>
    <r>
      <t>Calorific Value (GJ/Tonne)
NCV</t>
    </r>
    <r>
      <rPr>
        <b/>
        <vertAlign val="subscript"/>
        <sz val="10"/>
        <rFont val="Arial"/>
        <family val="2"/>
      </rPr>
      <t xml:space="preserve">diesel </t>
    </r>
  </si>
  <si>
    <r>
      <t>Emission Factor of Diesel (EF</t>
    </r>
    <r>
      <rPr>
        <b/>
        <vertAlign val="subscript"/>
        <sz val="10"/>
        <rFont val="Arial"/>
        <family val="2"/>
      </rPr>
      <t>CO2diesel,y</t>
    </r>
    <r>
      <rPr>
        <b/>
        <sz val="10"/>
        <rFont val="Arial"/>
        <family val="2"/>
      </rPr>
      <t>)</t>
    </r>
    <r>
      <rPr>
        <b/>
        <vertAlign val="subscript"/>
        <sz val="10"/>
        <rFont val="Arial"/>
        <family val="2"/>
      </rPr>
      <t xml:space="preserve"> </t>
    </r>
    <r>
      <rPr>
        <b/>
        <sz val="10"/>
        <rFont val="Arial"/>
        <family val="2"/>
      </rPr>
      <t>tCO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e/GJ</t>
    </r>
  </si>
  <si>
    <r>
      <t>Emission From Diesel Consumption
 (tCO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e)</t>
    </r>
  </si>
  <si>
    <r>
      <t>Emission Reduction
(tCO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e)</t>
    </r>
  </si>
  <si>
    <r>
      <t>tCO</t>
    </r>
    <r>
      <rPr>
        <b/>
        <vertAlign val="subscript"/>
        <sz val="14"/>
        <rFont val="Arial"/>
        <family val="2"/>
      </rPr>
      <t>2</t>
    </r>
    <r>
      <rPr>
        <b/>
        <sz val="14"/>
        <rFont val="Arial"/>
        <family val="2"/>
      </rPr>
      <t>e</t>
    </r>
  </si>
  <si>
    <t>Year wise Emission Reduction for Monitoring Period</t>
  </si>
  <si>
    <t>Overall Emission Reduction</t>
  </si>
  <si>
    <t>1 MW Jiwa Small Hydro Electric Project in Kullu District of Himachal Pradesh</t>
  </si>
  <si>
    <t>Data taken from Energy Bill</t>
  </si>
  <si>
    <t>Average Annual Reduction</t>
  </si>
  <si>
    <t>Start date</t>
  </si>
  <si>
    <t>End date</t>
  </si>
  <si>
    <t>Total Days</t>
  </si>
  <si>
    <t>Project Registration Number</t>
  </si>
  <si>
    <t>VCS 531</t>
  </si>
  <si>
    <r>
      <t>Net Electricity Export (MWh) EG</t>
    </r>
    <r>
      <rPr>
        <b/>
        <vertAlign val="subscript"/>
        <sz val="10"/>
        <rFont val="Arial"/>
        <family val="2"/>
      </rPr>
      <t>PJ,y</t>
    </r>
  </si>
  <si>
    <t>Ex-ante Annual value</t>
  </si>
  <si>
    <t>Ex-ante eq for current MP</t>
  </si>
  <si>
    <t>Actual achieved ER</t>
  </si>
  <si>
    <t>Variation in ER</t>
  </si>
  <si>
    <t>From</t>
  </si>
  <si>
    <t>To</t>
  </si>
  <si>
    <t>No. of Days</t>
  </si>
  <si>
    <t>Total (from 04 Jan 2009 - 03 Jan 2017)</t>
  </si>
  <si>
    <t>Net VCUs</t>
  </si>
  <si>
    <t>Baseline emissions or removals</t>
  </si>
  <si>
    <t xml:space="preserve">Project emissions or removals </t>
  </si>
  <si>
    <t xml:space="preserve">Leakage emissions </t>
  </si>
  <si>
    <t>Net GHG emission reductions or removals</t>
  </si>
  <si>
    <r>
      <t>tCO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</si>
</sst>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"/>
    <numFmt numFmtId="166" formatCode="0.0000"/>
    <numFmt numFmtId="167" formatCode="_(* #,##0_);_(* \(#,##0\);_(* &quot;-&quot;??_);_(@_)"/>
    <numFmt numFmtId="168" formatCode="[$-F800]dddd\,\ mmmm\ dd\,\ yyyy"/>
  </numFmts>
  <fonts count="2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vertAlign val="subscript"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vertAlign val="subscript"/>
      <sz val="10"/>
      <name val="Arial"/>
      <family val="2"/>
    </font>
    <font>
      <b/>
      <vertAlign val="subscript"/>
      <sz val="14"/>
      <name val="Arial"/>
      <family val="2"/>
    </font>
    <font>
      <b/>
      <sz val="12"/>
      <name val="Century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i/>
      <sz val="10"/>
      <color rgb="FF0000FF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Century"/>
      <family val="1"/>
    </font>
    <font>
      <b/>
      <sz val="11"/>
      <color theme="1"/>
      <name val="Arial"/>
      <family val="2"/>
    </font>
    <font>
      <b/>
      <sz val="12"/>
      <color rgb="FF000000"/>
      <name val="Times New Roman"/>
      <family val="1"/>
    </font>
    <font>
      <b/>
      <sz val="12"/>
      <color theme="0"/>
      <name val="Century"/>
      <family val="1"/>
    </font>
    <font>
      <sz val="10"/>
      <name val="Arial"/>
      <family val="2"/>
    </font>
    <font>
      <vertAlign val="subscript"/>
      <sz val="10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73">
    <xf numFmtId="0" fontId="0" fillId="0" borderId="0" xfId="0"/>
    <xf numFmtId="17" fontId="3" fillId="0" borderId="1" xfId="0" applyNumberFormat="1" applyFont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/>
    </xf>
    <xf numFmtId="166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65" fontId="11" fillId="3" borderId="1" xfId="0" applyNumberFormat="1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4" fontId="10" fillId="2" borderId="1" xfId="0" applyNumberFormat="1" applyFont="1" applyFill="1" applyBorder="1"/>
    <xf numFmtId="0" fontId="10" fillId="2" borderId="1" xfId="0" applyFont="1" applyFill="1" applyBorder="1"/>
    <xf numFmtId="0" fontId="17" fillId="5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center" indent="5"/>
    </xf>
    <xf numFmtId="0" fontId="18" fillId="3" borderId="0" xfId="0" applyFont="1" applyFill="1" applyAlignment="1">
      <alignment vertical="center"/>
    </xf>
    <xf numFmtId="15" fontId="17" fillId="5" borderId="1" xfId="0" applyNumberFormat="1" applyFont="1" applyFill="1" applyBorder="1" applyAlignment="1">
      <alignment horizontal="left" vertical="center"/>
    </xf>
    <xf numFmtId="167" fontId="16" fillId="4" borderId="1" xfId="1" applyNumberFormat="1" applyFont="1" applyFill="1" applyBorder="1" applyAlignment="1">
      <alignment horizontal="center" vertical="center"/>
    </xf>
    <xf numFmtId="168" fontId="3" fillId="0" borderId="1" xfId="0" applyNumberFormat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164" fontId="5" fillId="4" borderId="2" xfId="1" applyFont="1" applyFill="1" applyBorder="1" applyAlignment="1">
      <alignment horizontal="center" vertical="center"/>
    </xf>
    <xf numFmtId="164" fontId="16" fillId="4" borderId="1" xfId="1" applyFont="1" applyFill="1" applyBorder="1" applyAlignment="1">
      <alignment horizontal="center" vertical="center"/>
    </xf>
    <xf numFmtId="167" fontId="5" fillId="4" borderId="2" xfId="1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/>
    <xf numFmtId="0" fontId="17" fillId="5" borderId="10" xfId="0" applyFont="1" applyFill="1" applyBorder="1" applyAlignment="1">
      <alignment vertical="center"/>
    </xf>
    <xf numFmtId="0" fontId="10" fillId="4" borderId="9" xfId="0" applyFont="1" applyFill="1" applyBorder="1"/>
    <xf numFmtId="0" fontId="14" fillId="3" borderId="11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0" fontId="10" fillId="4" borderId="13" xfId="0" applyFont="1" applyFill="1" applyBorder="1"/>
    <xf numFmtId="10" fontId="10" fillId="2" borderId="14" xfId="2" applyNumberFormat="1" applyFont="1" applyFill="1" applyBorder="1"/>
    <xf numFmtId="0" fontId="0" fillId="2" borderId="0" xfId="0" applyFill="1"/>
    <xf numFmtId="0" fontId="0" fillId="2" borderId="11" xfId="0" applyFill="1" applyBorder="1"/>
    <xf numFmtId="0" fontId="0" fillId="2" borderId="12" xfId="0" applyFill="1" applyBorder="1"/>
    <xf numFmtId="0" fontId="10" fillId="2" borderId="0" xfId="0" applyFont="1" applyFill="1"/>
    <xf numFmtId="0" fontId="0" fillId="2" borderId="15" xfId="0" applyFill="1" applyBorder="1"/>
    <xf numFmtId="0" fontId="0" fillId="2" borderId="16" xfId="0" applyFill="1" applyBorder="1"/>
    <xf numFmtId="167" fontId="10" fillId="4" borderId="1" xfId="0" applyNumberFormat="1" applyFont="1" applyFill="1" applyBorder="1"/>
    <xf numFmtId="0" fontId="21" fillId="2" borderId="1" xfId="0" applyFont="1" applyFill="1" applyBorder="1" applyAlignment="1">
      <alignment horizontal="center" vertical="center"/>
    </xf>
    <xf numFmtId="164" fontId="23" fillId="2" borderId="1" xfId="1" applyFont="1" applyFill="1" applyBorder="1" applyAlignment="1">
      <alignment horizontal="center" vertical="center"/>
    </xf>
    <xf numFmtId="167" fontId="23" fillId="2" borderId="1" xfId="1" applyNumberFormat="1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164" fontId="23" fillId="2" borderId="3" xfId="1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left" vertical="center"/>
    </xf>
    <xf numFmtId="0" fontId="20" fillId="7" borderId="1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17" fillId="5" borderId="1" xfId="0" applyFont="1" applyFill="1" applyBorder="1" applyAlignment="1">
      <alignment horizontal="left" vertical="center"/>
    </xf>
    <xf numFmtId="0" fontId="17" fillId="5" borderId="10" xfId="0" applyFont="1" applyFill="1" applyBorder="1" applyAlignment="1">
      <alignment horizontal="left" vertical="center"/>
    </xf>
    <xf numFmtId="15" fontId="17" fillId="5" borderId="1" xfId="0" applyNumberFormat="1" applyFont="1" applyFill="1" applyBorder="1" applyAlignment="1">
      <alignment horizontal="left" vertical="center"/>
    </xf>
    <xf numFmtId="0" fontId="17" fillId="5" borderId="1" xfId="0" quotePrefix="1" applyFont="1" applyFill="1" applyBorder="1" applyAlignment="1">
      <alignment horizontal="left" vertical="center"/>
    </xf>
    <xf numFmtId="0" fontId="20" fillId="7" borderId="6" xfId="0" applyFont="1" applyFill="1" applyBorder="1" applyAlignment="1">
      <alignment horizontal="left" vertical="center"/>
    </xf>
    <xf numFmtId="0" fontId="20" fillId="7" borderId="7" xfId="0" applyFont="1" applyFill="1" applyBorder="1" applyAlignment="1">
      <alignment horizontal="left" vertical="center"/>
    </xf>
    <xf numFmtId="17" fontId="3" fillId="0" borderId="3" xfId="0" applyNumberFormat="1" applyFont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30BFE-938D-4104-B557-2A5DD515FD2C}">
  <dimension ref="B3:H18"/>
  <sheetViews>
    <sheetView tabSelected="1" zoomScale="120" zoomScaleNormal="120" workbookViewId="0">
      <selection activeCell="D14" sqref="D14"/>
    </sheetView>
  </sheetViews>
  <sheetFormatPr defaultColWidth="8.796875" defaultRowHeight="14.25" x14ac:dyDescent="0.45"/>
  <cols>
    <col min="1" max="1" width="2.3984375" style="42" customWidth="1"/>
    <col min="2" max="2" width="23.46484375" style="42" customWidth="1"/>
    <col min="3" max="3" width="31.1328125" style="42" customWidth="1"/>
    <col min="4" max="4" width="16.33203125" style="42" customWidth="1"/>
    <col min="5" max="5" width="15.46484375" style="42" customWidth="1"/>
    <col min="6" max="7" width="8.796875" style="42"/>
    <col min="8" max="8" width="45.33203125" style="42" customWidth="1"/>
    <col min="9" max="16384" width="8.796875" style="42"/>
  </cols>
  <sheetData>
    <row r="3" spans="2:8" ht="14.65" thickBot="1" x14ac:dyDescent="0.5"/>
    <row r="4" spans="2:8" ht="15" x14ac:dyDescent="0.45">
      <c r="B4" s="62" t="s">
        <v>9</v>
      </c>
      <c r="C4" s="63"/>
      <c r="D4" s="56" t="s">
        <v>33</v>
      </c>
      <c r="E4" s="56"/>
      <c r="F4" s="56"/>
      <c r="G4" s="56"/>
      <c r="H4" s="57"/>
    </row>
    <row r="5" spans="2:8" ht="15" x14ac:dyDescent="0.45">
      <c r="B5" s="54" t="s">
        <v>39</v>
      </c>
      <c r="C5" s="55"/>
      <c r="D5" s="58" t="s">
        <v>40</v>
      </c>
      <c r="E5" s="58"/>
      <c r="F5" s="58"/>
      <c r="G5" s="58"/>
      <c r="H5" s="59"/>
    </row>
    <row r="6" spans="2:8" ht="15" x14ac:dyDescent="0.45">
      <c r="B6" s="54" t="s">
        <v>16</v>
      </c>
      <c r="C6" s="55"/>
      <c r="D6" s="61">
        <v>1.1000000000000001</v>
      </c>
      <c r="E6" s="58"/>
      <c r="F6" s="58"/>
      <c r="G6" s="58"/>
      <c r="H6" s="59"/>
    </row>
    <row r="7" spans="2:8" ht="15" x14ac:dyDescent="0.45">
      <c r="B7" s="54" t="s">
        <v>17</v>
      </c>
      <c r="C7" s="55"/>
      <c r="D7" s="60">
        <v>45349</v>
      </c>
      <c r="E7" s="58"/>
      <c r="F7" s="58"/>
      <c r="G7" s="58"/>
      <c r="H7" s="59"/>
    </row>
    <row r="8" spans="2:8" ht="15" x14ac:dyDescent="0.45">
      <c r="B8" s="54" t="s">
        <v>18</v>
      </c>
      <c r="C8" s="55"/>
      <c r="D8" s="27">
        <v>39817</v>
      </c>
      <c r="E8" s="27">
        <v>42738</v>
      </c>
      <c r="F8" s="15">
        <f>+(E8-D8)+1</f>
        <v>2922</v>
      </c>
      <c r="G8" s="15" t="s">
        <v>15</v>
      </c>
      <c r="H8" s="36"/>
    </row>
    <row r="9" spans="2:8" x14ac:dyDescent="0.45">
      <c r="B9" s="43"/>
      <c r="H9" s="44"/>
    </row>
    <row r="10" spans="2:8" x14ac:dyDescent="0.45">
      <c r="B10" s="43"/>
      <c r="H10" s="44"/>
    </row>
    <row r="11" spans="2:8" x14ac:dyDescent="0.45">
      <c r="B11" s="37" t="s">
        <v>36</v>
      </c>
      <c r="C11" s="13">
        <f>D8</f>
        <v>39817</v>
      </c>
      <c r="H11" s="44"/>
    </row>
    <row r="12" spans="2:8" x14ac:dyDescent="0.45">
      <c r="B12" s="37" t="s">
        <v>37</v>
      </c>
      <c r="C12" s="13">
        <f>E8</f>
        <v>42738</v>
      </c>
      <c r="H12" s="44"/>
    </row>
    <row r="13" spans="2:8" x14ac:dyDescent="0.45">
      <c r="B13" s="37" t="s">
        <v>38</v>
      </c>
      <c r="C13" s="14">
        <f>C12-C11+1</f>
        <v>2922</v>
      </c>
      <c r="H13" s="44"/>
    </row>
    <row r="14" spans="2:8" ht="17.25" x14ac:dyDescent="0.45">
      <c r="B14" s="38"/>
      <c r="C14" s="39"/>
      <c r="H14" s="44"/>
    </row>
    <row r="15" spans="2:8" x14ac:dyDescent="0.45">
      <c r="B15" s="37" t="s">
        <v>42</v>
      </c>
      <c r="C15" s="14">
        <v>5981</v>
      </c>
      <c r="D15" s="45"/>
      <c r="H15" s="44"/>
    </row>
    <row r="16" spans="2:8" x14ac:dyDescent="0.45">
      <c r="B16" s="37" t="s">
        <v>43</v>
      </c>
      <c r="C16" s="35">
        <f>(C15/365)*C13</f>
        <v>47880.772602739722</v>
      </c>
      <c r="H16" s="44"/>
    </row>
    <row r="17" spans="2:8" x14ac:dyDescent="0.45">
      <c r="B17" s="37" t="s">
        <v>44</v>
      </c>
      <c r="C17" s="48">
        <f>ERs!I13</f>
        <v>44175</v>
      </c>
      <c r="H17" s="44"/>
    </row>
    <row r="18" spans="2:8" ht="14.65" thickBot="1" x14ac:dyDescent="0.5">
      <c r="B18" s="40" t="s">
        <v>45</v>
      </c>
      <c r="C18" s="41">
        <f>(C17-C16)/C16</f>
        <v>-7.7395839734793234E-2</v>
      </c>
      <c r="D18" s="46"/>
      <c r="E18" s="46"/>
      <c r="F18" s="46"/>
      <c r="G18" s="46"/>
      <c r="H18" s="47"/>
    </row>
  </sheetData>
  <mergeCells count="9">
    <mergeCell ref="B8:C8"/>
    <mergeCell ref="D4:H4"/>
    <mergeCell ref="D5:H5"/>
    <mergeCell ref="D7:H7"/>
    <mergeCell ref="D6:H6"/>
    <mergeCell ref="B4:C4"/>
    <mergeCell ref="B5:C5"/>
    <mergeCell ref="B6:C6"/>
    <mergeCell ref="B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16"/>
  <sheetViews>
    <sheetView zoomScale="70" zoomScaleNormal="70" workbookViewId="0">
      <pane xSplit="2" ySplit="4" topLeftCell="G95" activePane="bottomRight" state="frozen"/>
      <selection pane="topRight" activeCell="C1" sqref="C1"/>
      <selection pane="bottomLeft" activeCell="A7" sqref="A7"/>
      <selection pane="bottomRight" activeCell="G102" sqref="G102"/>
    </sheetView>
  </sheetViews>
  <sheetFormatPr defaultColWidth="11.46484375" defaultRowHeight="13.5" x14ac:dyDescent="0.45"/>
  <cols>
    <col min="1" max="1" width="3.46484375" style="7" customWidth="1"/>
    <col min="2" max="2" width="30.796875" style="7" customWidth="1"/>
    <col min="3" max="3" width="28.796875" style="7" customWidth="1"/>
    <col min="4" max="4" width="30.6640625" style="7" customWidth="1"/>
    <col min="5" max="5" width="18.796875" style="7" customWidth="1"/>
    <col min="6" max="6" width="16.796875" style="7" customWidth="1"/>
    <col min="7" max="7" width="15.796875" style="7" customWidth="1"/>
    <col min="8" max="8" width="28.33203125" style="7" customWidth="1"/>
    <col min="9" max="9" width="16.796875" style="7" customWidth="1"/>
    <col min="10" max="10" width="15.46484375" style="7" customWidth="1"/>
    <col min="11" max="11" width="12" style="7" customWidth="1"/>
    <col min="12" max="12" width="21.46484375" style="7" customWidth="1"/>
    <col min="13" max="13" width="38.33203125" style="7" customWidth="1"/>
    <col min="14" max="15" width="12.46484375" style="7" customWidth="1"/>
    <col min="16" max="16" width="15.796875" style="7" customWidth="1"/>
    <col min="17" max="17" width="16.796875" style="7" bestFit="1" customWidth="1"/>
    <col min="18" max="16384" width="11.46484375" style="7"/>
  </cols>
  <sheetData>
    <row r="1" spans="2:17" ht="15" customHeight="1" x14ac:dyDescent="0.45">
      <c r="E1" s="9" t="s">
        <v>34</v>
      </c>
    </row>
    <row r="3" spans="2:17" ht="78.75" customHeight="1" x14ac:dyDescent="0.45">
      <c r="B3" s="16" t="s">
        <v>0</v>
      </c>
      <c r="C3" s="16"/>
      <c r="D3" s="16"/>
      <c r="E3" s="16" t="s">
        <v>11</v>
      </c>
      <c r="F3" s="16" t="s">
        <v>21</v>
      </c>
      <c r="G3" s="16" t="s">
        <v>5</v>
      </c>
      <c r="H3" s="16" t="s">
        <v>22</v>
      </c>
      <c r="I3" s="16" t="s">
        <v>41</v>
      </c>
      <c r="J3" s="16" t="s">
        <v>23</v>
      </c>
      <c r="K3" s="16">
        <v>5</v>
      </c>
      <c r="L3" s="16" t="s">
        <v>24</v>
      </c>
      <c r="M3" s="16" t="s">
        <v>25</v>
      </c>
      <c r="N3" s="16" t="s">
        <v>26</v>
      </c>
      <c r="O3" s="16" t="s">
        <v>27</v>
      </c>
      <c r="P3" s="16" t="s">
        <v>28</v>
      </c>
      <c r="Q3" s="16" t="s">
        <v>29</v>
      </c>
    </row>
    <row r="4" spans="2:17" ht="24.75" customHeight="1" x14ac:dyDescent="0.45">
      <c r="B4" s="17"/>
      <c r="C4" s="17" t="s">
        <v>46</v>
      </c>
      <c r="D4" s="17" t="s">
        <v>47</v>
      </c>
      <c r="E4" s="17"/>
      <c r="F4" s="17" t="s">
        <v>2</v>
      </c>
      <c r="G4" s="17"/>
      <c r="H4" s="17" t="s">
        <v>3</v>
      </c>
      <c r="I4" s="17" t="s">
        <v>4</v>
      </c>
      <c r="J4" s="17" t="s">
        <v>6</v>
      </c>
      <c r="K4" s="17" t="s">
        <v>10</v>
      </c>
      <c r="L4" s="17" t="s">
        <v>7</v>
      </c>
      <c r="M4" s="16" t="s">
        <v>8</v>
      </c>
      <c r="N4" s="17" t="s">
        <v>12</v>
      </c>
      <c r="O4" s="17" t="s">
        <v>13</v>
      </c>
      <c r="P4" s="17" t="s">
        <v>19</v>
      </c>
      <c r="Q4" s="17" t="s">
        <v>20</v>
      </c>
    </row>
    <row r="5" spans="2:17" s="20" customFormat="1" x14ac:dyDescent="0.45">
      <c r="B5" s="1">
        <v>39814</v>
      </c>
      <c r="C5" s="29">
        <v>39817</v>
      </c>
      <c r="D5" s="29">
        <v>39848</v>
      </c>
      <c r="E5" s="22">
        <v>746700</v>
      </c>
      <c r="F5" s="22">
        <f t="shared" ref="F5:F36" si="0">E5/1000</f>
        <v>746.7</v>
      </c>
      <c r="G5" s="22">
        <v>0</v>
      </c>
      <c r="H5" s="22">
        <f t="shared" ref="H5:H36" si="1">G5/1000</f>
        <v>0</v>
      </c>
      <c r="I5" s="22">
        <f>F5-H5</f>
        <v>746.7</v>
      </c>
      <c r="J5" s="3">
        <v>0.80300000000000005</v>
      </c>
      <c r="K5" s="22">
        <f>I5*J5</f>
        <v>599.60010000000011</v>
      </c>
      <c r="L5" s="10">
        <v>0</v>
      </c>
      <c r="M5" s="3">
        <f>+L5*0.86/1000</f>
        <v>0</v>
      </c>
      <c r="N5" s="4">
        <v>43.3</v>
      </c>
      <c r="O5" s="4">
        <v>7.4800000000000005E-2</v>
      </c>
      <c r="P5" s="5">
        <f>+M5*N5*O5</f>
        <v>0</v>
      </c>
      <c r="Q5" s="23">
        <f>+K5-P5</f>
        <v>599.60010000000011</v>
      </c>
    </row>
    <row r="6" spans="2:17" s="20" customFormat="1" x14ac:dyDescent="0.45">
      <c r="B6" s="1">
        <v>39845</v>
      </c>
      <c r="C6" s="29">
        <v>39848</v>
      </c>
      <c r="D6" s="29">
        <v>39875</v>
      </c>
      <c r="E6" s="24">
        <v>607100</v>
      </c>
      <c r="F6" s="22">
        <f t="shared" si="0"/>
        <v>607.1</v>
      </c>
      <c r="G6" s="22">
        <v>0</v>
      </c>
      <c r="H6" s="22">
        <f t="shared" si="1"/>
        <v>0</v>
      </c>
      <c r="I6" s="22">
        <f t="shared" ref="I6:I69" si="2">F6-H6</f>
        <v>607.1</v>
      </c>
      <c r="J6" s="3">
        <v>0.80300000000000005</v>
      </c>
      <c r="K6" s="22">
        <f>I6*J6</f>
        <v>487.50130000000007</v>
      </c>
      <c r="L6" s="10">
        <v>0</v>
      </c>
      <c r="M6" s="3">
        <f>+L6*0.86/1000</f>
        <v>0</v>
      </c>
      <c r="N6" s="4">
        <v>43.3</v>
      </c>
      <c r="O6" s="4">
        <v>7.4800000000000005E-2</v>
      </c>
      <c r="P6" s="5">
        <f t="shared" ref="P6:P64" si="3">+M6*N6*O6</f>
        <v>0</v>
      </c>
      <c r="Q6" s="22">
        <f>+K6-P6</f>
        <v>487.50130000000007</v>
      </c>
    </row>
    <row r="7" spans="2:17" s="20" customFormat="1" x14ac:dyDescent="0.45">
      <c r="B7" s="1">
        <v>39873</v>
      </c>
      <c r="C7" s="29">
        <v>39875</v>
      </c>
      <c r="D7" s="29">
        <v>39907</v>
      </c>
      <c r="E7" s="22">
        <v>624000</v>
      </c>
      <c r="F7" s="22">
        <f t="shared" si="0"/>
        <v>624</v>
      </c>
      <c r="G7" s="22">
        <v>0</v>
      </c>
      <c r="H7" s="22">
        <f t="shared" si="1"/>
        <v>0</v>
      </c>
      <c r="I7" s="22">
        <f t="shared" si="2"/>
        <v>624</v>
      </c>
      <c r="J7" s="3">
        <v>0.80300000000000005</v>
      </c>
      <c r="K7" s="22">
        <f t="shared" ref="K7:K64" si="4">I7*J7</f>
        <v>501.072</v>
      </c>
      <c r="L7" s="10">
        <v>0</v>
      </c>
      <c r="M7" s="3">
        <f t="shared" ref="M7:M64" si="5">+L7*0.86/1000</f>
        <v>0</v>
      </c>
      <c r="N7" s="4">
        <v>43.3</v>
      </c>
      <c r="O7" s="4">
        <v>7.4800000000000005E-2</v>
      </c>
      <c r="P7" s="5">
        <f t="shared" si="3"/>
        <v>0</v>
      </c>
      <c r="Q7" s="22">
        <f t="shared" ref="Q7:Q64" si="6">+K7-P7</f>
        <v>501.072</v>
      </c>
    </row>
    <row r="8" spans="2:17" s="20" customFormat="1" x14ac:dyDescent="0.45">
      <c r="B8" s="1">
        <v>39904</v>
      </c>
      <c r="C8" s="29">
        <v>39907</v>
      </c>
      <c r="D8" s="29">
        <v>39937</v>
      </c>
      <c r="E8" s="22">
        <v>802800</v>
      </c>
      <c r="F8" s="22">
        <f t="shared" si="0"/>
        <v>802.8</v>
      </c>
      <c r="G8" s="22">
        <v>0</v>
      </c>
      <c r="H8" s="22">
        <f t="shared" si="1"/>
        <v>0</v>
      </c>
      <c r="I8" s="22">
        <f t="shared" si="2"/>
        <v>802.8</v>
      </c>
      <c r="J8" s="3">
        <v>0.80300000000000005</v>
      </c>
      <c r="K8" s="22">
        <f t="shared" si="4"/>
        <v>644.64840000000004</v>
      </c>
      <c r="L8" s="10">
        <v>0</v>
      </c>
      <c r="M8" s="3">
        <f t="shared" si="5"/>
        <v>0</v>
      </c>
      <c r="N8" s="4">
        <v>43.3</v>
      </c>
      <c r="O8" s="4">
        <v>7.4800000000000005E-2</v>
      </c>
      <c r="P8" s="5">
        <f t="shared" si="3"/>
        <v>0</v>
      </c>
      <c r="Q8" s="22">
        <f t="shared" si="6"/>
        <v>644.64840000000004</v>
      </c>
    </row>
    <row r="9" spans="2:17" s="20" customFormat="1" x14ac:dyDescent="0.45">
      <c r="B9" s="1">
        <v>39934</v>
      </c>
      <c r="C9" s="29">
        <v>39937</v>
      </c>
      <c r="D9" s="29">
        <v>39968</v>
      </c>
      <c r="E9" s="22">
        <v>757350</v>
      </c>
      <c r="F9" s="21">
        <f t="shared" si="0"/>
        <v>757.35</v>
      </c>
      <c r="G9" s="22">
        <v>0</v>
      </c>
      <c r="H9" s="22">
        <f t="shared" si="1"/>
        <v>0</v>
      </c>
      <c r="I9" s="22">
        <f t="shared" si="2"/>
        <v>757.35</v>
      </c>
      <c r="J9" s="3">
        <v>0.80300000000000005</v>
      </c>
      <c r="K9" s="22">
        <f t="shared" si="4"/>
        <v>608.15205000000003</v>
      </c>
      <c r="L9" s="10">
        <v>0</v>
      </c>
      <c r="M9" s="3">
        <f t="shared" si="5"/>
        <v>0</v>
      </c>
      <c r="N9" s="4">
        <v>43.3</v>
      </c>
      <c r="O9" s="4">
        <v>7.4800000000000005E-2</v>
      </c>
      <c r="P9" s="5">
        <f t="shared" si="3"/>
        <v>0</v>
      </c>
      <c r="Q9" s="22">
        <f t="shared" si="6"/>
        <v>608.15205000000003</v>
      </c>
    </row>
    <row r="10" spans="2:17" s="20" customFormat="1" x14ac:dyDescent="0.45">
      <c r="B10" s="1">
        <v>39965</v>
      </c>
      <c r="C10" s="29">
        <v>39968</v>
      </c>
      <c r="D10" s="29">
        <v>39998</v>
      </c>
      <c r="E10" s="22">
        <v>353700</v>
      </c>
      <c r="F10" s="22">
        <f t="shared" si="0"/>
        <v>353.7</v>
      </c>
      <c r="G10" s="22">
        <v>1650</v>
      </c>
      <c r="H10" s="22">
        <f t="shared" si="1"/>
        <v>1.65</v>
      </c>
      <c r="I10" s="22">
        <f t="shared" si="2"/>
        <v>352.05</v>
      </c>
      <c r="J10" s="3">
        <v>0.80300000000000005</v>
      </c>
      <c r="K10" s="22">
        <f t="shared" si="4"/>
        <v>282.69615000000005</v>
      </c>
      <c r="L10" s="10">
        <v>0</v>
      </c>
      <c r="M10" s="3">
        <f t="shared" si="5"/>
        <v>0</v>
      </c>
      <c r="N10" s="4">
        <v>43.3</v>
      </c>
      <c r="O10" s="4">
        <v>7.4800000000000005E-2</v>
      </c>
      <c r="P10" s="5">
        <f t="shared" si="3"/>
        <v>0</v>
      </c>
      <c r="Q10" s="22">
        <f t="shared" si="6"/>
        <v>282.69615000000005</v>
      </c>
    </row>
    <row r="11" spans="2:17" s="20" customFormat="1" x14ac:dyDescent="0.45">
      <c r="B11" s="1">
        <v>39995</v>
      </c>
      <c r="C11" s="29">
        <v>39998</v>
      </c>
      <c r="D11" s="29">
        <v>40029</v>
      </c>
      <c r="E11" s="22">
        <v>716400</v>
      </c>
      <c r="F11" s="22">
        <f t="shared" si="0"/>
        <v>716.4</v>
      </c>
      <c r="G11" s="22">
        <v>300</v>
      </c>
      <c r="H11" s="22">
        <f t="shared" si="1"/>
        <v>0.3</v>
      </c>
      <c r="I11" s="22">
        <f t="shared" si="2"/>
        <v>716.1</v>
      </c>
      <c r="J11" s="3">
        <v>0.80300000000000005</v>
      </c>
      <c r="K11" s="22">
        <f t="shared" si="4"/>
        <v>575.02830000000006</v>
      </c>
      <c r="L11" s="10">
        <v>0</v>
      </c>
      <c r="M11" s="3">
        <f t="shared" si="5"/>
        <v>0</v>
      </c>
      <c r="N11" s="4">
        <v>43.3</v>
      </c>
      <c r="O11" s="4">
        <v>7.4800000000000005E-2</v>
      </c>
      <c r="P11" s="5">
        <f t="shared" si="3"/>
        <v>0</v>
      </c>
      <c r="Q11" s="22">
        <f t="shared" si="6"/>
        <v>575.02830000000006</v>
      </c>
    </row>
    <row r="12" spans="2:17" s="20" customFormat="1" x14ac:dyDescent="0.45">
      <c r="B12" s="1">
        <v>40026</v>
      </c>
      <c r="C12" s="29">
        <v>40029</v>
      </c>
      <c r="D12" s="29">
        <v>40059</v>
      </c>
      <c r="E12" s="22">
        <v>251550</v>
      </c>
      <c r="F12" s="22">
        <f t="shared" si="0"/>
        <v>251.55</v>
      </c>
      <c r="G12" s="22">
        <v>1200</v>
      </c>
      <c r="H12" s="22">
        <f t="shared" si="1"/>
        <v>1.2</v>
      </c>
      <c r="I12" s="22">
        <f t="shared" si="2"/>
        <v>250.35000000000002</v>
      </c>
      <c r="J12" s="3">
        <v>0.80300000000000005</v>
      </c>
      <c r="K12" s="22">
        <f t="shared" si="4"/>
        <v>201.03105000000002</v>
      </c>
      <c r="L12" s="10">
        <v>0</v>
      </c>
      <c r="M12" s="3">
        <f t="shared" si="5"/>
        <v>0</v>
      </c>
      <c r="N12" s="4">
        <v>43.3</v>
      </c>
      <c r="O12" s="4">
        <v>7.4800000000000005E-2</v>
      </c>
      <c r="P12" s="5">
        <f t="shared" si="3"/>
        <v>0</v>
      </c>
      <c r="Q12" s="22">
        <f t="shared" si="6"/>
        <v>201.03105000000002</v>
      </c>
    </row>
    <row r="13" spans="2:17" s="20" customFormat="1" x14ac:dyDescent="0.45">
      <c r="B13" s="1">
        <v>40057</v>
      </c>
      <c r="C13" s="29">
        <v>40059</v>
      </c>
      <c r="D13" s="29">
        <v>40091</v>
      </c>
      <c r="E13" s="22">
        <v>69000</v>
      </c>
      <c r="F13" s="22">
        <f t="shared" si="0"/>
        <v>69</v>
      </c>
      <c r="G13" s="22">
        <v>1800</v>
      </c>
      <c r="H13" s="22">
        <f t="shared" si="1"/>
        <v>1.8</v>
      </c>
      <c r="I13" s="22">
        <f t="shared" si="2"/>
        <v>67.2</v>
      </c>
      <c r="J13" s="3">
        <v>0.80300000000000005</v>
      </c>
      <c r="K13" s="22">
        <f t="shared" si="4"/>
        <v>53.961600000000004</v>
      </c>
      <c r="L13" s="10">
        <v>0</v>
      </c>
      <c r="M13" s="3">
        <f t="shared" si="5"/>
        <v>0</v>
      </c>
      <c r="N13" s="4">
        <v>43.3</v>
      </c>
      <c r="O13" s="4">
        <v>7.4800000000000005E-2</v>
      </c>
      <c r="P13" s="5">
        <f t="shared" si="3"/>
        <v>0</v>
      </c>
      <c r="Q13" s="22">
        <f t="shared" si="6"/>
        <v>53.961600000000004</v>
      </c>
    </row>
    <row r="14" spans="2:17" s="20" customFormat="1" x14ac:dyDescent="0.45">
      <c r="B14" s="1">
        <v>40087</v>
      </c>
      <c r="C14" s="29">
        <v>40091</v>
      </c>
      <c r="D14" s="29">
        <v>40121</v>
      </c>
      <c r="E14" s="22">
        <v>844500</v>
      </c>
      <c r="F14" s="22">
        <f t="shared" si="0"/>
        <v>844.5</v>
      </c>
      <c r="G14" s="22">
        <v>150</v>
      </c>
      <c r="H14" s="22">
        <f t="shared" si="1"/>
        <v>0.15</v>
      </c>
      <c r="I14" s="22">
        <f t="shared" si="2"/>
        <v>844.35</v>
      </c>
      <c r="J14" s="3">
        <v>0.80300000000000005</v>
      </c>
      <c r="K14" s="22">
        <f t="shared" si="4"/>
        <v>678.01305000000002</v>
      </c>
      <c r="L14" s="10">
        <v>0</v>
      </c>
      <c r="M14" s="3">
        <f t="shared" si="5"/>
        <v>0</v>
      </c>
      <c r="N14" s="4">
        <v>43.3</v>
      </c>
      <c r="O14" s="4">
        <v>7.4800000000000005E-2</v>
      </c>
      <c r="P14" s="5">
        <f t="shared" si="3"/>
        <v>0</v>
      </c>
      <c r="Q14" s="22">
        <f t="shared" si="6"/>
        <v>678.01305000000002</v>
      </c>
    </row>
    <row r="15" spans="2:17" s="20" customFormat="1" x14ac:dyDescent="0.45">
      <c r="B15" s="1">
        <v>40118</v>
      </c>
      <c r="C15" s="29">
        <v>40121</v>
      </c>
      <c r="D15" s="29">
        <v>40151</v>
      </c>
      <c r="E15" s="22">
        <v>881550</v>
      </c>
      <c r="F15" s="22">
        <f t="shared" si="0"/>
        <v>881.55</v>
      </c>
      <c r="G15" s="22">
        <v>150</v>
      </c>
      <c r="H15" s="22">
        <f t="shared" si="1"/>
        <v>0.15</v>
      </c>
      <c r="I15" s="22">
        <f t="shared" si="2"/>
        <v>881.4</v>
      </c>
      <c r="J15" s="3">
        <v>0.80300000000000005</v>
      </c>
      <c r="K15" s="22">
        <f t="shared" si="4"/>
        <v>707.76420000000007</v>
      </c>
      <c r="L15" s="10">
        <v>0</v>
      </c>
      <c r="M15" s="3">
        <f t="shared" si="5"/>
        <v>0</v>
      </c>
      <c r="N15" s="4">
        <v>43.3</v>
      </c>
      <c r="O15" s="4">
        <v>7.4800000000000005E-2</v>
      </c>
      <c r="P15" s="5">
        <f t="shared" si="3"/>
        <v>0</v>
      </c>
      <c r="Q15" s="22">
        <f t="shared" si="6"/>
        <v>707.76420000000007</v>
      </c>
    </row>
    <row r="16" spans="2:17" s="20" customFormat="1" x14ac:dyDescent="0.45">
      <c r="B16" s="1">
        <v>40148</v>
      </c>
      <c r="C16" s="29">
        <v>40151</v>
      </c>
      <c r="D16" s="29">
        <v>40182</v>
      </c>
      <c r="E16" s="22">
        <v>858150</v>
      </c>
      <c r="F16" s="22">
        <f t="shared" si="0"/>
        <v>858.15</v>
      </c>
      <c r="G16" s="22">
        <v>300</v>
      </c>
      <c r="H16" s="22">
        <f t="shared" si="1"/>
        <v>0.3</v>
      </c>
      <c r="I16" s="22">
        <f t="shared" si="2"/>
        <v>857.85</v>
      </c>
      <c r="J16" s="3">
        <v>0.80300000000000005</v>
      </c>
      <c r="K16" s="22">
        <f t="shared" si="4"/>
        <v>688.85355000000004</v>
      </c>
      <c r="L16" s="10">
        <v>0</v>
      </c>
      <c r="M16" s="3">
        <f t="shared" si="5"/>
        <v>0</v>
      </c>
      <c r="N16" s="4">
        <v>43.3</v>
      </c>
      <c r="O16" s="4">
        <v>7.4800000000000005E-2</v>
      </c>
      <c r="P16" s="5">
        <f t="shared" si="3"/>
        <v>0</v>
      </c>
      <c r="Q16" s="22">
        <f t="shared" si="6"/>
        <v>688.85355000000004</v>
      </c>
    </row>
    <row r="17" spans="2:17" s="20" customFormat="1" x14ac:dyDescent="0.45">
      <c r="B17" s="1">
        <v>40179</v>
      </c>
      <c r="C17" s="29">
        <v>40182</v>
      </c>
      <c r="D17" s="29">
        <v>40213</v>
      </c>
      <c r="E17" s="22">
        <v>813300</v>
      </c>
      <c r="F17" s="22">
        <f t="shared" si="0"/>
        <v>813.3</v>
      </c>
      <c r="G17" s="22">
        <v>150</v>
      </c>
      <c r="H17" s="22">
        <f t="shared" si="1"/>
        <v>0.15</v>
      </c>
      <c r="I17" s="22">
        <f t="shared" si="2"/>
        <v>813.15</v>
      </c>
      <c r="J17" s="3">
        <v>0.80300000000000005</v>
      </c>
      <c r="K17" s="22">
        <f t="shared" si="4"/>
        <v>652.95945000000006</v>
      </c>
      <c r="L17" s="10">
        <v>0</v>
      </c>
      <c r="M17" s="3">
        <f t="shared" si="5"/>
        <v>0</v>
      </c>
      <c r="N17" s="4">
        <v>43.3</v>
      </c>
      <c r="O17" s="4">
        <v>7.4800000000000005E-2</v>
      </c>
      <c r="P17" s="5">
        <f t="shared" si="3"/>
        <v>0</v>
      </c>
      <c r="Q17" s="22">
        <f t="shared" si="6"/>
        <v>652.95945000000006</v>
      </c>
    </row>
    <row r="18" spans="2:17" s="20" customFormat="1" x14ac:dyDescent="0.45">
      <c r="B18" s="1">
        <v>40210</v>
      </c>
      <c r="C18" s="29">
        <v>40213</v>
      </c>
      <c r="D18" s="29">
        <v>40242</v>
      </c>
      <c r="E18" s="22">
        <v>750750</v>
      </c>
      <c r="F18" s="22">
        <f t="shared" si="0"/>
        <v>750.75</v>
      </c>
      <c r="G18" s="22">
        <v>150</v>
      </c>
      <c r="H18" s="22">
        <f t="shared" si="1"/>
        <v>0.15</v>
      </c>
      <c r="I18" s="22">
        <f t="shared" si="2"/>
        <v>750.6</v>
      </c>
      <c r="J18" s="3">
        <v>0.80300000000000005</v>
      </c>
      <c r="K18" s="22">
        <f t="shared" si="4"/>
        <v>602.73180000000002</v>
      </c>
      <c r="L18" s="10">
        <v>0</v>
      </c>
      <c r="M18" s="3">
        <f t="shared" si="5"/>
        <v>0</v>
      </c>
      <c r="N18" s="4">
        <v>43.3</v>
      </c>
      <c r="O18" s="4">
        <v>7.4800000000000005E-2</v>
      </c>
      <c r="P18" s="5">
        <f t="shared" si="3"/>
        <v>0</v>
      </c>
      <c r="Q18" s="22">
        <f t="shared" si="6"/>
        <v>602.73180000000002</v>
      </c>
    </row>
    <row r="19" spans="2:17" s="20" customFormat="1" x14ac:dyDescent="0.45">
      <c r="B19" s="1">
        <v>40238</v>
      </c>
      <c r="C19" s="29">
        <v>40242</v>
      </c>
      <c r="D19" s="29">
        <v>40271</v>
      </c>
      <c r="E19" s="22">
        <v>776400</v>
      </c>
      <c r="F19" s="22">
        <f t="shared" si="0"/>
        <v>776.4</v>
      </c>
      <c r="G19" s="22">
        <v>0</v>
      </c>
      <c r="H19" s="22">
        <f t="shared" si="1"/>
        <v>0</v>
      </c>
      <c r="I19" s="22">
        <f t="shared" si="2"/>
        <v>776.4</v>
      </c>
      <c r="J19" s="3">
        <v>0.80300000000000005</v>
      </c>
      <c r="K19" s="22">
        <f t="shared" si="4"/>
        <v>623.44920000000002</v>
      </c>
      <c r="L19" s="10">
        <v>0</v>
      </c>
      <c r="M19" s="3">
        <f t="shared" si="5"/>
        <v>0</v>
      </c>
      <c r="N19" s="4">
        <v>43.3</v>
      </c>
      <c r="O19" s="4">
        <v>7.4800000000000005E-2</v>
      </c>
      <c r="P19" s="5">
        <f t="shared" si="3"/>
        <v>0</v>
      </c>
      <c r="Q19" s="22">
        <f t="shared" si="6"/>
        <v>623.44920000000002</v>
      </c>
    </row>
    <row r="20" spans="2:17" s="20" customFormat="1" x14ac:dyDescent="0.45">
      <c r="B20" s="1">
        <v>40269</v>
      </c>
      <c r="C20" s="29">
        <v>40271</v>
      </c>
      <c r="D20" s="29">
        <v>40302</v>
      </c>
      <c r="E20" s="22">
        <v>851850</v>
      </c>
      <c r="F20" s="22">
        <f t="shared" si="0"/>
        <v>851.85</v>
      </c>
      <c r="G20" s="22">
        <v>150</v>
      </c>
      <c r="H20" s="22">
        <f t="shared" si="1"/>
        <v>0.15</v>
      </c>
      <c r="I20" s="22">
        <f t="shared" si="2"/>
        <v>851.7</v>
      </c>
      <c r="J20" s="3">
        <v>0.80300000000000005</v>
      </c>
      <c r="K20" s="22">
        <f t="shared" si="4"/>
        <v>683.91510000000005</v>
      </c>
      <c r="L20" s="10">
        <v>0</v>
      </c>
      <c r="M20" s="3">
        <f t="shared" si="5"/>
        <v>0</v>
      </c>
      <c r="N20" s="4">
        <v>43.3</v>
      </c>
      <c r="O20" s="4">
        <v>7.4800000000000005E-2</v>
      </c>
      <c r="P20" s="5">
        <f t="shared" si="3"/>
        <v>0</v>
      </c>
      <c r="Q20" s="22">
        <f t="shared" si="6"/>
        <v>683.91510000000005</v>
      </c>
    </row>
    <row r="21" spans="2:17" s="20" customFormat="1" x14ac:dyDescent="0.45">
      <c r="B21" s="1">
        <v>40299</v>
      </c>
      <c r="C21" s="29">
        <v>40302</v>
      </c>
      <c r="D21" s="29">
        <v>40333</v>
      </c>
      <c r="E21" s="22">
        <v>853650</v>
      </c>
      <c r="F21" s="22">
        <f t="shared" si="0"/>
        <v>853.65</v>
      </c>
      <c r="G21" s="22">
        <v>150</v>
      </c>
      <c r="H21" s="22">
        <f t="shared" si="1"/>
        <v>0.15</v>
      </c>
      <c r="I21" s="22">
        <f t="shared" si="2"/>
        <v>853.5</v>
      </c>
      <c r="J21" s="3">
        <v>0.80300000000000005</v>
      </c>
      <c r="K21" s="22">
        <f t="shared" si="4"/>
        <v>685.3605</v>
      </c>
      <c r="L21" s="10">
        <v>0</v>
      </c>
      <c r="M21" s="3">
        <f t="shared" si="5"/>
        <v>0</v>
      </c>
      <c r="N21" s="4">
        <v>43.3</v>
      </c>
      <c r="O21" s="4">
        <v>7.4800000000000005E-2</v>
      </c>
      <c r="P21" s="5">
        <f t="shared" si="3"/>
        <v>0</v>
      </c>
      <c r="Q21" s="22">
        <f t="shared" si="6"/>
        <v>685.3605</v>
      </c>
    </row>
    <row r="22" spans="2:17" s="20" customFormat="1" x14ac:dyDescent="0.45">
      <c r="B22" s="1">
        <v>40330</v>
      </c>
      <c r="C22" s="29">
        <v>40333</v>
      </c>
      <c r="D22" s="29">
        <v>40362</v>
      </c>
      <c r="E22" s="22">
        <v>756750</v>
      </c>
      <c r="F22" s="22">
        <f t="shared" si="0"/>
        <v>756.75</v>
      </c>
      <c r="G22" s="22">
        <v>300</v>
      </c>
      <c r="H22" s="22">
        <f t="shared" si="1"/>
        <v>0.3</v>
      </c>
      <c r="I22" s="22">
        <f t="shared" si="2"/>
        <v>756.45</v>
      </c>
      <c r="J22" s="3">
        <v>0.80300000000000005</v>
      </c>
      <c r="K22" s="22">
        <f t="shared" si="4"/>
        <v>607.42935000000011</v>
      </c>
      <c r="L22" s="10">
        <v>0</v>
      </c>
      <c r="M22" s="3">
        <f t="shared" si="5"/>
        <v>0</v>
      </c>
      <c r="N22" s="4">
        <v>43.3</v>
      </c>
      <c r="O22" s="4">
        <v>7.4800000000000005E-2</v>
      </c>
      <c r="P22" s="5">
        <f t="shared" si="3"/>
        <v>0</v>
      </c>
      <c r="Q22" s="22">
        <f t="shared" si="6"/>
        <v>607.42935000000011</v>
      </c>
    </row>
    <row r="23" spans="2:17" s="20" customFormat="1" x14ac:dyDescent="0.45">
      <c r="B23" s="1">
        <v>40360</v>
      </c>
      <c r="C23" s="29">
        <v>40362</v>
      </c>
      <c r="D23" s="29">
        <v>40394</v>
      </c>
      <c r="E23" s="22">
        <v>588000</v>
      </c>
      <c r="F23" s="22">
        <f t="shared" si="0"/>
        <v>588</v>
      </c>
      <c r="G23" s="22">
        <v>450</v>
      </c>
      <c r="H23" s="22">
        <f t="shared" si="1"/>
        <v>0.45</v>
      </c>
      <c r="I23" s="22">
        <f t="shared" si="2"/>
        <v>587.54999999999995</v>
      </c>
      <c r="J23" s="3">
        <v>0.80300000000000005</v>
      </c>
      <c r="K23" s="22">
        <f t="shared" si="4"/>
        <v>471.80264999999997</v>
      </c>
      <c r="L23" s="10">
        <v>0</v>
      </c>
      <c r="M23" s="3">
        <f t="shared" si="5"/>
        <v>0</v>
      </c>
      <c r="N23" s="4">
        <v>43.3</v>
      </c>
      <c r="O23" s="4">
        <v>7.4800000000000005E-2</v>
      </c>
      <c r="P23" s="5">
        <f t="shared" si="3"/>
        <v>0</v>
      </c>
      <c r="Q23" s="22">
        <f t="shared" si="6"/>
        <v>471.80264999999997</v>
      </c>
    </row>
    <row r="24" spans="2:17" s="20" customFormat="1" x14ac:dyDescent="0.45">
      <c r="B24" s="1">
        <v>40391</v>
      </c>
      <c r="C24" s="29">
        <v>40394</v>
      </c>
      <c r="D24" s="29">
        <v>40425</v>
      </c>
      <c r="E24" s="22">
        <v>0</v>
      </c>
      <c r="F24" s="22">
        <f t="shared" si="0"/>
        <v>0</v>
      </c>
      <c r="G24" s="22">
        <v>0</v>
      </c>
      <c r="H24" s="22">
        <f t="shared" si="1"/>
        <v>0</v>
      </c>
      <c r="I24" s="22">
        <f t="shared" si="2"/>
        <v>0</v>
      </c>
      <c r="J24" s="3">
        <v>0.80300000000000005</v>
      </c>
      <c r="K24" s="22">
        <f t="shared" si="4"/>
        <v>0</v>
      </c>
      <c r="L24" s="10">
        <v>0</v>
      </c>
      <c r="M24" s="3">
        <f t="shared" si="5"/>
        <v>0</v>
      </c>
      <c r="N24" s="4">
        <v>43.3</v>
      </c>
      <c r="O24" s="4">
        <v>7.4800000000000005E-2</v>
      </c>
      <c r="P24" s="5">
        <f t="shared" si="3"/>
        <v>0</v>
      </c>
      <c r="Q24" s="22">
        <f t="shared" si="6"/>
        <v>0</v>
      </c>
    </row>
    <row r="25" spans="2:17" s="20" customFormat="1" x14ac:dyDescent="0.45">
      <c r="B25" s="1">
        <v>40422</v>
      </c>
      <c r="C25" s="29">
        <v>40425</v>
      </c>
      <c r="D25" s="29">
        <v>40455</v>
      </c>
      <c r="E25" s="22">
        <v>0</v>
      </c>
      <c r="F25" s="22">
        <f t="shared" si="0"/>
        <v>0</v>
      </c>
      <c r="G25" s="22">
        <v>0</v>
      </c>
      <c r="H25" s="22">
        <f t="shared" si="1"/>
        <v>0</v>
      </c>
      <c r="I25" s="22">
        <f t="shared" si="2"/>
        <v>0</v>
      </c>
      <c r="J25" s="3">
        <v>0.80300000000000005</v>
      </c>
      <c r="K25" s="22">
        <f t="shared" si="4"/>
        <v>0</v>
      </c>
      <c r="L25" s="10">
        <v>0</v>
      </c>
      <c r="M25" s="3">
        <f t="shared" si="5"/>
        <v>0</v>
      </c>
      <c r="N25" s="4">
        <v>43.3</v>
      </c>
      <c r="O25" s="4">
        <v>7.4800000000000005E-2</v>
      </c>
      <c r="P25" s="5">
        <f t="shared" si="3"/>
        <v>0</v>
      </c>
      <c r="Q25" s="22">
        <f t="shared" si="6"/>
        <v>0</v>
      </c>
    </row>
    <row r="26" spans="2:17" s="20" customFormat="1" x14ac:dyDescent="0.45">
      <c r="B26" s="1">
        <v>40452</v>
      </c>
      <c r="C26" s="29">
        <v>40455</v>
      </c>
      <c r="D26" s="29">
        <v>40485</v>
      </c>
      <c r="E26" s="22">
        <v>517000</v>
      </c>
      <c r="F26" s="22">
        <f t="shared" si="0"/>
        <v>517</v>
      </c>
      <c r="G26" s="22">
        <v>4200</v>
      </c>
      <c r="H26" s="22">
        <f t="shared" si="1"/>
        <v>4.2</v>
      </c>
      <c r="I26" s="22">
        <f t="shared" si="2"/>
        <v>512.79999999999995</v>
      </c>
      <c r="J26" s="3">
        <v>0.80300000000000005</v>
      </c>
      <c r="K26" s="22">
        <f t="shared" si="4"/>
        <v>411.77839999999998</v>
      </c>
      <c r="L26" s="10">
        <v>0</v>
      </c>
      <c r="M26" s="3">
        <f t="shared" si="5"/>
        <v>0</v>
      </c>
      <c r="N26" s="4">
        <v>43.3</v>
      </c>
      <c r="O26" s="4">
        <v>7.4800000000000005E-2</v>
      </c>
      <c r="P26" s="5">
        <f t="shared" si="3"/>
        <v>0</v>
      </c>
      <c r="Q26" s="22">
        <f t="shared" si="6"/>
        <v>411.77839999999998</v>
      </c>
    </row>
    <row r="27" spans="2:17" s="20" customFormat="1" x14ac:dyDescent="0.45">
      <c r="B27" s="1">
        <v>40483</v>
      </c>
      <c r="C27" s="29">
        <v>40485</v>
      </c>
      <c r="D27" s="29">
        <v>40516</v>
      </c>
      <c r="E27" s="22">
        <v>858800</v>
      </c>
      <c r="F27" s="22">
        <f t="shared" si="0"/>
        <v>858.8</v>
      </c>
      <c r="G27" s="22">
        <v>0</v>
      </c>
      <c r="H27" s="22">
        <f t="shared" si="1"/>
        <v>0</v>
      </c>
      <c r="I27" s="22">
        <f t="shared" si="2"/>
        <v>858.8</v>
      </c>
      <c r="J27" s="3">
        <v>0.80300000000000005</v>
      </c>
      <c r="K27" s="22">
        <f t="shared" si="4"/>
        <v>689.6164</v>
      </c>
      <c r="L27" s="10">
        <v>0</v>
      </c>
      <c r="M27" s="3">
        <f t="shared" si="5"/>
        <v>0</v>
      </c>
      <c r="N27" s="4">
        <v>43.3</v>
      </c>
      <c r="O27" s="4">
        <v>7.4800000000000005E-2</v>
      </c>
      <c r="P27" s="5">
        <f t="shared" si="3"/>
        <v>0</v>
      </c>
      <c r="Q27" s="22">
        <f t="shared" si="6"/>
        <v>689.6164</v>
      </c>
    </row>
    <row r="28" spans="2:17" s="20" customFormat="1" x14ac:dyDescent="0.45">
      <c r="B28" s="1">
        <v>40513</v>
      </c>
      <c r="C28" s="29">
        <v>40516</v>
      </c>
      <c r="D28" s="29">
        <v>40547</v>
      </c>
      <c r="E28" s="22">
        <v>740270</v>
      </c>
      <c r="F28" s="22">
        <f t="shared" si="0"/>
        <v>740.27</v>
      </c>
      <c r="G28" s="22">
        <v>0</v>
      </c>
      <c r="H28" s="22">
        <f t="shared" si="1"/>
        <v>0</v>
      </c>
      <c r="I28" s="22">
        <f t="shared" si="2"/>
        <v>740.27</v>
      </c>
      <c r="J28" s="3">
        <v>0.80300000000000005</v>
      </c>
      <c r="K28" s="22">
        <f t="shared" si="4"/>
        <v>594.43681000000004</v>
      </c>
      <c r="L28" s="10">
        <v>0</v>
      </c>
      <c r="M28" s="3">
        <f t="shared" si="5"/>
        <v>0</v>
      </c>
      <c r="N28" s="4">
        <v>43.3</v>
      </c>
      <c r="O28" s="4">
        <v>7.4800000000000005E-2</v>
      </c>
      <c r="P28" s="5">
        <f t="shared" si="3"/>
        <v>0</v>
      </c>
      <c r="Q28" s="22">
        <f t="shared" si="6"/>
        <v>594.43681000000004</v>
      </c>
    </row>
    <row r="29" spans="2:17" s="20" customFormat="1" x14ac:dyDescent="0.45">
      <c r="B29" s="1">
        <v>40544</v>
      </c>
      <c r="C29" s="29">
        <v>40547</v>
      </c>
      <c r="D29" s="29">
        <v>40578</v>
      </c>
      <c r="E29" s="22">
        <v>754400</v>
      </c>
      <c r="F29" s="22">
        <f t="shared" si="0"/>
        <v>754.4</v>
      </c>
      <c r="G29" s="22">
        <v>0</v>
      </c>
      <c r="H29" s="22">
        <f t="shared" si="1"/>
        <v>0</v>
      </c>
      <c r="I29" s="22">
        <f t="shared" si="2"/>
        <v>754.4</v>
      </c>
      <c r="J29" s="3">
        <v>0.80300000000000005</v>
      </c>
      <c r="K29" s="22">
        <f t="shared" si="4"/>
        <v>605.78319999999997</v>
      </c>
      <c r="L29" s="10">
        <v>0</v>
      </c>
      <c r="M29" s="3">
        <f t="shared" si="5"/>
        <v>0</v>
      </c>
      <c r="N29" s="4">
        <v>43.3</v>
      </c>
      <c r="O29" s="4">
        <v>7.4800000000000005E-2</v>
      </c>
      <c r="P29" s="5">
        <f t="shared" si="3"/>
        <v>0</v>
      </c>
      <c r="Q29" s="22">
        <f t="shared" si="6"/>
        <v>605.78319999999997</v>
      </c>
    </row>
    <row r="30" spans="2:17" s="20" customFormat="1" x14ac:dyDescent="0.45">
      <c r="B30" s="1">
        <v>40575</v>
      </c>
      <c r="C30" s="29">
        <v>40578</v>
      </c>
      <c r="D30" s="29">
        <v>40606</v>
      </c>
      <c r="E30" s="22">
        <v>592200</v>
      </c>
      <c r="F30" s="22">
        <f t="shared" si="0"/>
        <v>592.20000000000005</v>
      </c>
      <c r="G30" s="22">
        <v>0</v>
      </c>
      <c r="H30" s="22">
        <f t="shared" si="1"/>
        <v>0</v>
      </c>
      <c r="I30" s="22">
        <f t="shared" si="2"/>
        <v>592.20000000000005</v>
      </c>
      <c r="J30" s="3">
        <v>0.80300000000000005</v>
      </c>
      <c r="K30" s="22">
        <f t="shared" si="4"/>
        <v>475.53660000000008</v>
      </c>
      <c r="L30" s="10">
        <v>0</v>
      </c>
      <c r="M30" s="3">
        <f t="shared" si="5"/>
        <v>0</v>
      </c>
      <c r="N30" s="4">
        <v>43.3</v>
      </c>
      <c r="O30" s="4">
        <v>7.4800000000000005E-2</v>
      </c>
      <c r="P30" s="5">
        <f t="shared" si="3"/>
        <v>0</v>
      </c>
      <c r="Q30" s="22">
        <f t="shared" si="6"/>
        <v>475.53660000000008</v>
      </c>
    </row>
    <row r="31" spans="2:17" s="20" customFormat="1" x14ac:dyDescent="0.45">
      <c r="B31" s="1">
        <v>40603</v>
      </c>
      <c r="C31" s="29">
        <v>40606</v>
      </c>
      <c r="D31" s="29">
        <v>40637</v>
      </c>
      <c r="E31" s="22">
        <v>711200</v>
      </c>
      <c r="F31" s="22">
        <f t="shared" si="0"/>
        <v>711.2</v>
      </c>
      <c r="G31" s="22">
        <v>0</v>
      </c>
      <c r="H31" s="22">
        <f t="shared" si="1"/>
        <v>0</v>
      </c>
      <c r="I31" s="22">
        <f t="shared" si="2"/>
        <v>711.2</v>
      </c>
      <c r="J31" s="3">
        <v>0.80300000000000005</v>
      </c>
      <c r="K31" s="22">
        <f t="shared" si="4"/>
        <v>571.09360000000004</v>
      </c>
      <c r="L31" s="10">
        <v>0</v>
      </c>
      <c r="M31" s="3">
        <f t="shared" si="5"/>
        <v>0</v>
      </c>
      <c r="N31" s="4">
        <v>43.3</v>
      </c>
      <c r="O31" s="4">
        <v>7.4800000000000005E-2</v>
      </c>
      <c r="P31" s="5">
        <f t="shared" si="3"/>
        <v>0</v>
      </c>
      <c r="Q31" s="22">
        <f t="shared" si="6"/>
        <v>571.09360000000004</v>
      </c>
    </row>
    <row r="32" spans="2:17" s="20" customFormat="1" x14ac:dyDescent="0.45">
      <c r="B32" s="1">
        <v>40634</v>
      </c>
      <c r="C32" s="29">
        <v>40637</v>
      </c>
      <c r="D32" s="29">
        <v>40667</v>
      </c>
      <c r="E32" s="22">
        <v>657800</v>
      </c>
      <c r="F32" s="22">
        <f t="shared" si="0"/>
        <v>657.8</v>
      </c>
      <c r="G32" s="22">
        <v>0</v>
      </c>
      <c r="H32" s="22">
        <f t="shared" si="1"/>
        <v>0</v>
      </c>
      <c r="I32" s="22">
        <f t="shared" si="2"/>
        <v>657.8</v>
      </c>
      <c r="J32" s="3">
        <v>0.80300000000000005</v>
      </c>
      <c r="K32" s="22">
        <f t="shared" si="4"/>
        <v>528.21339999999998</v>
      </c>
      <c r="L32" s="10">
        <v>0</v>
      </c>
      <c r="M32" s="3">
        <f t="shared" si="5"/>
        <v>0</v>
      </c>
      <c r="N32" s="4">
        <v>43.3</v>
      </c>
      <c r="O32" s="4">
        <v>7.4800000000000005E-2</v>
      </c>
      <c r="P32" s="5">
        <f t="shared" si="3"/>
        <v>0</v>
      </c>
      <c r="Q32" s="22">
        <f t="shared" si="6"/>
        <v>528.21339999999998</v>
      </c>
    </row>
    <row r="33" spans="2:17" s="20" customFormat="1" x14ac:dyDescent="0.45">
      <c r="B33" s="1">
        <v>40664</v>
      </c>
      <c r="C33" s="29">
        <v>40667</v>
      </c>
      <c r="D33" s="29">
        <v>40698</v>
      </c>
      <c r="E33" s="22">
        <v>151400</v>
      </c>
      <c r="F33" s="22">
        <f t="shared" si="0"/>
        <v>151.4</v>
      </c>
      <c r="G33" s="22">
        <v>0</v>
      </c>
      <c r="H33" s="22">
        <f t="shared" si="1"/>
        <v>0</v>
      </c>
      <c r="I33" s="22">
        <f t="shared" si="2"/>
        <v>151.4</v>
      </c>
      <c r="J33" s="3">
        <v>0.80300000000000005</v>
      </c>
      <c r="K33" s="22">
        <f t="shared" si="4"/>
        <v>121.5742</v>
      </c>
      <c r="L33" s="10">
        <v>0</v>
      </c>
      <c r="M33" s="3">
        <f t="shared" si="5"/>
        <v>0</v>
      </c>
      <c r="N33" s="4">
        <v>43.3</v>
      </c>
      <c r="O33" s="4">
        <v>7.4800000000000005E-2</v>
      </c>
      <c r="P33" s="5">
        <f t="shared" si="3"/>
        <v>0</v>
      </c>
      <c r="Q33" s="22">
        <f t="shared" si="6"/>
        <v>121.5742</v>
      </c>
    </row>
    <row r="34" spans="2:17" s="20" customFormat="1" x14ac:dyDescent="0.45">
      <c r="B34" s="1">
        <v>40695</v>
      </c>
      <c r="C34" s="29">
        <v>40698</v>
      </c>
      <c r="D34" s="29">
        <v>40728</v>
      </c>
      <c r="E34" s="22">
        <v>329800</v>
      </c>
      <c r="F34" s="22">
        <f t="shared" si="0"/>
        <v>329.8</v>
      </c>
      <c r="G34" s="22">
        <v>0</v>
      </c>
      <c r="H34" s="22">
        <f t="shared" si="1"/>
        <v>0</v>
      </c>
      <c r="I34" s="22">
        <f t="shared" si="2"/>
        <v>329.8</v>
      </c>
      <c r="J34" s="3">
        <v>0.80300000000000005</v>
      </c>
      <c r="K34" s="22">
        <f t="shared" si="4"/>
        <v>264.82940000000002</v>
      </c>
      <c r="L34" s="10">
        <v>0</v>
      </c>
      <c r="M34" s="3">
        <f t="shared" si="5"/>
        <v>0</v>
      </c>
      <c r="N34" s="4">
        <v>43.3</v>
      </c>
      <c r="O34" s="4">
        <v>7.4800000000000005E-2</v>
      </c>
      <c r="P34" s="5">
        <f t="shared" si="3"/>
        <v>0</v>
      </c>
      <c r="Q34" s="22">
        <f t="shared" si="6"/>
        <v>264.82940000000002</v>
      </c>
    </row>
    <row r="35" spans="2:17" s="20" customFormat="1" x14ac:dyDescent="0.45">
      <c r="B35" s="1">
        <v>40725</v>
      </c>
      <c r="C35" s="29">
        <v>40728</v>
      </c>
      <c r="D35" s="29">
        <v>40759</v>
      </c>
      <c r="E35" s="22">
        <v>251400</v>
      </c>
      <c r="F35" s="22">
        <f t="shared" si="0"/>
        <v>251.4</v>
      </c>
      <c r="G35" s="22">
        <v>0</v>
      </c>
      <c r="H35" s="22">
        <f t="shared" si="1"/>
        <v>0</v>
      </c>
      <c r="I35" s="22">
        <f t="shared" si="2"/>
        <v>251.4</v>
      </c>
      <c r="J35" s="3">
        <v>0.80300000000000005</v>
      </c>
      <c r="K35" s="22">
        <f t="shared" si="4"/>
        <v>201.87420000000003</v>
      </c>
      <c r="L35" s="10">
        <v>0</v>
      </c>
      <c r="M35" s="3">
        <f t="shared" si="5"/>
        <v>0</v>
      </c>
      <c r="N35" s="4">
        <v>43.3</v>
      </c>
      <c r="O35" s="4">
        <v>7.4800000000000005E-2</v>
      </c>
      <c r="P35" s="5">
        <f t="shared" si="3"/>
        <v>0</v>
      </c>
      <c r="Q35" s="22">
        <f t="shared" si="6"/>
        <v>201.87420000000003</v>
      </c>
    </row>
    <row r="36" spans="2:17" s="20" customFormat="1" x14ac:dyDescent="0.45">
      <c r="B36" s="1">
        <v>40756</v>
      </c>
      <c r="C36" s="29">
        <v>40759</v>
      </c>
      <c r="D36" s="29">
        <v>40789</v>
      </c>
      <c r="E36" s="22">
        <v>176100</v>
      </c>
      <c r="F36" s="22">
        <f t="shared" si="0"/>
        <v>176.1</v>
      </c>
      <c r="G36" s="22">
        <v>0</v>
      </c>
      <c r="H36" s="22">
        <f t="shared" si="1"/>
        <v>0</v>
      </c>
      <c r="I36" s="22">
        <f t="shared" si="2"/>
        <v>176.1</v>
      </c>
      <c r="J36" s="3">
        <v>0.80300000000000005</v>
      </c>
      <c r="K36" s="22">
        <f t="shared" si="4"/>
        <v>141.4083</v>
      </c>
      <c r="L36" s="10">
        <v>0</v>
      </c>
      <c r="M36" s="3">
        <f t="shared" si="5"/>
        <v>0</v>
      </c>
      <c r="N36" s="4">
        <v>43.3</v>
      </c>
      <c r="O36" s="4">
        <v>7.4800000000000005E-2</v>
      </c>
      <c r="P36" s="5">
        <f t="shared" si="3"/>
        <v>0</v>
      </c>
      <c r="Q36" s="22">
        <f t="shared" si="6"/>
        <v>141.4083</v>
      </c>
    </row>
    <row r="37" spans="2:17" s="20" customFormat="1" x14ac:dyDescent="0.45">
      <c r="B37" s="1">
        <v>40787</v>
      </c>
      <c r="C37" s="29">
        <v>40789</v>
      </c>
      <c r="D37" s="29">
        <v>40820</v>
      </c>
      <c r="E37" s="22">
        <v>165700</v>
      </c>
      <c r="F37" s="22">
        <f t="shared" ref="F37:F64" si="7">E37/1000</f>
        <v>165.7</v>
      </c>
      <c r="G37" s="22">
        <v>0</v>
      </c>
      <c r="H37" s="22">
        <f t="shared" ref="H37:H64" si="8">G37/1000</f>
        <v>0</v>
      </c>
      <c r="I37" s="22">
        <f t="shared" si="2"/>
        <v>165.7</v>
      </c>
      <c r="J37" s="3">
        <v>0.80300000000000005</v>
      </c>
      <c r="K37" s="22">
        <f t="shared" si="4"/>
        <v>133.05709999999999</v>
      </c>
      <c r="L37" s="10">
        <v>0</v>
      </c>
      <c r="M37" s="3">
        <f t="shared" si="5"/>
        <v>0</v>
      </c>
      <c r="N37" s="4">
        <v>43.3</v>
      </c>
      <c r="O37" s="4">
        <v>7.4800000000000005E-2</v>
      </c>
      <c r="P37" s="5">
        <f t="shared" si="3"/>
        <v>0</v>
      </c>
      <c r="Q37" s="22">
        <f t="shared" si="6"/>
        <v>133.05709999999999</v>
      </c>
    </row>
    <row r="38" spans="2:17" s="20" customFormat="1" x14ac:dyDescent="0.45">
      <c r="B38" s="1">
        <v>40817</v>
      </c>
      <c r="C38" s="29">
        <v>40820</v>
      </c>
      <c r="D38" s="29">
        <v>40851</v>
      </c>
      <c r="E38" s="22">
        <v>650900</v>
      </c>
      <c r="F38" s="22">
        <f t="shared" si="7"/>
        <v>650.9</v>
      </c>
      <c r="G38" s="22">
        <v>0</v>
      </c>
      <c r="H38" s="22">
        <f t="shared" si="8"/>
        <v>0</v>
      </c>
      <c r="I38" s="22">
        <f t="shared" si="2"/>
        <v>650.9</v>
      </c>
      <c r="J38" s="3">
        <v>0.80300000000000005</v>
      </c>
      <c r="K38" s="22">
        <f t="shared" si="4"/>
        <v>522.67269999999996</v>
      </c>
      <c r="L38" s="10">
        <v>0</v>
      </c>
      <c r="M38" s="3">
        <f t="shared" si="5"/>
        <v>0</v>
      </c>
      <c r="N38" s="4">
        <v>43.3</v>
      </c>
      <c r="O38" s="4">
        <v>7.4800000000000005E-2</v>
      </c>
      <c r="P38" s="5">
        <f t="shared" si="3"/>
        <v>0</v>
      </c>
      <c r="Q38" s="22">
        <f t="shared" si="6"/>
        <v>522.67269999999996</v>
      </c>
    </row>
    <row r="39" spans="2:17" s="20" customFormat="1" x14ac:dyDescent="0.45">
      <c r="B39" s="1">
        <v>40848</v>
      </c>
      <c r="C39" s="29">
        <v>40851</v>
      </c>
      <c r="D39" s="29">
        <v>40881</v>
      </c>
      <c r="E39" s="22">
        <v>757200</v>
      </c>
      <c r="F39" s="22">
        <f t="shared" si="7"/>
        <v>757.2</v>
      </c>
      <c r="G39" s="22">
        <v>0</v>
      </c>
      <c r="H39" s="22">
        <f t="shared" si="8"/>
        <v>0</v>
      </c>
      <c r="I39" s="22">
        <f t="shared" si="2"/>
        <v>757.2</v>
      </c>
      <c r="J39" s="3">
        <v>0.80300000000000005</v>
      </c>
      <c r="K39" s="22">
        <f t="shared" si="4"/>
        <v>608.03160000000003</v>
      </c>
      <c r="L39" s="10">
        <v>0</v>
      </c>
      <c r="M39" s="3">
        <f t="shared" si="5"/>
        <v>0</v>
      </c>
      <c r="N39" s="4">
        <v>43.3</v>
      </c>
      <c r="O39" s="4">
        <v>7.4800000000000005E-2</v>
      </c>
      <c r="P39" s="5">
        <f t="shared" si="3"/>
        <v>0</v>
      </c>
      <c r="Q39" s="22">
        <f t="shared" si="6"/>
        <v>608.03160000000003</v>
      </c>
    </row>
    <row r="40" spans="2:17" s="20" customFormat="1" x14ac:dyDescent="0.45">
      <c r="B40" s="1">
        <v>40878</v>
      </c>
      <c r="C40" s="29">
        <v>40881</v>
      </c>
      <c r="D40" s="29">
        <v>40912</v>
      </c>
      <c r="E40" s="22">
        <v>740500</v>
      </c>
      <c r="F40" s="22">
        <f t="shared" si="7"/>
        <v>740.5</v>
      </c>
      <c r="G40" s="22">
        <v>0</v>
      </c>
      <c r="H40" s="22">
        <f t="shared" si="8"/>
        <v>0</v>
      </c>
      <c r="I40" s="22">
        <f t="shared" si="2"/>
        <v>740.5</v>
      </c>
      <c r="J40" s="3">
        <v>0.80300000000000005</v>
      </c>
      <c r="K40" s="22">
        <f t="shared" si="4"/>
        <v>594.62150000000008</v>
      </c>
      <c r="L40" s="10">
        <v>0</v>
      </c>
      <c r="M40" s="3">
        <f t="shared" si="5"/>
        <v>0</v>
      </c>
      <c r="N40" s="4">
        <v>43.3</v>
      </c>
      <c r="O40" s="4">
        <v>7.4800000000000005E-2</v>
      </c>
      <c r="P40" s="5">
        <f t="shared" si="3"/>
        <v>0</v>
      </c>
      <c r="Q40" s="22">
        <f t="shared" si="6"/>
        <v>594.62150000000008</v>
      </c>
    </row>
    <row r="41" spans="2:17" s="20" customFormat="1" x14ac:dyDescent="0.45">
      <c r="B41" s="1">
        <v>40909</v>
      </c>
      <c r="C41" s="29">
        <v>40912</v>
      </c>
      <c r="D41" s="29">
        <v>40943</v>
      </c>
      <c r="E41" s="22">
        <v>625400</v>
      </c>
      <c r="F41" s="22">
        <f t="shared" si="7"/>
        <v>625.4</v>
      </c>
      <c r="G41" s="22">
        <v>0</v>
      </c>
      <c r="H41" s="22">
        <f t="shared" si="8"/>
        <v>0</v>
      </c>
      <c r="I41" s="22">
        <f t="shared" si="2"/>
        <v>625.4</v>
      </c>
      <c r="J41" s="3">
        <v>0.80300000000000005</v>
      </c>
      <c r="K41" s="22">
        <f t="shared" si="4"/>
        <v>502.19620000000003</v>
      </c>
      <c r="L41" s="10">
        <v>0</v>
      </c>
      <c r="M41" s="3">
        <f t="shared" si="5"/>
        <v>0</v>
      </c>
      <c r="N41" s="4">
        <v>43.3</v>
      </c>
      <c r="O41" s="4">
        <v>7.4800000000000005E-2</v>
      </c>
      <c r="P41" s="5">
        <f t="shared" si="3"/>
        <v>0</v>
      </c>
      <c r="Q41" s="22">
        <f t="shared" si="6"/>
        <v>502.19620000000003</v>
      </c>
    </row>
    <row r="42" spans="2:17" s="20" customFormat="1" x14ac:dyDescent="0.45">
      <c r="B42" s="1">
        <v>40940</v>
      </c>
      <c r="C42" s="29">
        <v>40943</v>
      </c>
      <c r="D42" s="29">
        <v>40977</v>
      </c>
      <c r="E42" s="22">
        <v>643000</v>
      </c>
      <c r="F42" s="22">
        <f t="shared" si="7"/>
        <v>643</v>
      </c>
      <c r="G42" s="22">
        <v>0</v>
      </c>
      <c r="H42" s="22">
        <f t="shared" si="8"/>
        <v>0</v>
      </c>
      <c r="I42" s="22">
        <f t="shared" si="2"/>
        <v>643</v>
      </c>
      <c r="J42" s="3">
        <v>0.80300000000000005</v>
      </c>
      <c r="K42" s="22">
        <f t="shared" si="4"/>
        <v>516.32900000000006</v>
      </c>
      <c r="L42" s="10">
        <v>0</v>
      </c>
      <c r="M42" s="3">
        <f t="shared" si="5"/>
        <v>0</v>
      </c>
      <c r="N42" s="4">
        <v>43.3</v>
      </c>
      <c r="O42" s="4">
        <v>7.4800000000000005E-2</v>
      </c>
      <c r="P42" s="5">
        <f t="shared" si="3"/>
        <v>0</v>
      </c>
      <c r="Q42" s="22">
        <f t="shared" si="6"/>
        <v>516.32900000000006</v>
      </c>
    </row>
    <row r="43" spans="2:17" s="20" customFormat="1" x14ac:dyDescent="0.45">
      <c r="B43" s="1">
        <v>40969</v>
      </c>
      <c r="C43" s="29">
        <v>40977</v>
      </c>
      <c r="D43" s="29">
        <v>41006</v>
      </c>
      <c r="E43" s="22">
        <v>690000</v>
      </c>
      <c r="F43" s="22">
        <f t="shared" si="7"/>
        <v>690</v>
      </c>
      <c r="G43" s="22">
        <v>0</v>
      </c>
      <c r="H43" s="22">
        <f t="shared" si="8"/>
        <v>0</v>
      </c>
      <c r="I43" s="22">
        <f t="shared" si="2"/>
        <v>690</v>
      </c>
      <c r="J43" s="3">
        <v>0.80300000000000005</v>
      </c>
      <c r="K43" s="22">
        <f t="shared" si="4"/>
        <v>554.07000000000005</v>
      </c>
      <c r="L43" s="10">
        <v>0</v>
      </c>
      <c r="M43" s="3">
        <f t="shared" si="5"/>
        <v>0</v>
      </c>
      <c r="N43" s="4">
        <v>43.3</v>
      </c>
      <c r="O43" s="4">
        <v>7.4800000000000005E-2</v>
      </c>
      <c r="P43" s="5">
        <f t="shared" si="3"/>
        <v>0</v>
      </c>
      <c r="Q43" s="22">
        <f t="shared" si="6"/>
        <v>554.07000000000005</v>
      </c>
    </row>
    <row r="44" spans="2:17" s="20" customFormat="1" x14ac:dyDescent="0.45">
      <c r="B44" s="1">
        <v>41000</v>
      </c>
      <c r="C44" s="29">
        <v>41006</v>
      </c>
      <c r="D44" s="29">
        <v>41032</v>
      </c>
      <c r="E44" s="22">
        <v>647900</v>
      </c>
      <c r="F44" s="22">
        <f t="shared" si="7"/>
        <v>647.9</v>
      </c>
      <c r="G44" s="22">
        <v>0</v>
      </c>
      <c r="H44" s="22">
        <f t="shared" si="8"/>
        <v>0</v>
      </c>
      <c r="I44" s="22">
        <f t="shared" si="2"/>
        <v>647.9</v>
      </c>
      <c r="J44" s="3">
        <v>0.80300000000000005</v>
      </c>
      <c r="K44" s="22">
        <f t="shared" si="4"/>
        <v>520.26369999999997</v>
      </c>
      <c r="L44" s="10">
        <v>0</v>
      </c>
      <c r="M44" s="3">
        <f t="shared" si="5"/>
        <v>0</v>
      </c>
      <c r="N44" s="4">
        <v>43.3</v>
      </c>
      <c r="O44" s="4">
        <v>7.4800000000000005E-2</v>
      </c>
      <c r="P44" s="5">
        <f t="shared" si="3"/>
        <v>0</v>
      </c>
      <c r="Q44" s="22">
        <f t="shared" si="6"/>
        <v>520.26369999999997</v>
      </c>
    </row>
    <row r="45" spans="2:17" s="20" customFormat="1" x14ac:dyDescent="0.45">
      <c r="B45" s="1">
        <v>41030</v>
      </c>
      <c r="C45" s="29">
        <v>41032</v>
      </c>
      <c r="D45" s="29">
        <v>41064</v>
      </c>
      <c r="E45" s="22">
        <v>799050</v>
      </c>
      <c r="F45" s="22">
        <f t="shared" si="7"/>
        <v>799.05</v>
      </c>
      <c r="G45" s="22">
        <v>300</v>
      </c>
      <c r="H45" s="22">
        <f t="shared" si="8"/>
        <v>0.3</v>
      </c>
      <c r="I45" s="22">
        <f t="shared" si="2"/>
        <v>798.75</v>
      </c>
      <c r="J45" s="3">
        <v>0.80300000000000005</v>
      </c>
      <c r="K45" s="22">
        <f t="shared" si="4"/>
        <v>641.39625000000001</v>
      </c>
      <c r="L45" s="10">
        <v>0</v>
      </c>
      <c r="M45" s="3">
        <f t="shared" si="5"/>
        <v>0</v>
      </c>
      <c r="N45" s="4">
        <v>43.3</v>
      </c>
      <c r="O45" s="4">
        <v>7.4800000000000005E-2</v>
      </c>
      <c r="P45" s="5">
        <f t="shared" si="3"/>
        <v>0</v>
      </c>
      <c r="Q45" s="22">
        <f t="shared" si="6"/>
        <v>641.39625000000001</v>
      </c>
    </row>
    <row r="46" spans="2:17" s="20" customFormat="1" x14ac:dyDescent="0.45">
      <c r="B46" s="1">
        <v>41061</v>
      </c>
      <c r="C46" s="29">
        <v>41064</v>
      </c>
      <c r="D46" s="29">
        <v>41095</v>
      </c>
      <c r="E46" s="22">
        <v>720300</v>
      </c>
      <c r="F46" s="22">
        <f t="shared" si="7"/>
        <v>720.3</v>
      </c>
      <c r="G46" s="22">
        <v>150</v>
      </c>
      <c r="H46" s="22">
        <f t="shared" si="8"/>
        <v>0.15</v>
      </c>
      <c r="I46" s="22">
        <f t="shared" si="2"/>
        <v>720.15</v>
      </c>
      <c r="J46" s="3">
        <v>0.80300000000000005</v>
      </c>
      <c r="K46" s="22">
        <f t="shared" si="4"/>
        <v>578.28044999999997</v>
      </c>
      <c r="L46" s="10">
        <v>0</v>
      </c>
      <c r="M46" s="3">
        <f t="shared" si="5"/>
        <v>0</v>
      </c>
      <c r="N46" s="4">
        <v>43.3</v>
      </c>
      <c r="O46" s="4">
        <v>7.4800000000000005E-2</v>
      </c>
      <c r="P46" s="5">
        <f t="shared" si="3"/>
        <v>0</v>
      </c>
      <c r="Q46" s="22">
        <f t="shared" si="6"/>
        <v>578.28044999999997</v>
      </c>
    </row>
    <row r="47" spans="2:17" s="20" customFormat="1" x14ac:dyDescent="0.45">
      <c r="B47" s="1">
        <v>41091</v>
      </c>
      <c r="C47" s="29">
        <v>41095</v>
      </c>
      <c r="D47" s="29">
        <v>41125</v>
      </c>
      <c r="E47" s="22">
        <v>619200</v>
      </c>
      <c r="F47" s="22">
        <f t="shared" si="7"/>
        <v>619.20000000000005</v>
      </c>
      <c r="G47" s="22">
        <v>150</v>
      </c>
      <c r="H47" s="22">
        <f t="shared" si="8"/>
        <v>0.15</v>
      </c>
      <c r="I47" s="22">
        <f t="shared" si="2"/>
        <v>619.05000000000007</v>
      </c>
      <c r="J47" s="3">
        <v>0.80300000000000005</v>
      </c>
      <c r="K47" s="22">
        <f t="shared" si="4"/>
        <v>497.09715000000006</v>
      </c>
      <c r="L47" s="10">
        <v>0</v>
      </c>
      <c r="M47" s="3">
        <f t="shared" si="5"/>
        <v>0</v>
      </c>
      <c r="N47" s="4">
        <v>43.3</v>
      </c>
      <c r="O47" s="4">
        <v>7.4800000000000005E-2</v>
      </c>
      <c r="P47" s="5">
        <f t="shared" si="3"/>
        <v>0</v>
      </c>
      <c r="Q47" s="22">
        <f t="shared" si="6"/>
        <v>497.09715000000006</v>
      </c>
    </row>
    <row r="48" spans="2:17" s="20" customFormat="1" x14ac:dyDescent="0.45">
      <c r="B48" s="1">
        <v>41122</v>
      </c>
      <c r="C48" s="29">
        <v>41125</v>
      </c>
      <c r="D48" s="29">
        <v>41157</v>
      </c>
      <c r="E48" s="22">
        <v>391050</v>
      </c>
      <c r="F48" s="22">
        <f t="shared" si="7"/>
        <v>391.05</v>
      </c>
      <c r="G48" s="22">
        <v>450</v>
      </c>
      <c r="H48" s="22">
        <f t="shared" si="8"/>
        <v>0.45</v>
      </c>
      <c r="I48" s="22">
        <f t="shared" si="2"/>
        <v>390.6</v>
      </c>
      <c r="J48" s="3">
        <v>0.80300000000000005</v>
      </c>
      <c r="K48" s="22">
        <f t="shared" si="4"/>
        <v>313.65180000000004</v>
      </c>
      <c r="L48" s="10">
        <v>0</v>
      </c>
      <c r="M48" s="3">
        <f t="shared" si="5"/>
        <v>0</v>
      </c>
      <c r="N48" s="4">
        <v>43.3</v>
      </c>
      <c r="O48" s="4">
        <v>7.4800000000000005E-2</v>
      </c>
      <c r="P48" s="5">
        <f t="shared" si="3"/>
        <v>0</v>
      </c>
      <c r="Q48" s="22">
        <f t="shared" si="6"/>
        <v>313.65180000000004</v>
      </c>
    </row>
    <row r="49" spans="2:17" s="20" customFormat="1" x14ac:dyDescent="0.45">
      <c r="B49" s="1">
        <v>41153</v>
      </c>
      <c r="C49" s="29">
        <v>41157</v>
      </c>
      <c r="D49" s="29">
        <v>41187</v>
      </c>
      <c r="E49" s="22">
        <v>633450</v>
      </c>
      <c r="F49" s="22">
        <f t="shared" si="7"/>
        <v>633.45000000000005</v>
      </c>
      <c r="G49" s="22">
        <v>300</v>
      </c>
      <c r="H49" s="22">
        <f t="shared" si="8"/>
        <v>0.3</v>
      </c>
      <c r="I49" s="22">
        <f t="shared" si="2"/>
        <v>633.15000000000009</v>
      </c>
      <c r="J49" s="3">
        <v>0.80300000000000005</v>
      </c>
      <c r="K49" s="22">
        <f t="shared" si="4"/>
        <v>508.4194500000001</v>
      </c>
      <c r="L49" s="10">
        <v>0</v>
      </c>
      <c r="M49" s="3">
        <f t="shared" si="5"/>
        <v>0</v>
      </c>
      <c r="N49" s="4">
        <v>43.3</v>
      </c>
      <c r="O49" s="4">
        <v>7.4800000000000005E-2</v>
      </c>
      <c r="P49" s="5">
        <f t="shared" si="3"/>
        <v>0</v>
      </c>
      <c r="Q49" s="22">
        <f t="shared" si="6"/>
        <v>508.4194500000001</v>
      </c>
    </row>
    <row r="50" spans="2:17" s="20" customFormat="1" x14ac:dyDescent="0.45">
      <c r="B50" s="1">
        <v>41183</v>
      </c>
      <c r="C50" s="29">
        <v>41187</v>
      </c>
      <c r="D50" s="29">
        <v>41215</v>
      </c>
      <c r="E50" s="22">
        <v>599250</v>
      </c>
      <c r="F50" s="22">
        <f t="shared" si="7"/>
        <v>599.25</v>
      </c>
      <c r="G50" s="22">
        <v>150</v>
      </c>
      <c r="H50" s="22">
        <f t="shared" si="8"/>
        <v>0.15</v>
      </c>
      <c r="I50" s="22">
        <f t="shared" si="2"/>
        <v>599.1</v>
      </c>
      <c r="J50" s="3">
        <v>0.80300000000000005</v>
      </c>
      <c r="K50" s="22">
        <f t="shared" si="4"/>
        <v>481.07730000000004</v>
      </c>
      <c r="L50" s="10">
        <v>0</v>
      </c>
      <c r="M50" s="3">
        <f t="shared" si="5"/>
        <v>0</v>
      </c>
      <c r="N50" s="4">
        <v>43.3</v>
      </c>
      <c r="O50" s="4">
        <v>7.4800000000000005E-2</v>
      </c>
      <c r="P50" s="5">
        <f t="shared" si="3"/>
        <v>0</v>
      </c>
      <c r="Q50" s="22">
        <f t="shared" si="6"/>
        <v>481.07730000000004</v>
      </c>
    </row>
    <row r="51" spans="2:17" s="20" customFormat="1" x14ac:dyDescent="0.45">
      <c r="B51" s="1">
        <v>41214</v>
      </c>
      <c r="C51" s="29">
        <v>41215</v>
      </c>
      <c r="D51" s="29">
        <v>41248</v>
      </c>
      <c r="E51" s="22">
        <v>676050</v>
      </c>
      <c r="F51" s="22">
        <f t="shared" si="7"/>
        <v>676.05</v>
      </c>
      <c r="G51" s="22">
        <v>900</v>
      </c>
      <c r="H51" s="22">
        <f t="shared" si="8"/>
        <v>0.9</v>
      </c>
      <c r="I51" s="22">
        <f t="shared" si="2"/>
        <v>675.15</v>
      </c>
      <c r="J51" s="3">
        <v>0.80300000000000005</v>
      </c>
      <c r="K51" s="22">
        <f t="shared" si="4"/>
        <v>542.14544999999998</v>
      </c>
      <c r="L51" s="10">
        <v>0</v>
      </c>
      <c r="M51" s="3">
        <f t="shared" si="5"/>
        <v>0</v>
      </c>
      <c r="N51" s="4">
        <v>43.3</v>
      </c>
      <c r="O51" s="4">
        <v>7.4800000000000005E-2</v>
      </c>
      <c r="P51" s="5">
        <f t="shared" si="3"/>
        <v>0</v>
      </c>
      <c r="Q51" s="22">
        <f t="shared" si="6"/>
        <v>542.14544999999998</v>
      </c>
    </row>
    <row r="52" spans="2:17" s="20" customFormat="1" x14ac:dyDescent="0.45">
      <c r="B52" s="1">
        <v>41244</v>
      </c>
      <c r="C52" s="29">
        <v>41248</v>
      </c>
      <c r="D52" s="29">
        <v>41279</v>
      </c>
      <c r="E52" s="22">
        <v>661950</v>
      </c>
      <c r="F52" s="22">
        <f t="shared" si="7"/>
        <v>661.95</v>
      </c>
      <c r="G52" s="22">
        <v>150</v>
      </c>
      <c r="H52" s="22">
        <f t="shared" si="8"/>
        <v>0.15</v>
      </c>
      <c r="I52" s="22">
        <f t="shared" si="2"/>
        <v>661.80000000000007</v>
      </c>
      <c r="J52" s="3">
        <v>0.80300000000000005</v>
      </c>
      <c r="K52" s="22">
        <f t="shared" si="4"/>
        <v>531.42540000000008</v>
      </c>
      <c r="L52" s="10">
        <v>0</v>
      </c>
      <c r="M52" s="3">
        <f t="shared" si="5"/>
        <v>0</v>
      </c>
      <c r="N52" s="4">
        <v>43.3</v>
      </c>
      <c r="O52" s="4">
        <v>7.4800000000000005E-2</v>
      </c>
      <c r="P52" s="5">
        <f t="shared" si="3"/>
        <v>0</v>
      </c>
      <c r="Q52" s="22">
        <f t="shared" si="6"/>
        <v>531.42540000000008</v>
      </c>
    </row>
    <row r="53" spans="2:17" s="20" customFormat="1" x14ac:dyDescent="0.45">
      <c r="B53" s="1">
        <v>41275</v>
      </c>
      <c r="C53" s="29">
        <v>41279</v>
      </c>
      <c r="D53" s="29">
        <v>41310</v>
      </c>
      <c r="E53" s="22">
        <v>611400</v>
      </c>
      <c r="F53" s="22">
        <f t="shared" si="7"/>
        <v>611.4</v>
      </c>
      <c r="G53" s="22">
        <v>450</v>
      </c>
      <c r="H53" s="22">
        <f t="shared" si="8"/>
        <v>0.45</v>
      </c>
      <c r="I53" s="22">
        <f t="shared" si="2"/>
        <v>610.94999999999993</v>
      </c>
      <c r="J53" s="3">
        <v>0.80300000000000005</v>
      </c>
      <c r="K53" s="22">
        <f t="shared" si="4"/>
        <v>490.59285</v>
      </c>
      <c r="L53" s="10">
        <v>0</v>
      </c>
      <c r="M53" s="3">
        <f t="shared" si="5"/>
        <v>0</v>
      </c>
      <c r="N53" s="4">
        <v>43.3</v>
      </c>
      <c r="O53" s="4">
        <v>7.4800000000000005E-2</v>
      </c>
      <c r="P53" s="5">
        <f t="shared" si="3"/>
        <v>0</v>
      </c>
      <c r="Q53" s="22">
        <f t="shared" si="6"/>
        <v>490.59285</v>
      </c>
    </row>
    <row r="54" spans="2:17" s="20" customFormat="1" x14ac:dyDescent="0.45">
      <c r="B54" s="1">
        <v>41306</v>
      </c>
      <c r="C54" s="29">
        <v>41310</v>
      </c>
      <c r="D54" s="29">
        <v>41338</v>
      </c>
      <c r="E54" s="22">
        <v>546600</v>
      </c>
      <c r="F54" s="22">
        <f t="shared" si="7"/>
        <v>546.6</v>
      </c>
      <c r="G54" s="22">
        <v>150</v>
      </c>
      <c r="H54" s="22">
        <f t="shared" si="8"/>
        <v>0.15</v>
      </c>
      <c r="I54" s="22">
        <f t="shared" si="2"/>
        <v>546.45000000000005</v>
      </c>
      <c r="J54" s="3">
        <v>0.80300000000000005</v>
      </c>
      <c r="K54" s="22">
        <f t="shared" si="4"/>
        <v>438.79935000000006</v>
      </c>
      <c r="L54" s="10">
        <v>0</v>
      </c>
      <c r="M54" s="3">
        <f t="shared" si="5"/>
        <v>0</v>
      </c>
      <c r="N54" s="4">
        <v>43.3</v>
      </c>
      <c r="O54" s="4">
        <v>7.4800000000000005E-2</v>
      </c>
      <c r="P54" s="5">
        <f t="shared" si="3"/>
        <v>0</v>
      </c>
      <c r="Q54" s="22">
        <f t="shared" si="6"/>
        <v>438.79935000000006</v>
      </c>
    </row>
    <row r="55" spans="2:17" s="20" customFormat="1" x14ac:dyDescent="0.45">
      <c r="B55" s="1">
        <v>41334</v>
      </c>
      <c r="C55" s="29">
        <v>41338</v>
      </c>
      <c r="D55" s="29">
        <v>41369</v>
      </c>
      <c r="E55" s="22">
        <v>676500</v>
      </c>
      <c r="F55" s="22">
        <f t="shared" si="7"/>
        <v>676.5</v>
      </c>
      <c r="G55" s="22">
        <v>300</v>
      </c>
      <c r="H55" s="22">
        <f t="shared" si="8"/>
        <v>0.3</v>
      </c>
      <c r="I55" s="22">
        <f t="shared" si="2"/>
        <v>676.2</v>
      </c>
      <c r="J55" s="3">
        <v>0.80300000000000005</v>
      </c>
      <c r="K55" s="22">
        <f t="shared" si="4"/>
        <v>542.98860000000002</v>
      </c>
      <c r="L55" s="10">
        <v>0</v>
      </c>
      <c r="M55" s="3">
        <f t="shared" si="5"/>
        <v>0</v>
      </c>
      <c r="N55" s="4">
        <v>43.3</v>
      </c>
      <c r="O55" s="4">
        <v>7.4800000000000005E-2</v>
      </c>
      <c r="P55" s="5">
        <f t="shared" si="3"/>
        <v>0</v>
      </c>
      <c r="Q55" s="22">
        <f t="shared" si="6"/>
        <v>542.98860000000002</v>
      </c>
    </row>
    <row r="56" spans="2:17" s="20" customFormat="1" x14ac:dyDescent="0.45">
      <c r="B56" s="1">
        <v>41365</v>
      </c>
      <c r="C56" s="29">
        <v>41369</v>
      </c>
      <c r="D56" s="29">
        <v>41398</v>
      </c>
      <c r="E56" s="22">
        <v>169650</v>
      </c>
      <c r="F56" s="22">
        <f t="shared" si="7"/>
        <v>169.65</v>
      </c>
      <c r="G56" s="22">
        <v>3300</v>
      </c>
      <c r="H56" s="22">
        <f t="shared" si="8"/>
        <v>3.3</v>
      </c>
      <c r="I56" s="22">
        <f t="shared" si="2"/>
        <v>166.35</v>
      </c>
      <c r="J56" s="3">
        <v>0.80300000000000005</v>
      </c>
      <c r="K56" s="22">
        <f t="shared" si="4"/>
        <v>133.57905</v>
      </c>
      <c r="L56" s="10">
        <v>0</v>
      </c>
      <c r="M56" s="3">
        <f t="shared" si="5"/>
        <v>0</v>
      </c>
      <c r="N56" s="4">
        <v>43.3</v>
      </c>
      <c r="O56" s="4">
        <v>7.4800000000000005E-2</v>
      </c>
      <c r="P56" s="5">
        <f t="shared" si="3"/>
        <v>0</v>
      </c>
      <c r="Q56" s="22">
        <f t="shared" si="6"/>
        <v>133.57905</v>
      </c>
    </row>
    <row r="57" spans="2:17" s="20" customFormat="1" x14ac:dyDescent="0.45">
      <c r="B57" s="1">
        <v>41395</v>
      </c>
      <c r="C57" s="29">
        <v>41398</v>
      </c>
      <c r="D57" s="29">
        <v>41429</v>
      </c>
      <c r="E57" s="22">
        <v>0</v>
      </c>
      <c r="F57" s="22">
        <f t="shared" si="7"/>
        <v>0</v>
      </c>
      <c r="G57" s="22">
        <v>0</v>
      </c>
      <c r="H57" s="22">
        <f t="shared" si="8"/>
        <v>0</v>
      </c>
      <c r="I57" s="22">
        <f t="shared" si="2"/>
        <v>0</v>
      </c>
      <c r="J57" s="3">
        <v>0.80300000000000005</v>
      </c>
      <c r="K57" s="22">
        <f t="shared" si="4"/>
        <v>0</v>
      </c>
      <c r="L57" s="10">
        <v>0</v>
      </c>
      <c r="M57" s="3">
        <f t="shared" si="5"/>
        <v>0</v>
      </c>
      <c r="N57" s="4">
        <v>43.3</v>
      </c>
      <c r="O57" s="4">
        <v>7.4800000000000005E-2</v>
      </c>
      <c r="P57" s="5">
        <f t="shared" si="3"/>
        <v>0</v>
      </c>
      <c r="Q57" s="22">
        <f t="shared" si="6"/>
        <v>0</v>
      </c>
    </row>
    <row r="58" spans="2:17" s="20" customFormat="1" x14ac:dyDescent="0.45">
      <c r="B58" s="1">
        <v>41426</v>
      </c>
      <c r="C58" s="29">
        <v>41429</v>
      </c>
      <c r="D58" s="29">
        <v>41460</v>
      </c>
      <c r="E58" s="22">
        <v>78600</v>
      </c>
      <c r="F58" s="22">
        <f t="shared" si="7"/>
        <v>78.599999999999994</v>
      </c>
      <c r="G58" s="22">
        <v>1650</v>
      </c>
      <c r="H58" s="22">
        <f t="shared" si="8"/>
        <v>1.65</v>
      </c>
      <c r="I58" s="22">
        <f t="shared" si="2"/>
        <v>76.949999999999989</v>
      </c>
      <c r="J58" s="3">
        <v>0.80300000000000005</v>
      </c>
      <c r="K58" s="22">
        <f t="shared" si="4"/>
        <v>61.790849999999992</v>
      </c>
      <c r="L58" s="10">
        <v>0</v>
      </c>
      <c r="M58" s="3">
        <f t="shared" si="5"/>
        <v>0</v>
      </c>
      <c r="N58" s="4">
        <v>43.3</v>
      </c>
      <c r="O58" s="4">
        <v>7.4800000000000005E-2</v>
      </c>
      <c r="P58" s="5">
        <f t="shared" si="3"/>
        <v>0</v>
      </c>
      <c r="Q58" s="22">
        <f t="shared" si="6"/>
        <v>61.790849999999992</v>
      </c>
    </row>
    <row r="59" spans="2:17" s="20" customFormat="1" x14ac:dyDescent="0.45">
      <c r="B59" s="1">
        <v>41456</v>
      </c>
      <c r="C59" s="29">
        <v>41460</v>
      </c>
      <c r="D59" s="29">
        <v>41491</v>
      </c>
      <c r="E59" s="22">
        <v>290.39999999999998</v>
      </c>
      <c r="F59" s="22">
        <f t="shared" si="7"/>
        <v>0.29039999999999999</v>
      </c>
      <c r="G59" s="22">
        <v>13</v>
      </c>
      <c r="H59" s="22">
        <f t="shared" si="8"/>
        <v>1.2999999999999999E-2</v>
      </c>
      <c r="I59" s="22">
        <f t="shared" si="2"/>
        <v>0.27739999999999998</v>
      </c>
      <c r="J59" s="3">
        <v>0.80300000000000005</v>
      </c>
      <c r="K59" s="22">
        <f t="shared" si="4"/>
        <v>0.22275219999999998</v>
      </c>
      <c r="L59" s="10">
        <v>0</v>
      </c>
      <c r="M59" s="3">
        <f t="shared" si="5"/>
        <v>0</v>
      </c>
      <c r="N59" s="4">
        <v>43.3</v>
      </c>
      <c r="O59" s="4">
        <v>7.4800000000000005E-2</v>
      </c>
      <c r="P59" s="5">
        <f t="shared" si="3"/>
        <v>0</v>
      </c>
      <c r="Q59" s="22">
        <f t="shared" si="6"/>
        <v>0.22275219999999998</v>
      </c>
    </row>
    <row r="60" spans="2:17" s="20" customFormat="1" x14ac:dyDescent="0.45">
      <c r="B60" s="1">
        <v>41487</v>
      </c>
      <c r="C60" s="29">
        <v>41491</v>
      </c>
      <c r="D60" s="29">
        <v>41522</v>
      </c>
      <c r="E60" s="22">
        <v>494700</v>
      </c>
      <c r="F60" s="22">
        <f t="shared" si="7"/>
        <v>494.7</v>
      </c>
      <c r="G60" s="22">
        <v>200</v>
      </c>
      <c r="H60" s="22">
        <f t="shared" si="8"/>
        <v>0.2</v>
      </c>
      <c r="I60" s="22">
        <f t="shared" si="2"/>
        <v>494.5</v>
      </c>
      <c r="J60" s="3">
        <v>0.80300000000000005</v>
      </c>
      <c r="K60" s="22">
        <f t="shared" si="4"/>
        <v>397.08350000000002</v>
      </c>
      <c r="L60" s="10">
        <v>0</v>
      </c>
      <c r="M60" s="3">
        <f t="shared" si="5"/>
        <v>0</v>
      </c>
      <c r="N60" s="4">
        <v>43.3</v>
      </c>
      <c r="O60" s="4">
        <v>7.4800000000000005E-2</v>
      </c>
      <c r="P60" s="5">
        <f t="shared" si="3"/>
        <v>0</v>
      </c>
      <c r="Q60" s="22">
        <f t="shared" si="6"/>
        <v>397.08350000000002</v>
      </c>
    </row>
    <row r="61" spans="2:17" s="20" customFormat="1" x14ac:dyDescent="0.45">
      <c r="B61" s="1">
        <v>41518</v>
      </c>
      <c r="C61" s="29">
        <v>41522</v>
      </c>
      <c r="D61" s="29">
        <v>41551</v>
      </c>
      <c r="E61" s="22">
        <v>672600</v>
      </c>
      <c r="F61" s="22">
        <f t="shared" si="7"/>
        <v>672.6</v>
      </c>
      <c r="G61" s="22">
        <v>100</v>
      </c>
      <c r="H61" s="22">
        <f t="shared" si="8"/>
        <v>0.1</v>
      </c>
      <c r="I61" s="22">
        <f t="shared" si="2"/>
        <v>672.5</v>
      </c>
      <c r="J61" s="3">
        <v>0.80300000000000005</v>
      </c>
      <c r="K61" s="22">
        <f t="shared" si="4"/>
        <v>540.01750000000004</v>
      </c>
      <c r="L61" s="10">
        <v>0</v>
      </c>
      <c r="M61" s="3">
        <f t="shared" si="5"/>
        <v>0</v>
      </c>
      <c r="N61" s="4">
        <v>43.3</v>
      </c>
      <c r="O61" s="4">
        <v>7.4800000000000005E-2</v>
      </c>
      <c r="P61" s="5">
        <f t="shared" si="3"/>
        <v>0</v>
      </c>
      <c r="Q61" s="22">
        <f t="shared" si="6"/>
        <v>540.01750000000004</v>
      </c>
    </row>
    <row r="62" spans="2:17" s="20" customFormat="1" x14ac:dyDescent="0.45">
      <c r="B62" s="1">
        <v>41548</v>
      </c>
      <c r="C62" s="29">
        <v>41551</v>
      </c>
      <c r="D62" s="29">
        <v>41582</v>
      </c>
      <c r="E62" s="22">
        <v>836400</v>
      </c>
      <c r="F62" s="22">
        <f t="shared" si="7"/>
        <v>836.4</v>
      </c>
      <c r="G62" s="22">
        <v>100</v>
      </c>
      <c r="H62" s="22">
        <f t="shared" si="8"/>
        <v>0.1</v>
      </c>
      <c r="I62" s="22">
        <f t="shared" si="2"/>
        <v>836.3</v>
      </c>
      <c r="J62" s="3">
        <v>0.80300000000000005</v>
      </c>
      <c r="K62" s="22">
        <f t="shared" si="4"/>
        <v>671.5489</v>
      </c>
      <c r="L62" s="10">
        <v>0</v>
      </c>
      <c r="M62" s="3">
        <f t="shared" si="5"/>
        <v>0</v>
      </c>
      <c r="N62" s="4">
        <v>43.3</v>
      </c>
      <c r="O62" s="4">
        <v>7.4800000000000005E-2</v>
      </c>
      <c r="P62" s="5">
        <f t="shared" si="3"/>
        <v>0</v>
      </c>
      <c r="Q62" s="22">
        <f t="shared" si="6"/>
        <v>671.5489</v>
      </c>
    </row>
    <row r="63" spans="2:17" s="20" customFormat="1" x14ac:dyDescent="0.45">
      <c r="B63" s="1">
        <v>41579</v>
      </c>
      <c r="C63" s="29">
        <v>41582</v>
      </c>
      <c r="D63" s="29">
        <v>41613</v>
      </c>
      <c r="E63" s="22">
        <v>691800</v>
      </c>
      <c r="F63" s="22">
        <f t="shared" si="7"/>
        <v>691.8</v>
      </c>
      <c r="G63" s="22">
        <v>200</v>
      </c>
      <c r="H63" s="22">
        <f t="shared" si="8"/>
        <v>0.2</v>
      </c>
      <c r="I63" s="22">
        <f t="shared" si="2"/>
        <v>691.59999999999991</v>
      </c>
      <c r="J63" s="3">
        <v>0.80300000000000005</v>
      </c>
      <c r="K63" s="22">
        <f t="shared" si="4"/>
        <v>555.35479999999995</v>
      </c>
      <c r="L63" s="10">
        <v>0</v>
      </c>
      <c r="M63" s="3">
        <f t="shared" si="5"/>
        <v>0</v>
      </c>
      <c r="N63" s="4">
        <v>43.3</v>
      </c>
      <c r="O63" s="4">
        <v>7.4800000000000005E-2</v>
      </c>
      <c r="P63" s="5">
        <f t="shared" si="3"/>
        <v>0</v>
      </c>
      <c r="Q63" s="22">
        <f t="shared" si="6"/>
        <v>555.35479999999995</v>
      </c>
    </row>
    <row r="64" spans="2:17" s="20" customFormat="1" x14ac:dyDescent="0.45">
      <c r="B64" s="1">
        <v>41609</v>
      </c>
      <c r="C64" s="29">
        <v>41613</v>
      </c>
      <c r="D64" s="29">
        <v>41645</v>
      </c>
      <c r="E64" s="2">
        <v>746700</v>
      </c>
      <c r="F64" s="2">
        <f t="shared" si="7"/>
        <v>746.7</v>
      </c>
      <c r="G64" s="2">
        <v>100</v>
      </c>
      <c r="H64" s="2">
        <f t="shared" si="8"/>
        <v>0.1</v>
      </c>
      <c r="I64" s="22">
        <f t="shared" si="2"/>
        <v>746.6</v>
      </c>
      <c r="J64" s="3">
        <v>0.80300000000000005</v>
      </c>
      <c r="K64" s="22">
        <f t="shared" si="4"/>
        <v>599.51980000000003</v>
      </c>
      <c r="L64" s="10">
        <v>0</v>
      </c>
      <c r="M64" s="3">
        <f t="shared" si="5"/>
        <v>0</v>
      </c>
      <c r="N64" s="4">
        <v>43.3</v>
      </c>
      <c r="O64" s="4">
        <v>7.4800000000000005E-2</v>
      </c>
      <c r="P64" s="5">
        <f t="shared" si="3"/>
        <v>0</v>
      </c>
      <c r="Q64" s="22">
        <f t="shared" si="6"/>
        <v>599.51980000000003</v>
      </c>
    </row>
    <row r="65" spans="2:17" x14ac:dyDescent="0.45">
      <c r="B65" s="1">
        <v>41640</v>
      </c>
      <c r="C65" s="29">
        <v>41645</v>
      </c>
      <c r="D65" s="29">
        <v>41680</v>
      </c>
      <c r="E65" s="2">
        <v>682600</v>
      </c>
      <c r="F65" s="2">
        <f t="shared" ref="F65:F99" si="9">E65/1000</f>
        <v>682.6</v>
      </c>
      <c r="G65" s="2">
        <v>300</v>
      </c>
      <c r="H65" s="2">
        <f t="shared" ref="H65:H99" si="10">G65/1000</f>
        <v>0.3</v>
      </c>
      <c r="I65" s="22">
        <f t="shared" si="2"/>
        <v>682.30000000000007</v>
      </c>
      <c r="J65" s="3">
        <v>0.80300000000000005</v>
      </c>
      <c r="K65" s="2">
        <f>+I65*J65</f>
        <v>547.88690000000008</v>
      </c>
      <c r="L65" s="10">
        <v>0</v>
      </c>
      <c r="M65" s="3">
        <f>+L65*0.86/1000</f>
        <v>0</v>
      </c>
      <c r="N65" s="4">
        <v>43.3</v>
      </c>
      <c r="O65" s="4">
        <v>7.4800000000000005E-2</v>
      </c>
      <c r="P65" s="5">
        <f>+M65*N65*O65</f>
        <v>0</v>
      </c>
      <c r="Q65" s="2">
        <f>+K65-P65</f>
        <v>547.88690000000008</v>
      </c>
    </row>
    <row r="66" spans="2:17" x14ac:dyDescent="0.45">
      <c r="B66" s="1">
        <v>41671</v>
      </c>
      <c r="C66" s="29">
        <v>41680</v>
      </c>
      <c r="D66" s="29">
        <v>41703</v>
      </c>
      <c r="E66" s="2">
        <v>453600</v>
      </c>
      <c r="F66" s="2">
        <f t="shared" si="9"/>
        <v>453.6</v>
      </c>
      <c r="G66" s="2">
        <v>200</v>
      </c>
      <c r="H66" s="2">
        <f t="shared" si="10"/>
        <v>0.2</v>
      </c>
      <c r="I66" s="22">
        <f t="shared" si="2"/>
        <v>453.40000000000003</v>
      </c>
      <c r="J66" s="3">
        <v>0.80300000000000005</v>
      </c>
      <c r="K66" s="2">
        <f t="shared" ref="K66:K101" si="11">+I66*J66</f>
        <v>364.08020000000005</v>
      </c>
      <c r="L66" s="10">
        <v>0</v>
      </c>
      <c r="M66" s="3">
        <f t="shared" ref="M66:M101" si="12">+L66*0.86/1000</f>
        <v>0</v>
      </c>
      <c r="N66" s="4">
        <v>43.3</v>
      </c>
      <c r="O66" s="4">
        <f>O65</f>
        <v>7.4800000000000005E-2</v>
      </c>
      <c r="P66" s="5">
        <f t="shared" ref="P66:P101" si="13">+M66*N66*O66</f>
        <v>0</v>
      </c>
      <c r="Q66" s="2">
        <f t="shared" ref="Q66:Q101" si="14">+K66-P66</f>
        <v>364.08020000000005</v>
      </c>
    </row>
    <row r="67" spans="2:17" x14ac:dyDescent="0.45">
      <c r="B67" s="1">
        <v>41699</v>
      </c>
      <c r="C67" s="29">
        <v>41703</v>
      </c>
      <c r="D67" s="29">
        <v>41730</v>
      </c>
      <c r="E67" s="2">
        <v>568600</v>
      </c>
      <c r="F67" s="2">
        <f t="shared" si="9"/>
        <v>568.6</v>
      </c>
      <c r="G67" s="2">
        <v>300</v>
      </c>
      <c r="H67" s="2">
        <f t="shared" si="10"/>
        <v>0.3</v>
      </c>
      <c r="I67" s="22">
        <f t="shared" si="2"/>
        <v>568.30000000000007</v>
      </c>
      <c r="J67" s="3">
        <v>0.80300000000000005</v>
      </c>
      <c r="K67" s="2">
        <f t="shared" si="11"/>
        <v>456.34490000000011</v>
      </c>
      <c r="L67" s="10">
        <v>0</v>
      </c>
      <c r="M67" s="3">
        <f t="shared" si="12"/>
        <v>0</v>
      </c>
      <c r="N67" s="4">
        <v>43.3</v>
      </c>
      <c r="O67" s="4">
        <f t="shared" ref="O67:O101" si="15">O66</f>
        <v>7.4800000000000005E-2</v>
      </c>
      <c r="P67" s="5">
        <f t="shared" si="13"/>
        <v>0</v>
      </c>
      <c r="Q67" s="2">
        <f t="shared" si="14"/>
        <v>456.34490000000011</v>
      </c>
    </row>
    <row r="68" spans="2:17" x14ac:dyDescent="0.45">
      <c r="B68" s="1">
        <v>41730</v>
      </c>
      <c r="C68" s="29">
        <v>41730</v>
      </c>
      <c r="D68" s="29">
        <v>41762</v>
      </c>
      <c r="E68" s="2">
        <v>762100</v>
      </c>
      <c r="F68" s="2">
        <f t="shared" si="9"/>
        <v>762.1</v>
      </c>
      <c r="G68" s="2">
        <v>400</v>
      </c>
      <c r="H68" s="2">
        <f t="shared" si="10"/>
        <v>0.4</v>
      </c>
      <c r="I68" s="22">
        <f t="shared" si="2"/>
        <v>761.7</v>
      </c>
      <c r="J68" s="3">
        <v>0.80300000000000005</v>
      </c>
      <c r="K68" s="2">
        <f t="shared" si="11"/>
        <v>611.64510000000007</v>
      </c>
      <c r="L68" s="10">
        <v>0</v>
      </c>
      <c r="M68" s="3">
        <f t="shared" si="12"/>
        <v>0</v>
      </c>
      <c r="N68" s="4">
        <v>43.3</v>
      </c>
      <c r="O68" s="4">
        <f t="shared" si="15"/>
        <v>7.4800000000000005E-2</v>
      </c>
      <c r="P68" s="5">
        <f t="shared" si="13"/>
        <v>0</v>
      </c>
      <c r="Q68" s="2">
        <f t="shared" si="14"/>
        <v>611.64510000000007</v>
      </c>
    </row>
    <row r="69" spans="2:17" x14ac:dyDescent="0.45">
      <c r="B69" s="1">
        <v>41760</v>
      </c>
      <c r="C69" s="29">
        <v>41762</v>
      </c>
      <c r="D69" s="29">
        <v>41794</v>
      </c>
      <c r="E69" s="2">
        <v>689800</v>
      </c>
      <c r="F69" s="2">
        <f t="shared" si="9"/>
        <v>689.8</v>
      </c>
      <c r="G69" s="2">
        <v>400</v>
      </c>
      <c r="H69" s="2">
        <f t="shared" si="10"/>
        <v>0.4</v>
      </c>
      <c r="I69" s="22">
        <f t="shared" si="2"/>
        <v>689.4</v>
      </c>
      <c r="J69" s="3">
        <v>0.80300000000000005</v>
      </c>
      <c r="K69" s="2">
        <f t="shared" si="11"/>
        <v>553.58820000000003</v>
      </c>
      <c r="L69" s="10">
        <v>0</v>
      </c>
      <c r="M69" s="3">
        <f t="shared" si="12"/>
        <v>0</v>
      </c>
      <c r="N69" s="4">
        <v>43.3</v>
      </c>
      <c r="O69" s="4">
        <f t="shared" si="15"/>
        <v>7.4800000000000005E-2</v>
      </c>
      <c r="P69" s="5">
        <f t="shared" si="13"/>
        <v>0</v>
      </c>
      <c r="Q69" s="2">
        <f t="shared" si="14"/>
        <v>553.58820000000003</v>
      </c>
    </row>
    <row r="70" spans="2:17" x14ac:dyDescent="0.45">
      <c r="B70" s="1">
        <v>41791</v>
      </c>
      <c r="C70" s="29">
        <v>41794</v>
      </c>
      <c r="D70" s="29">
        <v>41827</v>
      </c>
      <c r="E70" s="2">
        <v>314100</v>
      </c>
      <c r="F70" s="2">
        <f t="shared" si="9"/>
        <v>314.10000000000002</v>
      </c>
      <c r="G70" s="2">
        <v>3000</v>
      </c>
      <c r="H70" s="2">
        <f t="shared" si="10"/>
        <v>3</v>
      </c>
      <c r="I70" s="22">
        <f t="shared" ref="I70:I101" si="16">F70-H70</f>
        <v>311.10000000000002</v>
      </c>
      <c r="J70" s="3">
        <v>0.80300000000000005</v>
      </c>
      <c r="K70" s="2">
        <f t="shared" si="11"/>
        <v>249.81330000000003</v>
      </c>
      <c r="L70" s="10">
        <v>0</v>
      </c>
      <c r="M70" s="3">
        <f t="shared" si="12"/>
        <v>0</v>
      </c>
      <c r="N70" s="4">
        <v>43.3</v>
      </c>
      <c r="O70" s="4">
        <f t="shared" si="15"/>
        <v>7.4800000000000005E-2</v>
      </c>
      <c r="P70" s="5">
        <f t="shared" si="13"/>
        <v>0</v>
      </c>
      <c r="Q70" s="2">
        <f t="shared" si="14"/>
        <v>249.81330000000003</v>
      </c>
    </row>
    <row r="71" spans="2:17" x14ac:dyDescent="0.45">
      <c r="B71" s="1">
        <v>41821</v>
      </c>
      <c r="C71" s="29">
        <v>41827</v>
      </c>
      <c r="D71" s="29">
        <v>41856</v>
      </c>
      <c r="E71" s="2">
        <v>577500</v>
      </c>
      <c r="F71" s="2">
        <f t="shared" si="9"/>
        <v>577.5</v>
      </c>
      <c r="G71" s="2">
        <v>500</v>
      </c>
      <c r="H71" s="2">
        <f t="shared" si="10"/>
        <v>0.5</v>
      </c>
      <c r="I71" s="22">
        <f t="shared" si="16"/>
        <v>577</v>
      </c>
      <c r="J71" s="3">
        <v>0.80300000000000005</v>
      </c>
      <c r="K71" s="2">
        <f t="shared" si="11"/>
        <v>463.33100000000002</v>
      </c>
      <c r="L71" s="10">
        <v>0</v>
      </c>
      <c r="M71" s="3">
        <f t="shared" si="12"/>
        <v>0</v>
      </c>
      <c r="N71" s="4">
        <v>43.3</v>
      </c>
      <c r="O71" s="4">
        <f t="shared" si="15"/>
        <v>7.4800000000000005E-2</v>
      </c>
      <c r="P71" s="5">
        <f t="shared" si="13"/>
        <v>0</v>
      </c>
      <c r="Q71" s="2">
        <f t="shared" si="14"/>
        <v>463.33100000000002</v>
      </c>
    </row>
    <row r="72" spans="2:17" x14ac:dyDescent="0.45">
      <c r="B72" s="1">
        <v>41852</v>
      </c>
      <c r="C72" s="29">
        <v>41856</v>
      </c>
      <c r="D72" s="29">
        <v>41886</v>
      </c>
      <c r="E72" s="2">
        <v>668400</v>
      </c>
      <c r="F72" s="2">
        <f t="shared" si="9"/>
        <v>668.4</v>
      </c>
      <c r="G72" s="2">
        <v>300</v>
      </c>
      <c r="H72" s="2">
        <f t="shared" si="10"/>
        <v>0.3</v>
      </c>
      <c r="I72" s="22">
        <f t="shared" si="16"/>
        <v>668.1</v>
      </c>
      <c r="J72" s="3">
        <v>0.80300000000000005</v>
      </c>
      <c r="K72" s="2">
        <f t="shared" si="11"/>
        <v>536.48430000000008</v>
      </c>
      <c r="L72" s="10">
        <v>0</v>
      </c>
      <c r="M72" s="3">
        <f t="shared" si="12"/>
        <v>0</v>
      </c>
      <c r="N72" s="4">
        <v>43.3</v>
      </c>
      <c r="O72" s="4">
        <f t="shared" si="15"/>
        <v>7.4800000000000005E-2</v>
      </c>
      <c r="P72" s="5">
        <f t="shared" si="13"/>
        <v>0</v>
      </c>
      <c r="Q72" s="2">
        <f t="shared" si="14"/>
        <v>536.48430000000008</v>
      </c>
    </row>
    <row r="73" spans="2:17" x14ac:dyDescent="0.45">
      <c r="B73" s="1">
        <v>41883</v>
      </c>
      <c r="C73" s="29">
        <v>41886</v>
      </c>
      <c r="D73" s="29">
        <v>41913</v>
      </c>
      <c r="E73" s="2">
        <v>615300</v>
      </c>
      <c r="F73" s="2">
        <f t="shared" si="9"/>
        <v>615.29999999999995</v>
      </c>
      <c r="G73" s="2">
        <v>300</v>
      </c>
      <c r="H73" s="2">
        <f t="shared" si="10"/>
        <v>0.3</v>
      </c>
      <c r="I73" s="22">
        <f t="shared" si="16"/>
        <v>615</v>
      </c>
      <c r="J73" s="3">
        <v>0.80300000000000005</v>
      </c>
      <c r="K73" s="2">
        <f t="shared" si="11"/>
        <v>493.84500000000003</v>
      </c>
      <c r="L73" s="10">
        <v>0</v>
      </c>
      <c r="M73" s="3">
        <f t="shared" si="12"/>
        <v>0</v>
      </c>
      <c r="N73" s="4">
        <v>43.3</v>
      </c>
      <c r="O73" s="4">
        <f t="shared" si="15"/>
        <v>7.4800000000000005E-2</v>
      </c>
      <c r="P73" s="5">
        <f t="shared" si="13"/>
        <v>0</v>
      </c>
      <c r="Q73" s="2">
        <f t="shared" si="14"/>
        <v>493.84500000000003</v>
      </c>
    </row>
    <row r="74" spans="2:17" x14ac:dyDescent="0.45">
      <c r="B74" s="1">
        <v>41913</v>
      </c>
      <c r="C74" s="29">
        <v>41913</v>
      </c>
      <c r="D74" s="29">
        <v>41948</v>
      </c>
      <c r="E74" s="2">
        <v>797200</v>
      </c>
      <c r="F74" s="2">
        <f t="shared" si="9"/>
        <v>797.2</v>
      </c>
      <c r="G74" s="2">
        <v>300</v>
      </c>
      <c r="H74" s="2">
        <f t="shared" si="10"/>
        <v>0.3</v>
      </c>
      <c r="I74" s="22">
        <f t="shared" si="16"/>
        <v>796.90000000000009</v>
      </c>
      <c r="J74" s="3">
        <v>0.80300000000000005</v>
      </c>
      <c r="K74" s="2">
        <f t="shared" si="11"/>
        <v>639.91070000000013</v>
      </c>
      <c r="L74" s="10">
        <v>0</v>
      </c>
      <c r="M74" s="3">
        <f t="shared" si="12"/>
        <v>0</v>
      </c>
      <c r="N74" s="4">
        <v>43.3</v>
      </c>
      <c r="O74" s="4">
        <f t="shared" si="15"/>
        <v>7.4800000000000005E-2</v>
      </c>
      <c r="P74" s="5">
        <f t="shared" si="13"/>
        <v>0</v>
      </c>
      <c r="Q74" s="2">
        <f t="shared" si="14"/>
        <v>639.91070000000013</v>
      </c>
    </row>
    <row r="75" spans="2:17" x14ac:dyDescent="0.45">
      <c r="B75" s="1">
        <v>41944</v>
      </c>
      <c r="C75" s="29">
        <v>41948</v>
      </c>
      <c r="D75" s="29">
        <v>41977</v>
      </c>
      <c r="E75" s="2">
        <v>621700</v>
      </c>
      <c r="F75" s="2">
        <f t="shared" si="9"/>
        <v>621.70000000000005</v>
      </c>
      <c r="G75" s="2">
        <v>100</v>
      </c>
      <c r="H75" s="2">
        <f t="shared" si="10"/>
        <v>0.1</v>
      </c>
      <c r="I75" s="22">
        <f t="shared" si="16"/>
        <v>621.6</v>
      </c>
      <c r="J75" s="3">
        <v>0.80300000000000005</v>
      </c>
      <c r="K75" s="2">
        <f t="shared" si="11"/>
        <v>499.14480000000003</v>
      </c>
      <c r="L75" s="10">
        <v>0</v>
      </c>
      <c r="M75" s="3">
        <f t="shared" si="12"/>
        <v>0</v>
      </c>
      <c r="N75" s="4">
        <v>43.3</v>
      </c>
      <c r="O75" s="4">
        <f t="shared" si="15"/>
        <v>7.4800000000000005E-2</v>
      </c>
      <c r="P75" s="5">
        <f t="shared" si="13"/>
        <v>0</v>
      </c>
      <c r="Q75" s="2">
        <f t="shared" si="14"/>
        <v>499.14480000000003</v>
      </c>
    </row>
    <row r="76" spans="2:17" x14ac:dyDescent="0.45">
      <c r="B76" s="1">
        <v>41974</v>
      </c>
      <c r="C76" s="29">
        <v>41977</v>
      </c>
      <c r="D76" s="29">
        <v>42009</v>
      </c>
      <c r="E76" s="2">
        <v>328800</v>
      </c>
      <c r="F76" s="2">
        <f t="shared" si="9"/>
        <v>328.8</v>
      </c>
      <c r="G76" s="2">
        <v>400</v>
      </c>
      <c r="H76" s="2">
        <f t="shared" si="10"/>
        <v>0.4</v>
      </c>
      <c r="I76" s="22">
        <f t="shared" si="16"/>
        <v>328.40000000000003</v>
      </c>
      <c r="J76" s="3">
        <v>0.80300000000000005</v>
      </c>
      <c r="K76" s="2">
        <f t="shared" si="11"/>
        <v>263.70520000000005</v>
      </c>
      <c r="L76" s="10">
        <v>0</v>
      </c>
      <c r="M76" s="3">
        <f t="shared" si="12"/>
        <v>0</v>
      </c>
      <c r="N76" s="4">
        <v>43.3</v>
      </c>
      <c r="O76" s="4">
        <f t="shared" si="15"/>
        <v>7.4800000000000005E-2</v>
      </c>
      <c r="P76" s="5">
        <f t="shared" si="13"/>
        <v>0</v>
      </c>
      <c r="Q76" s="2">
        <f t="shared" si="14"/>
        <v>263.70520000000005</v>
      </c>
    </row>
    <row r="77" spans="2:17" x14ac:dyDescent="0.45">
      <c r="B77" s="1">
        <v>42005</v>
      </c>
      <c r="C77" s="29">
        <v>42009</v>
      </c>
      <c r="D77" s="29">
        <v>42040</v>
      </c>
      <c r="E77" s="2">
        <v>431200</v>
      </c>
      <c r="F77" s="2">
        <f t="shared" si="9"/>
        <v>431.2</v>
      </c>
      <c r="G77" s="2">
        <v>600</v>
      </c>
      <c r="H77" s="2">
        <f t="shared" si="10"/>
        <v>0.6</v>
      </c>
      <c r="I77" s="22">
        <f t="shared" si="16"/>
        <v>430.59999999999997</v>
      </c>
      <c r="J77" s="3">
        <v>0.80300000000000005</v>
      </c>
      <c r="K77" s="2">
        <f t="shared" si="11"/>
        <v>345.77179999999998</v>
      </c>
      <c r="L77" s="10">
        <v>0</v>
      </c>
      <c r="M77" s="3">
        <f t="shared" si="12"/>
        <v>0</v>
      </c>
      <c r="N77" s="4">
        <v>43.3</v>
      </c>
      <c r="O77" s="4">
        <f t="shared" si="15"/>
        <v>7.4800000000000005E-2</v>
      </c>
      <c r="P77" s="5">
        <f t="shared" si="13"/>
        <v>0</v>
      </c>
      <c r="Q77" s="2">
        <f t="shared" si="14"/>
        <v>345.77179999999998</v>
      </c>
    </row>
    <row r="78" spans="2:17" x14ac:dyDescent="0.45">
      <c r="B78" s="1">
        <v>42036</v>
      </c>
      <c r="C78" s="29">
        <v>42040</v>
      </c>
      <c r="D78" s="29">
        <v>42072</v>
      </c>
      <c r="E78" s="2">
        <v>575500</v>
      </c>
      <c r="F78" s="2">
        <f t="shared" si="9"/>
        <v>575.5</v>
      </c>
      <c r="G78" s="2">
        <v>600</v>
      </c>
      <c r="H78" s="2">
        <f t="shared" si="10"/>
        <v>0.6</v>
      </c>
      <c r="I78" s="22">
        <f t="shared" si="16"/>
        <v>574.9</v>
      </c>
      <c r="J78" s="3">
        <v>0.80300000000000005</v>
      </c>
      <c r="K78" s="2">
        <f t="shared" si="11"/>
        <v>461.6447</v>
      </c>
      <c r="L78" s="10">
        <v>0</v>
      </c>
      <c r="M78" s="3">
        <f t="shared" si="12"/>
        <v>0</v>
      </c>
      <c r="N78" s="4">
        <v>43.3</v>
      </c>
      <c r="O78" s="4">
        <f t="shared" si="15"/>
        <v>7.4800000000000005E-2</v>
      </c>
      <c r="P78" s="5">
        <f t="shared" si="13"/>
        <v>0</v>
      </c>
      <c r="Q78" s="2">
        <f t="shared" si="14"/>
        <v>461.6447</v>
      </c>
    </row>
    <row r="79" spans="2:17" x14ac:dyDescent="0.45">
      <c r="B79" s="1">
        <v>42064</v>
      </c>
      <c r="C79" s="29">
        <v>42072</v>
      </c>
      <c r="D79" s="29">
        <v>42098</v>
      </c>
      <c r="E79" s="2">
        <v>0</v>
      </c>
      <c r="F79" s="2">
        <f t="shared" si="9"/>
        <v>0</v>
      </c>
      <c r="G79" s="2">
        <v>0</v>
      </c>
      <c r="H79" s="2">
        <f t="shared" si="10"/>
        <v>0</v>
      </c>
      <c r="I79" s="22">
        <f t="shared" si="16"/>
        <v>0</v>
      </c>
      <c r="J79" s="3">
        <v>0.80300000000000005</v>
      </c>
      <c r="K79" s="2">
        <f t="shared" si="11"/>
        <v>0</v>
      </c>
      <c r="L79" s="10">
        <v>0</v>
      </c>
      <c r="M79" s="3">
        <f t="shared" si="12"/>
        <v>0</v>
      </c>
      <c r="N79" s="4">
        <v>43.3</v>
      </c>
      <c r="O79" s="4">
        <f t="shared" si="15"/>
        <v>7.4800000000000005E-2</v>
      </c>
      <c r="P79" s="5">
        <f t="shared" si="13"/>
        <v>0</v>
      </c>
      <c r="Q79" s="2">
        <f t="shared" si="14"/>
        <v>0</v>
      </c>
    </row>
    <row r="80" spans="2:17" x14ac:dyDescent="0.45">
      <c r="B80" s="1">
        <v>42095</v>
      </c>
      <c r="C80" s="29">
        <v>42098</v>
      </c>
      <c r="D80" s="29">
        <v>42129</v>
      </c>
      <c r="E80" s="2">
        <v>0</v>
      </c>
      <c r="F80" s="2">
        <f t="shared" si="9"/>
        <v>0</v>
      </c>
      <c r="G80" s="2">
        <v>0</v>
      </c>
      <c r="H80" s="2">
        <f t="shared" si="10"/>
        <v>0</v>
      </c>
      <c r="I80" s="22">
        <f t="shared" si="16"/>
        <v>0</v>
      </c>
      <c r="J80" s="3">
        <v>0.80300000000000005</v>
      </c>
      <c r="K80" s="2">
        <f t="shared" si="11"/>
        <v>0</v>
      </c>
      <c r="L80" s="10">
        <v>0</v>
      </c>
      <c r="M80" s="3">
        <f t="shared" si="12"/>
        <v>0</v>
      </c>
      <c r="N80" s="4">
        <v>43.3</v>
      </c>
      <c r="O80" s="4">
        <f t="shared" si="15"/>
        <v>7.4800000000000005E-2</v>
      </c>
      <c r="P80" s="5">
        <f t="shared" si="13"/>
        <v>0</v>
      </c>
      <c r="Q80" s="2">
        <f t="shared" si="14"/>
        <v>0</v>
      </c>
    </row>
    <row r="81" spans="2:17" x14ac:dyDescent="0.45">
      <c r="B81" s="1">
        <v>42125</v>
      </c>
      <c r="C81" s="29">
        <v>42129</v>
      </c>
      <c r="D81" s="29">
        <v>42160</v>
      </c>
      <c r="E81" s="2">
        <v>704600</v>
      </c>
      <c r="F81" s="2">
        <f t="shared" si="9"/>
        <v>704.6</v>
      </c>
      <c r="G81" s="2">
        <v>10800</v>
      </c>
      <c r="H81" s="2">
        <f t="shared" si="10"/>
        <v>10.8</v>
      </c>
      <c r="I81" s="22">
        <f t="shared" si="16"/>
        <v>693.80000000000007</v>
      </c>
      <c r="J81" s="3">
        <v>0.80300000000000005</v>
      </c>
      <c r="K81" s="2">
        <f t="shared" si="11"/>
        <v>557.12140000000011</v>
      </c>
      <c r="L81" s="10">
        <v>0</v>
      </c>
      <c r="M81" s="3">
        <f t="shared" si="12"/>
        <v>0</v>
      </c>
      <c r="N81" s="4">
        <v>43.3</v>
      </c>
      <c r="O81" s="4">
        <f t="shared" si="15"/>
        <v>7.4800000000000005E-2</v>
      </c>
      <c r="P81" s="5">
        <f t="shared" si="13"/>
        <v>0</v>
      </c>
      <c r="Q81" s="2">
        <f t="shared" si="14"/>
        <v>557.12140000000011</v>
      </c>
    </row>
    <row r="82" spans="2:17" x14ac:dyDescent="0.45">
      <c r="B82" s="1">
        <v>42156</v>
      </c>
      <c r="C82" s="29">
        <v>42160</v>
      </c>
      <c r="D82" s="29">
        <v>42190</v>
      </c>
      <c r="E82" s="2">
        <v>516600</v>
      </c>
      <c r="F82" s="2">
        <f t="shared" si="9"/>
        <v>516.6</v>
      </c>
      <c r="G82" s="2">
        <v>400</v>
      </c>
      <c r="H82" s="2">
        <f t="shared" si="10"/>
        <v>0.4</v>
      </c>
      <c r="I82" s="22">
        <f t="shared" si="16"/>
        <v>516.20000000000005</v>
      </c>
      <c r="J82" s="3">
        <v>0.80300000000000005</v>
      </c>
      <c r="K82" s="2">
        <f t="shared" si="11"/>
        <v>414.50860000000006</v>
      </c>
      <c r="L82" s="10">
        <v>0</v>
      </c>
      <c r="M82" s="3">
        <f t="shared" si="12"/>
        <v>0</v>
      </c>
      <c r="N82" s="4">
        <v>43.3</v>
      </c>
      <c r="O82" s="4">
        <f t="shared" si="15"/>
        <v>7.4800000000000005E-2</v>
      </c>
      <c r="P82" s="5">
        <f t="shared" si="13"/>
        <v>0</v>
      </c>
      <c r="Q82" s="2">
        <f t="shared" si="14"/>
        <v>414.50860000000006</v>
      </c>
    </row>
    <row r="83" spans="2:17" x14ac:dyDescent="0.45">
      <c r="B83" s="1">
        <v>42186</v>
      </c>
      <c r="C83" s="29">
        <v>42190</v>
      </c>
      <c r="D83" s="29">
        <v>42221</v>
      </c>
      <c r="E83" s="2">
        <v>0</v>
      </c>
      <c r="F83" s="2">
        <f t="shared" si="9"/>
        <v>0</v>
      </c>
      <c r="G83" s="2">
        <v>0</v>
      </c>
      <c r="H83" s="2">
        <f t="shared" si="10"/>
        <v>0</v>
      </c>
      <c r="I83" s="22">
        <f t="shared" si="16"/>
        <v>0</v>
      </c>
      <c r="J83" s="3">
        <v>0.80300000000000005</v>
      </c>
      <c r="K83" s="2">
        <f t="shared" si="11"/>
        <v>0</v>
      </c>
      <c r="L83" s="10">
        <v>0</v>
      </c>
      <c r="M83" s="3">
        <f t="shared" si="12"/>
        <v>0</v>
      </c>
      <c r="N83" s="4">
        <v>43.3</v>
      </c>
      <c r="O83" s="4">
        <f t="shared" si="15"/>
        <v>7.4800000000000005E-2</v>
      </c>
      <c r="P83" s="5">
        <f t="shared" si="13"/>
        <v>0</v>
      </c>
      <c r="Q83" s="2">
        <f t="shared" si="14"/>
        <v>0</v>
      </c>
    </row>
    <row r="84" spans="2:17" x14ac:dyDescent="0.45">
      <c r="B84" s="1">
        <v>42217</v>
      </c>
      <c r="C84" s="29">
        <v>42221</v>
      </c>
      <c r="D84" s="29">
        <v>42252</v>
      </c>
      <c r="E84" s="2">
        <v>358600</v>
      </c>
      <c r="F84" s="2">
        <f t="shared" si="9"/>
        <v>358.6</v>
      </c>
      <c r="G84" s="2">
        <v>6500</v>
      </c>
      <c r="H84" s="2">
        <f t="shared" si="10"/>
        <v>6.5</v>
      </c>
      <c r="I84" s="22">
        <f t="shared" si="16"/>
        <v>352.1</v>
      </c>
      <c r="J84" s="3">
        <v>0.80300000000000005</v>
      </c>
      <c r="K84" s="2">
        <f t="shared" si="11"/>
        <v>282.73630000000003</v>
      </c>
      <c r="L84" s="10">
        <v>0</v>
      </c>
      <c r="M84" s="3">
        <f t="shared" si="12"/>
        <v>0</v>
      </c>
      <c r="N84" s="4">
        <v>43.3</v>
      </c>
      <c r="O84" s="4">
        <f t="shared" si="15"/>
        <v>7.4800000000000005E-2</v>
      </c>
      <c r="P84" s="5">
        <f t="shared" si="13"/>
        <v>0</v>
      </c>
      <c r="Q84" s="2">
        <f t="shared" si="14"/>
        <v>282.73630000000003</v>
      </c>
    </row>
    <row r="85" spans="2:17" x14ac:dyDescent="0.45">
      <c r="B85" s="1">
        <v>42248</v>
      </c>
      <c r="C85" s="29">
        <v>42252</v>
      </c>
      <c r="D85" s="29">
        <v>42282</v>
      </c>
      <c r="E85" s="2">
        <v>449800</v>
      </c>
      <c r="F85" s="2">
        <f t="shared" si="9"/>
        <v>449.8</v>
      </c>
      <c r="G85" s="2">
        <v>2400</v>
      </c>
      <c r="H85" s="2">
        <f t="shared" si="10"/>
        <v>2.4</v>
      </c>
      <c r="I85" s="22">
        <f t="shared" si="16"/>
        <v>447.40000000000003</v>
      </c>
      <c r="J85" s="3">
        <v>0.80300000000000005</v>
      </c>
      <c r="K85" s="2">
        <f t="shared" si="11"/>
        <v>359.26220000000006</v>
      </c>
      <c r="L85" s="10">
        <v>0</v>
      </c>
      <c r="M85" s="3">
        <f t="shared" si="12"/>
        <v>0</v>
      </c>
      <c r="N85" s="4">
        <v>43.3</v>
      </c>
      <c r="O85" s="4">
        <f t="shared" si="15"/>
        <v>7.4800000000000005E-2</v>
      </c>
      <c r="P85" s="5">
        <f t="shared" si="13"/>
        <v>0</v>
      </c>
      <c r="Q85" s="2">
        <f t="shared" si="14"/>
        <v>359.26220000000006</v>
      </c>
    </row>
    <row r="86" spans="2:17" x14ac:dyDescent="0.45">
      <c r="B86" s="1">
        <v>42278</v>
      </c>
      <c r="C86" s="29">
        <v>42282</v>
      </c>
      <c r="D86" s="29">
        <v>42312</v>
      </c>
      <c r="E86" s="2">
        <v>833600</v>
      </c>
      <c r="F86" s="2">
        <f t="shared" si="9"/>
        <v>833.6</v>
      </c>
      <c r="G86" s="2">
        <v>300</v>
      </c>
      <c r="H86" s="2">
        <f t="shared" si="10"/>
        <v>0.3</v>
      </c>
      <c r="I86" s="22">
        <f t="shared" si="16"/>
        <v>833.30000000000007</v>
      </c>
      <c r="J86" s="3">
        <v>0.80300000000000005</v>
      </c>
      <c r="K86" s="2">
        <f t="shared" si="11"/>
        <v>669.13990000000013</v>
      </c>
      <c r="L86" s="10">
        <v>0</v>
      </c>
      <c r="M86" s="3">
        <f t="shared" si="12"/>
        <v>0</v>
      </c>
      <c r="N86" s="4">
        <v>43.3</v>
      </c>
      <c r="O86" s="4">
        <f t="shared" si="15"/>
        <v>7.4800000000000005E-2</v>
      </c>
      <c r="P86" s="5">
        <f t="shared" si="13"/>
        <v>0</v>
      </c>
      <c r="Q86" s="2">
        <f t="shared" si="14"/>
        <v>669.13990000000013</v>
      </c>
    </row>
    <row r="87" spans="2:17" x14ac:dyDescent="0.45">
      <c r="B87" s="1">
        <v>42309</v>
      </c>
      <c r="C87" s="29">
        <v>42312</v>
      </c>
      <c r="D87" s="29">
        <v>42342</v>
      </c>
      <c r="E87" s="2">
        <v>821800</v>
      </c>
      <c r="F87" s="2">
        <f t="shared" si="9"/>
        <v>821.8</v>
      </c>
      <c r="G87" s="2">
        <v>500</v>
      </c>
      <c r="H87" s="2">
        <f t="shared" si="10"/>
        <v>0.5</v>
      </c>
      <c r="I87" s="22">
        <f t="shared" si="16"/>
        <v>821.3</v>
      </c>
      <c r="J87" s="3">
        <v>0.80300000000000005</v>
      </c>
      <c r="K87" s="2">
        <f t="shared" si="11"/>
        <v>659.50390000000004</v>
      </c>
      <c r="L87" s="10">
        <v>0</v>
      </c>
      <c r="M87" s="3">
        <f t="shared" si="12"/>
        <v>0</v>
      </c>
      <c r="N87" s="4">
        <v>43.3</v>
      </c>
      <c r="O87" s="4">
        <f t="shared" si="15"/>
        <v>7.4800000000000005E-2</v>
      </c>
      <c r="P87" s="5">
        <f t="shared" si="13"/>
        <v>0</v>
      </c>
      <c r="Q87" s="2">
        <f t="shared" si="14"/>
        <v>659.50390000000004</v>
      </c>
    </row>
    <row r="88" spans="2:17" x14ac:dyDescent="0.45">
      <c r="B88" s="1">
        <v>42339</v>
      </c>
      <c r="C88" s="29">
        <v>42342</v>
      </c>
      <c r="D88" s="29">
        <v>42374</v>
      </c>
      <c r="E88" s="2">
        <v>873000</v>
      </c>
      <c r="F88" s="2">
        <f t="shared" si="9"/>
        <v>873</v>
      </c>
      <c r="G88" s="2">
        <v>200</v>
      </c>
      <c r="H88" s="2">
        <f t="shared" si="10"/>
        <v>0.2</v>
      </c>
      <c r="I88" s="22">
        <f t="shared" si="16"/>
        <v>872.8</v>
      </c>
      <c r="J88" s="3">
        <v>0.80300000000000005</v>
      </c>
      <c r="K88" s="2">
        <f t="shared" si="11"/>
        <v>700.85839999999996</v>
      </c>
      <c r="L88" s="10">
        <v>0</v>
      </c>
      <c r="M88" s="3">
        <f t="shared" si="12"/>
        <v>0</v>
      </c>
      <c r="N88" s="4">
        <v>43.3</v>
      </c>
      <c r="O88" s="4">
        <f t="shared" si="15"/>
        <v>7.4800000000000005E-2</v>
      </c>
      <c r="P88" s="5">
        <f t="shared" si="13"/>
        <v>0</v>
      </c>
      <c r="Q88" s="2">
        <f t="shared" si="14"/>
        <v>700.85839999999996</v>
      </c>
    </row>
    <row r="89" spans="2:17" x14ac:dyDescent="0.45">
      <c r="B89" s="1">
        <v>42370</v>
      </c>
      <c r="C89" s="29">
        <v>42374</v>
      </c>
      <c r="D89" s="29">
        <v>42406</v>
      </c>
      <c r="E89" s="2">
        <v>766000</v>
      </c>
      <c r="F89" s="2">
        <f t="shared" si="9"/>
        <v>766</v>
      </c>
      <c r="G89" s="2">
        <v>200</v>
      </c>
      <c r="H89" s="2">
        <f t="shared" si="10"/>
        <v>0.2</v>
      </c>
      <c r="I89" s="22">
        <f t="shared" si="16"/>
        <v>765.8</v>
      </c>
      <c r="J89" s="3">
        <v>0.80300000000000005</v>
      </c>
      <c r="K89" s="2">
        <f t="shared" si="11"/>
        <v>614.93740000000003</v>
      </c>
      <c r="L89" s="10">
        <v>0</v>
      </c>
      <c r="M89" s="3">
        <f t="shared" si="12"/>
        <v>0</v>
      </c>
      <c r="N89" s="4">
        <v>43.3</v>
      </c>
      <c r="O89" s="4">
        <f t="shared" si="15"/>
        <v>7.4800000000000005E-2</v>
      </c>
      <c r="P89" s="5">
        <f t="shared" si="13"/>
        <v>0</v>
      </c>
      <c r="Q89" s="2">
        <f t="shared" si="14"/>
        <v>614.93740000000003</v>
      </c>
    </row>
    <row r="90" spans="2:17" x14ac:dyDescent="0.45">
      <c r="B90" s="1">
        <v>42401</v>
      </c>
      <c r="C90" s="29">
        <v>42406</v>
      </c>
      <c r="D90" s="29">
        <v>42434</v>
      </c>
      <c r="E90" s="2">
        <v>669500</v>
      </c>
      <c r="F90" s="2">
        <f t="shared" si="9"/>
        <v>669.5</v>
      </c>
      <c r="G90" s="2">
        <v>100</v>
      </c>
      <c r="H90" s="2">
        <f t="shared" si="10"/>
        <v>0.1</v>
      </c>
      <c r="I90" s="22">
        <f t="shared" si="16"/>
        <v>669.4</v>
      </c>
      <c r="J90" s="3">
        <v>0.80300000000000005</v>
      </c>
      <c r="K90" s="2">
        <f t="shared" si="11"/>
        <v>537.52819999999997</v>
      </c>
      <c r="L90" s="10">
        <v>0</v>
      </c>
      <c r="M90" s="3">
        <f t="shared" si="12"/>
        <v>0</v>
      </c>
      <c r="N90" s="4">
        <v>43.3</v>
      </c>
      <c r="O90" s="4">
        <f t="shared" si="15"/>
        <v>7.4800000000000005E-2</v>
      </c>
      <c r="P90" s="5">
        <f t="shared" si="13"/>
        <v>0</v>
      </c>
      <c r="Q90" s="2">
        <f t="shared" si="14"/>
        <v>537.52819999999997</v>
      </c>
    </row>
    <row r="91" spans="2:17" x14ac:dyDescent="0.45">
      <c r="B91" s="1">
        <v>42430</v>
      </c>
      <c r="C91" s="29">
        <v>42434</v>
      </c>
      <c r="D91" s="29">
        <v>42461</v>
      </c>
      <c r="E91" s="2">
        <v>584500</v>
      </c>
      <c r="F91" s="2">
        <f t="shared" si="9"/>
        <v>584.5</v>
      </c>
      <c r="G91" s="2">
        <v>600</v>
      </c>
      <c r="H91" s="2">
        <f t="shared" si="10"/>
        <v>0.6</v>
      </c>
      <c r="I91" s="22">
        <f t="shared" si="16"/>
        <v>583.9</v>
      </c>
      <c r="J91" s="3">
        <v>0.80300000000000005</v>
      </c>
      <c r="K91" s="2">
        <f t="shared" si="11"/>
        <v>468.87170000000003</v>
      </c>
      <c r="L91" s="10">
        <v>0</v>
      </c>
      <c r="M91" s="3">
        <f t="shared" si="12"/>
        <v>0</v>
      </c>
      <c r="N91" s="4">
        <v>43.3</v>
      </c>
      <c r="O91" s="4">
        <f t="shared" si="15"/>
        <v>7.4800000000000005E-2</v>
      </c>
      <c r="P91" s="5">
        <f t="shared" si="13"/>
        <v>0</v>
      </c>
      <c r="Q91" s="2">
        <f t="shared" si="14"/>
        <v>468.87170000000003</v>
      </c>
    </row>
    <row r="92" spans="2:17" x14ac:dyDescent="0.45">
      <c r="B92" s="1">
        <v>42461</v>
      </c>
      <c r="C92" s="29">
        <v>42461</v>
      </c>
      <c r="D92" s="29">
        <v>42495</v>
      </c>
      <c r="E92" s="2">
        <v>977200</v>
      </c>
      <c r="F92" s="2">
        <f t="shared" si="9"/>
        <v>977.2</v>
      </c>
      <c r="G92" s="2">
        <v>200</v>
      </c>
      <c r="H92" s="2">
        <f t="shared" si="10"/>
        <v>0.2</v>
      </c>
      <c r="I92" s="22">
        <f t="shared" si="16"/>
        <v>977</v>
      </c>
      <c r="J92" s="3">
        <v>0.80300000000000005</v>
      </c>
      <c r="K92" s="2">
        <f t="shared" si="11"/>
        <v>784.53100000000006</v>
      </c>
      <c r="L92" s="10">
        <v>0</v>
      </c>
      <c r="M92" s="3">
        <f t="shared" si="12"/>
        <v>0</v>
      </c>
      <c r="N92" s="4">
        <v>43.3</v>
      </c>
      <c r="O92" s="4">
        <f t="shared" si="15"/>
        <v>7.4800000000000005E-2</v>
      </c>
      <c r="P92" s="5">
        <f t="shared" si="13"/>
        <v>0</v>
      </c>
      <c r="Q92" s="2">
        <f t="shared" si="14"/>
        <v>784.53100000000006</v>
      </c>
    </row>
    <row r="93" spans="2:17" x14ac:dyDescent="0.45">
      <c r="B93" s="1">
        <v>42491</v>
      </c>
      <c r="C93" s="29">
        <v>42495</v>
      </c>
      <c r="D93" s="29">
        <v>42524</v>
      </c>
      <c r="E93" s="2">
        <v>787700</v>
      </c>
      <c r="F93" s="2">
        <f t="shared" si="9"/>
        <v>787.7</v>
      </c>
      <c r="G93" s="2">
        <v>200</v>
      </c>
      <c r="H93" s="2">
        <f t="shared" si="10"/>
        <v>0.2</v>
      </c>
      <c r="I93" s="22">
        <f t="shared" si="16"/>
        <v>787.5</v>
      </c>
      <c r="J93" s="3">
        <v>0.80300000000000005</v>
      </c>
      <c r="K93" s="2">
        <f t="shared" si="11"/>
        <v>632.36250000000007</v>
      </c>
      <c r="L93" s="10">
        <v>0</v>
      </c>
      <c r="M93" s="3">
        <f t="shared" si="12"/>
        <v>0</v>
      </c>
      <c r="N93" s="4">
        <v>43.3</v>
      </c>
      <c r="O93" s="4">
        <f t="shared" si="15"/>
        <v>7.4800000000000005E-2</v>
      </c>
      <c r="P93" s="5">
        <f t="shared" si="13"/>
        <v>0</v>
      </c>
      <c r="Q93" s="2">
        <f t="shared" si="14"/>
        <v>632.36250000000007</v>
      </c>
    </row>
    <row r="94" spans="2:17" x14ac:dyDescent="0.45">
      <c r="B94" s="1">
        <v>42522</v>
      </c>
      <c r="C94" s="29">
        <v>42524</v>
      </c>
      <c r="D94" s="29">
        <v>42555</v>
      </c>
      <c r="E94" s="2">
        <v>881800</v>
      </c>
      <c r="F94" s="2">
        <f t="shared" si="9"/>
        <v>881.8</v>
      </c>
      <c r="G94" s="2">
        <v>100</v>
      </c>
      <c r="H94" s="2">
        <f t="shared" si="10"/>
        <v>0.1</v>
      </c>
      <c r="I94" s="22">
        <f t="shared" si="16"/>
        <v>881.69999999999993</v>
      </c>
      <c r="J94" s="3">
        <v>0.80300000000000005</v>
      </c>
      <c r="K94" s="2">
        <f t="shared" si="11"/>
        <v>708.00509999999997</v>
      </c>
      <c r="L94" s="10">
        <v>0</v>
      </c>
      <c r="M94" s="3">
        <f t="shared" si="12"/>
        <v>0</v>
      </c>
      <c r="N94" s="4">
        <v>43.3</v>
      </c>
      <c r="O94" s="4">
        <f t="shared" si="15"/>
        <v>7.4800000000000005E-2</v>
      </c>
      <c r="P94" s="5">
        <f t="shared" si="13"/>
        <v>0</v>
      </c>
      <c r="Q94" s="2">
        <f t="shared" si="14"/>
        <v>708.00509999999997</v>
      </c>
    </row>
    <row r="95" spans="2:17" x14ac:dyDescent="0.45">
      <c r="B95" s="1">
        <v>42552</v>
      </c>
      <c r="C95" s="29">
        <v>42555</v>
      </c>
      <c r="D95" s="29">
        <v>42586</v>
      </c>
      <c r="E95" s="2">
        <v>739300</v>
      </c>
      <c r="F95" s="2">
        <f t="shared" si="9"/>
        <v>739.3</v>
      </c>
      <c r="G95" s="2">
        <v>400</v>
      </c>
      <c r="H95" s="2">
        <f t="shared" si="10"/>
        <v>0.4</v>
      </c>
      <c r="I95" s="22">
        <f t="shared" si="16"/>
        <v>738.9</v>
      </c>
      <c r="J95" s="3">
        <v>0.80300000000000005</v>
      </c>
      <c r="K95" s="2">
        <f t="shared" si="11"/>
        <v>593.33670000000006</v>
      </c>
      <c r="L95" s="10">
        <v>0</v>
      </c>
      <c r="M95" s="3">
        <f t="shared" si="12"/>
        <v>0</v>
      </c>
      <c r="N95" s="4">
        <v>43.3</v>
      </c>
      <c r="O95" s="4">
        <f t="shared" si="15"/>
        <v>7.4800000000000005E-2</v>
      </c>
      <c r="P95" s="5">
        <f t="shared" si="13"/>
        <v>0</v>
      </c>
      <c r="Q95" s="2">
        <f t="shared" si="14"/>
        <v>593.33670000000006</v>
      </c>
    </row>
    <row r="96" spans="2:17" x14ac:dyDescent="0.45">
      <c r="B96" s="1">
        <v>42583</v>
      </c>
      <c r="C96" s="29">
        <v>42586</v>
      </c>
      <c r="D96" s="29">
        <v>42618</v>
      </c>
      <c r="E96" s="2">
        <v>364000</v>
      </c>
      <c r="F96" s="2">
        <f t="shared" si="9"/>
        <v>364</v>
      </c>
      <c r="G96" s="2">
        <v>1500</v>
      </c>
      <c r="H96" s="2">
        <f t="shared" si="10"/>
        <v>1.5</v>
      </c>
      <c r="I96" s="22">
        <f t="shared" si="16"/>
        <v>362.5</v>
      </c>
      <c r="J96" s="3">
        <v>0.80300000000000005</v>
      </c>
      <c r="K96" s="2">
        <f t="shared" si="11"/>
        <v>291.08750000000003</v>
      </c>
      <c r="L96" s="10">
        <v>0</v>
      </c>
      <c r="M96" s="3">
        <f t="shared" si="12"/>
        <v>0</v>
      </c>
      <c r="N96" s="4">
        <v>43.3</v>
      </c>
      <c r="O96" s="4">
        <f t="shared" si="15"/>
        <v>7.4800000000000005E-2</v>
      </c>
      <c r="P96" s="5">
        <f t="shared" si="13"/>
        <v>0</v>
      </c>
      <c r="Q96" s="2">
        <f t="shared" si="14"/>
        <v>291.08750000000003</v>
      </c>
    </row>
    <row r="97" spans="2:17" x14ac:dyDescent="0.45">
      <c r="B97" s="1">
        <v>42614</v>
      </c>
      <c r="C97" s="29">
        <v>42618</v>
      </c>
      <c r="D97" s="29">
        <v>42647</v>
      </c>
      <c r="E97" s="2">
        <v>444500</v>
      </c>
      <c r="F97" s="2">
        <f t="shared" si="9"/>
        <v>444.5</v>
      </c>
      <c r="G97" s="2">
        <v>600</v>
      </c>
      <c r="H97" s="2">
        <f t="shared" si="10"/>
        <v>0.6</v>
      </c>
      <c r="I97" s="22">
        <f t="shared" si="16"/>
        <v>443.9</v>
      </c>
      <c r="J97" s="3">
        <v>0.80300000000000005</v>
      </c>
      <c r="K97" s="2">
        <f t="shared" si="11"/>
        <v>356.45170000000002</v>
      </c>
      <c r="L97" s="10">
        <v>0</v>
      </c>
      <c r="M97" s="3">
        <f t="shared" si="12"/>
        <v>0</v>
      </c>
      <c r="N97" s="4">
        <v>43.3</v>
      </c>
      <c r="O97" s="4">
        <f t="shared" si="15"/>
        <v>7.4800000000000005E-2</v>
      </c>
      <c r="P97" s="5">
        <f t="shared" si="13"/>
        <v>0</v>
      </c>
      <c r="Q97" s="2">
        <f t="shared" si="14"/>
        <v>356.45170000000002</v>
      </c>
    </row>
    <row r="98" spans="2:17" x14ac:dyDescent="0.45">
      <c r="B98" s="1">
        <v>42644</v>
      </c>
      <c r="C98" s="29">
        <v>42647</v>
      </c>
      <c r="D98" s="29">
        <v>42679</v>
      </c>
      <c r="E98" s="2">
        <v>731900</v>
      </c>
      <c r="F98" s="2">
        <f t="shared" si="9"/>
        <v>731.9</v>
      </c>
      <c r="G98" s="2">
        <v>100</v>
      </c>
      <c r="H98" s="2">
        <f t="shared" si="10"/>
        <v>0.1</v>
      </c>
      <c r="I98" s="22">
        <f t="shared" si="16"/>
        <v>731.8</v>
      </c>
      <c r="J98" s="3">
        <v>0.80300000000000005</v>
      </c>
      <c r="K98" s="2">
        <f t="shared" si="11"/>
        <v>587.6354</v>
      </c>
      <c r="L98" s="10">
        <v>0</v>
      </c>
      <c r="M98" s="3">
        <f t="shared" si="12"/>
        <v>0</v>
      </c>
      <c r="N98" s="4">
        <v>43.3</v>
      </c>
      <c r="O98" s="4">
        <f t="shared" si="15"/>
        <v>7.4800000000000005E-2</v>
      </c>
      <c r="P98" s="5">
        <f t="shared" si="13"/>
        <v>0</v>
      </c>
      <c r="Q98" s="2">
        <f t="shared" si="14"/>
        <v>587.6354</v>
      </c>
    </row>
    <row r="99" spans="2:17" x14ac:dyDescent="0.45">
      <c r="B99" s="1">
        <v>42675</v>
      </c>
      <c r="C99" s="29">
        <v>42679</v>
      </c>
      <c r="D99" s="29">
        <v>42710</v>
      </c>
      <c r="E99" s="2">
        <v>682000</v>
      </c>
      <c r="F99" s="2">
        <f t="shared" si="9"/>
        <v>682</v>
      </c>
      <c r="G99" s="2">
        <v>200</v>
      </c>
      <c r="H99" s="2">
        <f t="shared" si="10"/>
        <v>0.2</v>
      </c>
      <c r="I99" s="22">
        <f t="shared" si="16"/>
        <v>681.8</v>
      </c>
      <c r="J99" s="3">
        <v>0.80300000000000005</v>
      </c>
      <c r="K99" s="2">
        <f t="shared" si="11"/>
        <v>547.48540000000003</v>
      </c>
      <c r="L99" s="10">
        <v>0</v>
      </c>
      <c r="M99" s="3">
        <f t="shared" si="12"/>
        <v>0</v>
      </c>
      <c r="N99" s="4">
        <v>43.3</v>
      </c>
      <c r="O99" s="4">
        <f t="shared" si="15"/>
        <v>7.4800000000000005E-2</v>
      </c>
      <c r="P99" s="5">
        <f t="shared" si="13"/>
        <v>0</v>
      </c>
      <c r="Q99" s="2">
        <f t="shared" si="14"/>
        <v>547.48540000000003</v>
      </c>
    </row>
    <row r="100" spans="2:17" x14ac:dyDescent="0.45">
      <c r="B100" s="1">
        <v>42705</v>
      </c>
      <c r="C100" s="29">
        <v>42710</v>
      </c>
      <c r="D100" s="29">
        <v>42735</v>
      </c>
      <c r="E100" s="2">
        <f>F110</f>
        <v>546406.25</v>
      </c>
      <c r="F100" s="2">
        <f>G110</f>
        <v>546.40625</v>
      </c>
      <c r="G100" s="2">
        <f>H110</f>
        <v>81.25</v>
      </c>
      <c r="H100" s="2">
        <f>I110</f>
        <v>8.1250000000000003E-2</v>
      </c>
      <c r="I100" s="22">
        <f t="shared" si="16"/>
        <v>546.32500000000005</v>
      </c>
      <c r="J100" s="3">
        <v>0.80300000000000005</v>
      </c>
      <c r="K100" s="2">
        <f t="shared" si="11"/>
        <v>438.69897500000008</v>
      </c>
      <c r="L100" s="10">
        <v>0</v>
      </c>
      <c r="M100" s="3">
        <f t="shared" si="12"/>
        <v>0</v>
      </c>
      <c r="N100" s="4">
        <v>43.3</v>
      </c>
      <c r="O100" s="4">
        <f t="shared" si="15"/>
        <v>7.4800000000000005E-2</v>
      </c>
      <c r="P100" s="5">
        <f t="shared" si="13"/>
        <v>0</v>
      </c>
      <c r="Q100" s="2">
        <f t="shared" si="14"/>
        <v>438.69897500000008</v>
      </c>
    </row>
    <row r="101" spans="2:17" x14ac:dyDescent="0.45">
      <c r="B101" s="1">
        <v>42736</v>
      </c>
      <c r="C101" s="29">
        <v>42736</v>
      </c>
      <c r="D101" s="29">
        <v>42738</v>
      </c>
      <c r="E101" s="2">
        <f>F116</f>
        <v>63046.875</v>
      </c>
      <c r="F101" s="2">
        <f>G116</f>
        <v>63.046875</v>
      </c>
      <c r="G101" s="2">
        <f>H116</f>
        <v>9.375</v>
      </c>
      <c r="H101" s="2">
        <f>I116</f>
        <v>9.3749999999999997E-3</v>
      </c>
      <c r="I101" s="22">
        <f t="shared" si="16"/>
        <v>63.037500000000001</v>
      </c>
      <c r="J101" s="3">
        <v>0.80300000000000005</v>
      </c>
      <c r="K101" s="2">
        <f t="shared" si="11"/>
        <v>50.619112500000007</v>
      </c>
      <c r="L101" s="10">
        <v>0</v>
      </c>
      <c r="M101" s="3">
        <f t="shared" si="12"/>
        <v>0</v>
      </c>
      <c r="N101" s="4">
        <v>43.3</v>
      </c>
      <c r="O101" s="4">
        <f t="shared" si="15"/>
        <v>7.4800000000000005E-2</v>
      </c>
      <c r="P101" s="5">
        <f t="shared" si="13"/>
        <v>0</v>
      </c>
      <c r="Q101" s="2">
        <f t="shared" si="14"/>
        <v>50.619112500000007</v>
      </c>
    </row>
    <row r="102" spans="2:17" ht="25.05" customHeight="1" x14ac:dyDescent="0.45">
      <c r="B102" s="18" t="s">
        <v>49</v>
      </c>
      <c r="C102" s="18"/>
      <c r="D102" s="18"/>
      <c r="E102" s="19">
        <f>SUM(E5:E101)</f>
        <v>55072263.524999999</v>
      </c>
      <c r="F102" s="19">
        <f t="shared" ref="F102:I102" si="17">SUM(F5:F101)</f>
        <v>55072.263525000002</v>
      </c>
      <c r="G102" s="19">
        <f t="shared" si="17"/>
        <v>53303.625</v>
      </c>
      <c r="H102" s="19">
        <f t="shared" si="17"/>
        <v>53.303625000000018</v>
      </c>
      <c r="I102" s="19">
        <f t="shared" si="17"/>
        <v>55018.959900000023</v>
      </c>
      <c r="J102" s="16"/>
      <c r="K102" s="19">
        <f>SUM(K5:K101)</f>
        <v>44180.224799700016</v>
      </c>
      <c r="L102" s="19">
        <f t="shared" ref="L102:Q102" si="18">SUM(L5:L101)</f>
        <v>0</v>
      </c>
      <c r="M102" s="19">
        <f t="shared" si="18"/>
        <v>0</v>
      </c>
      <c r="N102" s="19">
        <f t="shared" si="18"/>
        <v>4200.1000000000076</v>
      </c>
      <c r="O102" s="19">
        <f t="shared" si="18"/>
        <v>7.2555999999999941</v>
      </c>
      <c r="P102" s="19">
        <f t="shared" si="18"/>
        <v>0</v>
      </c>
      <c r="Q102" s="19">
        <f t="shared" si="18"/>
        <v>44180.224799700016</v>
      </c>
    </row>
    <row r="103" spans="2:17" x14ac:dyDescent="0.45">
      <c r="M103" s="6"/>
    </row>
    <row r="104" spans="2:17" ht="17.55" customHeight="1" x14ac:dyDescent="0.45">
      <c r="M104" s="6"/>
    </row>
    <row r="106" spans="2:17" ht="15" x14ac:dyDescent="0.45">
      <c r="E106" s="25"/>
      <c r="F106" s="26"/>
      <c r="G106" s="26"/>
      <c r="H106" s="26"/>
    </row>
    <row r="107" spans="2:17" ht="40.9" x14ac:dyDescent="0.45">
      <c r="B107" s="16" t="s">
        <v>0</v>
      </c>
      <c r="C107" s="16"/>
      <c r="D107" s="16"/>
      <c r="E107" s="16"/>
      <c r="F107" s="16" t="s">
        <v>11</v>
      </c>
      <c r="G107" s="16" t="s">
        <v>21</v>
      </c>
      <c r="H107" s="16" t="s">
        <v>5</v>
      </c>
      <c r="I107" s="16" t="s">
        <v>22</v>
      </c>
    </row>
    <row r="108" spans="2:17" ht="13.9" x14ac:dyDescent="0.45">
      <c r="B108" s="17"/>
      <c r="C108" s="17" t="s">
        <v>46</v>
      </c>
      <c r="D108" s="17" t="s">
        <v>47</v>
      </c>
      <c r="E108" s="16" t="s">
        <v>48</v>
      </c>
      <c r="F108" s="17"/>
      <c r="G108" s="17" t="s">
        <v>2</v>
      </c>
      <c r="H108" s="17"/>
      <c r="I108" s="17" t="s">
        <v>3</v>
      </c>
    </row>
    <row r="109" spans="2:17" x14ac:dyDescent="0.45">
      <c r="B109" s="64">
        <f>B100</f>
        <v>42705</v>
      </c>
      <c r="C109" s="29">
        <v>42710</v>
      </c>
      <c r="D109" s="29">
        <v>42741</v>
      </c>
      <c r="E109" s="30">
        <f>(D109-C109)+1</f>
        <v>32</v>
      </c>
      <c r="F109" s="22">
        <v>672500</v>
      </c>
      <c r="G109" s="22">
        <f>F109/1000</f>
        <v>672.5</v>
      </c>
      <c r="H109" s="22">
        <v>100</v>
      </c>
      <c r="I109" s="22">
        <f>H109/1000</f>
        <v>0.1</v>
      </c>
    </row>
    <row r="110" spans="2:17" x14ac:dyDescent="0.45">
      <c r="B110" s="65"/>
      <c r="C110" s="29">
        <v>42710</v>
      </c>
      <c r="D110" s="29">
        <v>42735</v>
      </c>
      <c r="E110" s="30">
        <f>(D110-C110)+1</f>
        <v>26</v>
      </c>
      <c r="F110" s="22">
        <f>(F109/E109)*E110</f>
        <v>546406.25</v>
      </c>
      <c r="G110" s="22">
        <f>F110/1000</f>
        <v>546.40625</v>
      </c>
      <c r="H110" s="22">
        <f>(H109/E109)*E110</f>
        <v>81.25</v>
      </c>
      <c r="I110" s="22">
        <f>H110/1000</f>
        <v>8.1250000000000003E-2</v>
      </c>
    </row>
    <row r="113" spans="2:9" ht="40.9" x14ac:dyDescent="0.45">
      <c r="B113" s="16" t="s">
        <v>0</v>
      </c>
      <c r="C113" s="16"/>
      <c r="D113" s="16"/>
      <c r="E113" s="16"/>
      <c r="F113" s="16" t="s">
        <v>11</v>
      </c>
      <c r="G113" s="16" t="s">
        <v>21</v>
      </c>
      <c r="H113" s="16" t="s">
        <v>5</v>
      </c>
      <c r="I113" s="16" t="s">
        <v>22</v>
      </c>
    </row>
    <row r="114" spans="2:9" ht="13.9" x14ac:dyDescent="0.45">
      <c r="B114" s="17"/>
      <c r="C114" s="17" t="s">
        <v>46</v>
      </c>
      <c r="D114" s="17" t="s">
        <v>47</v>
      </c>
      <c r="E114" s="16" t="s">
        <v>48</v>
      </c>
      <c r="F114" s="17"/>
      <c r="G114" s="17" t="s">
        <v>2</v>
      </c>
      <c r="H114" s="17"/>
      <c r="I114" s="17" t="s">
        <v>3</v>
      </c>
    </row>
    <row r="115" spans="2:9" x14ac:dyDescent="0.45">
      <c r="B115" s="64">
        <v>42736</v>
      </c>
      <c r="C115" s="29">
        <v>42710</v>
      </c>
      <c r="D115" s="29">
        <v>42741</v>
      </c>
      <c r="E115" s="30">
        <f>(D115-C115)+1</f>
        <v>32</v>
      </c>
      <c r="F115" s="22">
        <v>672500</v>
      </c>
      <c r="G115" s="22">
        <f>F115/1000</f>
        <v>672.5</v>
      </c>
      <c r="H115" s="22">
        <v>100</v>
      </c>
      <c r="I115" s="22">
        <f>H115/1000</f>
        <v>0.1</v>
      </c>
    </row>
    <row r="116" spans="2:9" x14ac:dyDescent="0.45">
      <c r="B116" s="65"/>
      <c r="C116" s="29">
        <v>42736</v>
      </c>
      <c r="D116" s="29">
        <v>42738</v>
      </c>
      <c r="E116" s="30">
        <f>(D116-C116)+1</f>
        <v>3</v>
      </c>
      <c r="F116" s="22">
        <f>(F115/E115)*E116</f>
        <v>63046.875</v>
      </c>
      <c r="G116" s="22">
        <f>F116/1000</f>
        <v>63.046875</v>
      </c>
      <c r="H116" s="22">
        <f>(H115/E115)*E116</f>
        <v>9.375</v>
      </c>
      <c r="I116" s="22">
        <f>H116/1000</f>
        <v>9.3749999999999997E-3</v>
      </c>
    </row>
  </sheetData>
  <mergeCells count="2">
    <mergeCell ref="B109:B110"/>
    <mergeCell ref="B115:B116"/>
  </mergeCells>
  <pageMargins left="0.7" right="0.7" top="0.75" bottom="0.75" header="0.3" footer="0.3"/>
  <pageSetup orientation="portrait" horizontalDpi="300" verticalDpi="300" r:id="rId1"/>
  <ignoredErrors>
    <ignoredError sqref="H11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F4575-7179-4341-BD0E-76819C7B44D6}">
  <dimension ref="B2:I14"/>
  <sheetViews>
    <sheetView zoomScaleNormal="100" workbookViewId="0">
      <selection activeCell="K15" sqref="K15"/>
    </sheetView>
  </sheetViews>
  <sheetFormatPr defaultColWidth="8.796875" defaultRowHeight="14.25" x14ac:dyDescent="0.45"/>
  <cols>
    <col min="1" max="1" width="5.1328125" style="42" customWidth="1"/>
    <col min="2" max="2" width="8.796875" style="42"/>
    <col min="3" max="3" width="28.6640625" style="42" customWidth="1"/>
    <col min="4" max="4" width="14.33203125" style="42" customWidth="1"/>
    <col min="5" max="5" width="17.796875" style="42" customWidth="1"/>
    <col min="6" max="7" width="16.33203125" style="42" customWidth="1"/>
    <col min="8" max="8" width="22.6640625" style="42" customWidth="1"/>
    <col min="9" max="9" width="16.73046875" style="42" customWidth="1"/>
    <col min="10" max="16384" width="8.796875" style="42"/>
  </cols>
  <sheetData>
    <row r="2" spans="2:9" ht="15" x14ac:dyDescent="0.45">
      <c r="B2" s="8" t="s">
        <v>31</v>
      </c>
      <c r="C2" s="7"/>
      <c r="D2" s="7"/>
      <c r="E2" s="7"/>
      <c r="F2" s="7"/>
      <c r="G2" s="7"/>
      <c r="H2" s="7"/>
      <c r="I2" s="7"/>
    </row>
    <row r="3" spans="2:9" ht="39.4" x14ac:dyDescent="0.45">
      <c r="B3" s="66" t="s">
        <v>1</v>
      </c>
      <c r="C3" s="66"/>
      <c r="D3" s="12" t="s">
        <v>14</v>
      </c>
      <c r="E3" s="31" t="s">
        <v>51</v>
      </c>
      <c r="F3" s="31" t="s">
        <v>52</v>
      </c>
      <c r="G3" s="31" t="s">
        <v>53</v>
      </c>
      <c r="H3" s="31" t="s">
        <v>54</v>
      </c>
      <c r="I3" s="12" t="s">
        <v>50</v>
      </c>
    </row>
    <row r="4" spans="2:9" ht="15" x14ac:dyDescent="0.45">
      <c r="B4" s="70">
        <v>2009</v>
      </c>
      <c r="C4" s="71"/>
      <c r="D4" s="49" t="s">
        <v>55</v>
      </c>
      <c r="E4" s="50">
        <f>SUM('Generation Data'!K5:K16)</f>
        <v>6028.321750000001</v>
      </c>
      <c r="F4" s="50">
        <f>SUM('Generation Data'!P5:P16)</f>
        <v>0</v>
      </c>
      <c r="G4" s="50">
        <v>0</v>
      </c>
      <c r="H4" s="50">
        <f>E4-F4-G4</f>
        <v>6028.321750000001</v>
      </c>
      <c r="I4" s="51">
        <f>ROUNDDOWN(H4,0)</f>
        <v>6028</v>
      </c>
    </row>
    <row r="5" spans="2:9" ht="15" x14ac:dyDescent="0.45">
      <c r="B5" s="70">
        <v>2010</v>
      </c>
      <c r="C5" s="71"/>
      <c r="D5" s="49" t="s">
        <v>55</v>
      </c>
      <c r="E5" s="50">
        <f>SUM('Generation Data'!K17:K28)</f>
        <v>6023.47966</v>
      </c>
      <c r="F5" s="50">
        <f>SUM('Generation Data'!P17:P28)</f>
        <v>0</v>
      </c>
      <c r="G5" s="50">
        <v>0</v>
      </c>
      <c r="H5" s="50">
        <f t="shared" ref="H5:H12" si="0">E5-F5-G5</f>
        <v>6023.47966</v>
      </c>
      <c r="I5" s="51">
        <f t="shared" ref="I5:I12" si="1">ROUNDDOWN(H5,0)</f>
        <v>6023</v>
      </c>
    </row>
    <row r="6" spans="2:9" ht="15" x14ac:dyDescent="0.45">
      <c r="B6" s="70">
        <v>2011</v>
      </c>
      <c r="C6" s="71"/>
      <c r="D6" s="49" t="s">
        <v>55</v>
      </c>
      <c r="E6" s="50">
        <f>SUM('Generation Data'!K29:K40)</f>
        <v>4768.6958000000004</v>
      </c>
      <c r="F6" s="50">
        <f>SUM('Generation Data'!P29:P40)</f>
        <v>0</v>
      </c>
      <c r="G6" s="50">
        <v>0</v>
      </c>
      <c r="H6" s="50">
        <f t="shared" si="0"/>
        <v>4768.6958000000004</v>
      </c>
      <c r="I6" s="51">
        <f t="shared" si="1"/>
        <v>4768</v>
      </c>
    </row>
    <row r="7" spans="2:9" ht="15" x14ac:dyDescent="0.45">
      <c r="B7" s="70">
        <v>2012</v>
      </c>
      <c r="C7" s="71"/>
      <c r="D7" s="49" t="s">
        <v>55</v>
      </c>
      <c r="E7" s="50">
        <f>SUM('Generation Data'!K41:K52)</f>
        <v>6186.3521500000006</v>
      </c>
      <c r="F7" s="50">
        <f>SUM('Generation Data'!P41:P52)</f>
        <v>0</v>
      </c>
      <c r="G7" s="50">
        <v>0</v>
      </c>
      <c r="H7" s="50">
        <f t="shared" si="0"/>
        <v>6186.3521500000006</v>
      </c>
      <c r="I7" s="51">
        <f t="shared" si="1"/>
        <v>6186</v>
      </c>
    </row>
    <row r="8" spans="2:9" ht="15" x14ac:dyDescent="0.45">
      <c r="B8" s="70">
        <v>2013</v>
      </c>
      <c r="C8" s="71"/>
      <c r="D8" s="49" t="s">
        <v>55</v>
      </c>
      <c r="E8" s="50">
        <f>SUM('Generation Data'!K53:K64)</f>
        <v>4431.4979522000003</v>
      </c>
      <c r="F8" s="50">
        <f>SUM('Generation Data'!P53:P64)</f>
        <v>0</v>
      </c>
      <c r="G8" s="50">
        <v>0</v>
      </c>
      <c r="H8" s="50">
        <f t="shared" si="0"/>
        <v>4431.4979522000003</v>
      </c>
      <c r="I8" s="51">
        <f t="shared" si="1"/>
        <v>4431</v>
      </c>
    </row>
    <row r="9" spans="2:9" ht="15" x14ac:dyDescent="0.45">
      <c r="B9" s="67">
        <v>2014</v>
      </c>
      <c r="C9" s="67"/>
      <c r="D9" s="49" t="s">
        <v>55</v>
      </c>
      <c r="E9" s="50">
        <f>SUM('Generation Data'!K65:K76)</f>
        <v>5679.7796000000017</v>
      </c>
      <c r="F9" s="50">
        <f>SUM('Generation Data'!P65:P76)</f>
        <v>0</v>
      </c>
      <c r="G9" s="50">
        <v>0</v>
      </c>
      <c r="H9" s="50">
        <f t="shared" si="0"/>
        <v>5679.7796000000017</v>
      </c>
      <c r="I9" s="51">
        <f t="shared" si="1"/>
        <v>5679</v>
      </c>
    </row>
    <row r="10" spans="2:9" ht="15" x14ac:dyDescent="0.45">
      <c r="B10" s="67">
        <v>2015</v>
      </c>
      <c r="C10" s="67"/>
      <c r="D10" s="49" t="s">
        <v>55</v>
      </c>
      <c r="E10" s="50">
        <f>SUM('Generation Data'!K77:K88)</f>
        <v>4450.5472000000009</v>
      </c>
      <c r="F10" s="50">
        <f>SUM('Generation Data'!P77:P88)</f>
        <v>0</v>
      </c>
      <c r="G10" s="50">
        <v>0</v>
      </c>
      <c r="H10" s="50">
        <f t="shared" si="0"/>
        <v>4450.5472000000009</v>
      </c>
      <c r="I10" s="51">
        <f t="shared" si="1"/>
        <v>4450</v>
      </c>
    </row>
    <row r="11" spans="2:9" ht="15" x14ac:dyDescent="0.45">
      <c r="B11" s="67">
        <v>2016</v>
      </c>
      <c r="C11" s="67"/>
      <c r="D11" s="52" t="s">
        <v>55</v>
      </c>
      <c r="E11" s="50">
        <f>SUM('Generation Data'!K89:K100)</f>
        <v>6560.9315749999996</v>
      </c>
      <c r="F11" s="53">
        <f>SUM('Generation Data'!P89:P100)</f>
        <v>0</v>
      </c>
      <c r="G11" s="50">
        <v>0</v>
      </c>
      <c r="H11" s="50">
        <f t="shared" si="0"/>
        <v>6560.9315749999996</v>
      </c>
      <c r="I11" s="51">
        <f t="shared" si="1"/>
        <v>6560</v>
      </c>
    </row>
    <row r="12" spans="2:9" ht="15" x14ac:dyDescent="0.45">
      <c r="B12" s="67">
        <v>2017</v>
      </c>
      <c r="C12" s="67"/>
      <c r="D12" s="52" t="s">
        <v>55</v>
      </c>
      <c r="E12" s="50">
        <f>'Generation Data'!K101</f>
        <v>50.619112500000007</v>
      </c>
      <c r="F12" s="53">
        <f>SUM('Generation Data'!P90:P101)</f>
        <v>0</v>
      </c>
      <c r="G12" s="50">
        <v>0</v>
      </c>
      <c r="H12" s="50">
        <f t="shared" si="0"/>
        <v>50.619112500000007</v>
      </c>
      <c r="I12" s="51">
        <f t="shared" si="1"/>
        <v>50</v>
      </c>
    </row>
    <row r="13" spans="2:9" ht="20.65" x14ac:dyDescent="0.45">
      <c r="B13" s="72" t="s">
        <v>32</v>
      </c>
      <c r="C13" s="72"/>
      <c r="D13" s="11" t="s">
        <v>30</v>
      </c>
      <c r="E13" s="32">
        <f>SUM(E4:E12)</f>
        <v>44180.224799700001</v>
      </c>
      <c r="F13" s="32">
        <f t="shared" ref="F13:I13" si="2">SUM(F4:F12)</f>
        <v>0</v>
      </c>
      <c r="G13" s="32">
        <f t="shared" si="2"/>
        <v>0</v>
      </c>
      <c r="H13" s="32">
        <f t="shared" si="2"/>
        <v>44180.224799700001</v>
      </c>
      <c r="I13" s="34">
        <f t="shared" si="2"/>
        <v>44175</v>
      </c>
    </row>
    <row r="14" spans="2:9" ht="20.65" x14ac:dyDescent="0.45">
      <c r="B14" s="68" t="s">
        <v>35</v>
      </c>
      <c r="C14" s="69"/>
      <c r="D14" s="11" t="s">
        <v>30</v>
      </c>
      <c r="E14" s="33">
        <f>AVERAGE(E4:E11)</f>
        <v>5516.2007109000006</v>
      </c>
      <c r="F14" s="33"/>
      <c r="G14" s="33"/>
      <c r="H14" s="33"/>
      <c r="I14" s="28">
        <f>ROUNDDOWN(E14,0)</f>
        <v>5516</v>
      </c>
    </row>
  </sheetData>
  <mergeCells count="12">
    <mergeCell ref="B3:C3"/>
    <mergeCell ref="B9:C9"/>
    <mergeCell ref="B10:C10"/>
    <mergeCell ref="B14:C14"/>
    <mergeCell ref="B8:C8"/>
    <mergeCell ref="B6:C6"/>
    <mergeCell ref="B7:C7"/>
    <mergeCell ref="B4:C4"/>
    <mergeCell ref="B5:C5"/>
    <mergeCell ref="B11:C11"/>
    <mergeCell ref="B13:C13"/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(VCS ID-531)</vt:lpstr>
      <vt:lpstr>Generation Data</vt:lpstr>
      <vt:lpstr>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2024-03-05T11:54:11Z</dcterms:modified>
</cp:coreProperties>
</file>