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fi-47\DptmTecnCS\17 CDM\07_Projects\02_UNFCCC CDM\02_VER\7720_TQC\02_GS VAL Part\02_Closing\"/>
    </mc:Choice>
  </mc:AlternateContent>
  <bookViews>
    <workbookView xWindow="0" yWindow="0" windowWidth="20490" windowHeight="7160"/>
  </bookViews>
  <sheets>
    <sheet name="EF and ER Calculations" sheetId="2" r:id="rId1"/>
    <sheet name="CEA Database V16_Results" sheetId="1" r:id="rId2"/>
  </sheets>
  <externalReferences>
    <externalReference r:id="rId3"/>
  </externalReferences>
  <definedNames>
    <definedName name="A">#REF!</definedName>
    <definedName name="AA" localSheetId="0">#REF!</definedName>
    <definedName name="AA">[1]Assumptions!#REF!</definedName>
    <definedName name="_xlnm.Print_Area" localSheetId="1">'CEA Database V16_Results'!$C$2:$S$36</definedName>
    <definedName name="Aux_Coal">#REF!</definedName>
    <definedName name="Aux_CoalR1">#REF!</definedName>
    <definedName name="Aux_CoalR2">#REF!</definedName>
    <definedName name="Aux_CoalR3">#REF!</definedName>
    <definedName name="Aux_CoalR4">#REF!</definedName>
    <definedName name="Aux_CoalR5">#REF!</definedName>
    <definedName name="Aux_CoalR5.new">#REF!</definedName>
    <definedName name="Aux_CoalR6">#REF!</definedName>
    <definedName name="Aux_CoalR7.1">#REF!</definedName>
    <definedName name="Aux_CoalR7.2">#REF!</definedName>
    <definedName name="Aux_CoalR8">#REF!</definedName>
    <definedName name="Aux_Diesel">#REF!</definedName>
    <definedName name="Aux_DieselOC">#REF!</definedName>
    <definedName name="Aux_Gas">#REF!</definedName>
    <definedName name="Aux_GasOC">#REF!</definedName>
    <definedName name="Aux_GasR1">#REF!</definedName>
    <definedName name="Aux_GasR2">#REF!</definedName>
    <definedName name="Aux_GasR3">#REF!</definedName>
    <definedName name="Aux_Hydro">#REF!</definedName>
    <definedName name="Aux_Lign">#REF!</definedName>
    <definedName name="Aux_LignR3">#REF!</definedName>
    <definedName name="Aux_Napt" localSheetId="0">#REF!</definedName>
    <definedName name="Aux_Napt">[1]Assumptions!$K$17</definedName>
    <definedName name="Aux_Nuclear">#REF!</definedName>
    <definedName name="Aux_Oil">#REF!</definedName>
    <definedName name="Data_full">#REF!</definedName>
    <definedName name="DD" localSheetId="0">#REF!</definedName>
    <definedName name="DD">[1]Assumptions!#REF!</definedName>
    <definedName name="Density_Diesel">#REF!</definedName>
    <definedName name="Density_DieselOC">#REF!</definedName>
    <definedName name="Density_Naphta">#REF!</definedName>
    <definedName name="Density_Oil">#REF!</definedName>
    <definedName name="Flyash" localSheetId="0">#REF!</definedName>
    <definedName name="Flyash">[1]Assumptions!#REF!</definedName>
    <definedName name="GCV_Coal">#REF!</definedName>
    <definedName name="GCV_DieselOC">#REF!</definedName>
    <definedName name="GCV_Naphta">#REF!</definedName>
    <definedName name="GCV_Oil">#REF!</definedName>
    <definedName name="I22Density_Naphta">#REF!</definedName>
    <definedName name="kJ_kcal" localSheetId="0">#REF!</definedName>
    <definedName name="kJ_kcal">[1]Assumptions!$D$67</definedName>
    <definedName name="MJ_kWh">#REF!</definedName>
    <definedName name="Op" localSheetId="0">#REF!</definedName>
    <definedName name="Op">[1]Assumptions!#REF!</definedName>
    <definedName name="SpecCons_OillF2">#REF!</definedName>
    <definedName name="SpecCons_OillF2_Lign">#REF!</definedName>
    <definedName name="SpecEm_Coal">#REF!</definedName>
    <definedName name="SpecEm_CoalR1">#REF!</definedName>
    <definedName name="SpecEm_CoalR2">#REF!</definedName>
    <definedName name="SpecEm_CoalR3">#REF!</definedName>
    <definedName name="SpecEm_CoalR4">#REF!</definedName>
    <definedName name="SpecEm_CoalR5">#REF!</definedName>
    <definedName name="SpecEm_CoalR5.new">#REF!</definedName>
    <definedName name="SpecEm_CoalR6">#REF!</definedName>
    <definedName name="SpecEm_CoalR7.1">#REF!</definedName>
    <definedName name="SpecEm_CoalR7.2">#REF!</definedName>
    <definedName name="SpecEm_CoalR8">#REF!</definedName>
    <definedName name="SpecEm_DieselOC">#REF!</definedName>
    <definedName name="SpecEm_DieselR4">#REF!</definedName>
    <definedName name="SpecEm_GasOC">#REF!</definedName>
    <definedName name="SpecEm_GasR1">#REF!</definedName>
    <definedName name="SpecEm_GasR2">#REF!</definedName>
    <definedName name="SpecEm_GasR3">#REF!</definedName>
    <definedName name="SpecEm_Lignite">#REF!</definedName>
    <definedName name="SpecEm_LignR3">#REF!</definedName>
    <definedName name="SpecEm_Naphta">#REF!</definedName>
    <definedName name="Weight_BM">#REF!</definedName>
    <definedName name="Weight_O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 l="1"/>
  <c r="C39" i="2"/>
  <c r="K33" i="2" l="1"/>
  <c r="K34" i="2" s="1"/>
  <c r="G28" i="2" l="1"/>
  <c r="E33" i="2" l="1"/>
  <c r="D33" i="2"/>
  <c r="G29" i="2" l="1"/>
  <c r="H9" i="2" l="1"/>
  <c r="G9" i="2"/>
  <c r="F9" i="2"/>
  <c r="F17" i="2" l="1"/>
  <c r="H13" i="2"/>
  <c r="G13" i="2"/>
  <c r="F13" i="2"/>
  <c r="E34" i="2" l="1"/>
  <c r="F20" i="2"/>
  <c r="F23" i="2" s="1"/>
  <c r="H28" i="2" s="1"/>
  <c r="E35" i="2" l="1"/>
  <c r="E36" i="2" s="1"/>
  <c r="I28" i="2"/>
  <c r="K35" i="2"/>
  <c r="C36" i="2" s="1"/>
  <c r="I29" i="2"/>
  <c r="D34" i="2"/>
  <c r="L28" i="2"/>
  <c r="L29" i="2" s="1"/>
  <c r="K23" i="2"/>
  <c r="D35" i="2" l="1"/>
  <c r="D36" i="2" s="1"/>
  <c r="F36" i="2" s="1"/>
  <c r="C33" i="2"/>
  <c r="C34" i="2"/>
  <c r="C35" i="2"/>
  <c r="E37" i="2"/>
  <c r="E39" i="2" s="1"/>
  <c r="D37" i="2" l="1"/>
  <c r="D39" i="2" s="1"/>
  <c r="C37" i="2"/>
  <c r="F35" i="2"/>
  <c r="F34" i="2"/>
  <c r="F33" i="2" l="1"/>
  <c r="F37" i="2" l="1"/>
</calcChain>
</file>

<file path=xl/sharedStrings.xml><?xml version="1.0" encoding="utf-8"?>
<sst xmlns="http://schemas.openxmlformats.org/spreadsheetml/2006/main" count="124" uniqueCount="84">
  <si>
    <t>CENTRAL ELECTRICITY AUTHORITY: CO2 BASELINE DATABASE</t>
  </si>
  <si>
    <t xml:space="preserve">VERSION </t>
  </si>
  <si>
    <t>16.0</t>
  </si>
  <si>
    <t>DATE</t>
  </si>
  <si>
    <t>BASELINE METHODOLOGY</t>
  </si>
  <si>
    <t>ACM0002 / Ver 19.0 and "Tool to Calculate the Emission Factor for an Electricity System", Version 7.0</t>
  </si>
  <si>
    <t>EMISSION FACTORS</t>
  </si>
  <si>
    <t>Emission Factors (tCO2/MWh) (excl. Imports)</t>
  </si>
  <si>
    <t>2014-15</t>
  </si>
  <si>
    <t>2015-16</t>
  </si>
  <si>
    <t>2016-17</t>
  </si>
  <si>
    <t>2017-18</t>
  </si>
  <si>
    <t>2018-19</t>
  </si>
  <si>
    <t>2019-20</t>
  </si>
  <si>
    <t>Emission Factors (tCO2/MWh) (incl. Imports)</t>
  </si>
  <si>
    <t xml:space="preserve">Weighted Average Emission Rate </t>
  </si>
  <si>
    <t>Weighted Average Emission Rate (2)</t>
  </si>
  <si>
    <t xml:space="preserve">Simple Operating Margin (1) </t>
  </si>
  <si>
    <t xml:space="preserve">Simple Operating Margin (1) (2) </t>
  </si>
  <si>
    <t>Build Margin</t>
  </si>
  <si>
    <t>Build Margin (not adjusted for imports)</t>
  </si>
  <si>
    <t xml:space="preserve">Combined Margin (1) </t>
  </si>
  <si>
    <t>Combined Margin (1) (2)</t>
  </si>
  <si>
    <r>
      <t xml:space="preserve">(1) Operating margin is based on the data for the same year. This corresponds to the </t>
    </r>
    <r>
      <rPr>
        <i/>
        <sz val="8"/>
        <rFont val="Arial"/>
        <family val="2"/>
      </rPr>
      <t xml:space="preserve">ex post option </t>
    </r>
  </si>
  <si>
    <t xml:space="preserve">      given in "Tool to Calculate the Emission Factor for an Electricity System", Ver. 7.0 (p.16)</t>
  </si>
  <si>
    <t>(2) Adjustments for imports from other Indian grids are based on operating margin of exporting grid.</t>
  </si>
  <si>
    <t xml:space="preserve">       For imports from other countries, an emission factor of zero is used.</t>
  </si>
  <si>
    <t xml:space="preserve">       See "Tool to Calculate the Emission Factor for an Electricity System", Ver. 7.0 (p.10 &amp; 11), options a+b</t>
  </si>
  <si>
    <t>GENERATION DATA</t>
  </si>
  <si>
    <t>EMISSION DATA</t>
  </si>
  <si>
    <t>Gross Generation Total (GWh)</t>
  </si>
  <si>
    <t>Absolute Emissions Total (tCO2)</t>
  </si>
  <si>
    <t>Net Generation Total (GWh)</t>
  </si>
  <si>
    <t>Absolute Emissions OM (tCO2)</t>
  </si>
  <si>
    <t>Share of Must-Run (Hydro/Nuclear) (% of Net Generation)</t>
  </si>
  <si>
    <t>Absolute Emissions BM (tCO2)</t>
  </si>
  <si>
    <t>Net Generation in Operating Margin (GWh)</t>
  </si>
  <si>
    <t>Net Imports (GWh)</t>
  </si>
  <si>
    <t>20% of Net Generation (GWh)</t>
  </si>
  <si>
    <t>Share of Net Imports (% of Net Generation)</t>
  </si>
  <si>
    <t>Net Generation in Build Margin (GWh)</t>
  </si>
  <si>
    <t>VERSION</t>
  </si>
  <si>
    <t>BASELINE TOOL</t>
  </si>
  <si>
    <t xml:space="preserve"> "Tool to Calculate the Emission Factor for an Electricity System", Version 7.0</t>
  </si>
  <si>
    <t>Net Generation in Operating Margin (GWH) (incl. Imports)</t>
  </si>
  <si>
    <t>Indian Grid</t>
  </si>
  <si>
    <t>Simple Operating Margin (tCO2/MWh) (incl. Imports) (1) (2)</t>
  </si>
  <si>
    <t>Build Margin (tCO2/MWh) (not adjusted for imports)</t>
  </si>
  <si>
    <t>Weighted Generation Operating Margin</t>
  </si>
  <si>
    <t>Combined Margin Emission Factor for Wind/Solar Projects</t>
  </si>
  <si>
    <t>For hydro, Biomas based projects</t>
  </si>
  <si>
    <t>EX- ANTE EMISSION REDUCTION CALCULATIONS OF PROJECT ACTIVITY</t>
  </si>
  <si>
    <t>Capacity (MW)</t>
  </si>
  <si>
    <t>PLF</t>
  </si>
  <si>
    <t>Transmission Loss</t>
  </si>
  <si>
    <t>Net Generation</t>
  </si>
  <si>
    <t>Emission Factor</t>
  </si>
  <si>
    <t>Baseline emission</t>
  </si>
  <si>
    <t>Project Emission</t>
  </si>
  <si>
    <t>Leakage emission</t>
  </si>
  <si>
    <t>Emission reductions</t>
  </si>
  <si>
    <t xml:space="preserve"> (MWh/year) </t>
  </si>
  <si>
    <r>
      <t>(tCO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/MWh)</t>
    </r>
  </si>
  <si>
    <r>
      <t>(tCO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e/ year)</t>
    </r>
  </si>
  <si>
    <r>
      <t xml:space="preserve"> (tCO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e/ year)</t>
    </r>
  </si>
  <si>
    <t>Total</t>
  </si>
  <si>
    <t>Year</t>
  </si>
  <si>
    <t>Baseline emissions</t>
  </si>
  <si>
    <t>Project emissions</t>
  </si>
  <si>
    <t>Leakage</t>
  </si>
  <si>
    <t>Total number of crediting years</t>
  </si>
  <si>
    <t>Annual average over the crediting period</t>
  </si>
  <si>
    <t>Project Investor Name</t>
  </si>
  <si>
    <r>
      <t>(t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e)</t>
    </r>
  </si>
  <si>
    <t>Wheeling Charges</t>
  </si>
  <si>
    <t>Green Infra Solar Energy Limited</t>
  </si>
  <si>
    <t>31/10/2019 to 30/10/2020</t>
  </si>
  <si>
    <t>31/10/2020 to 30/10/2021</t>
  </si>
  <si>
    <t>31/10/2021 to 30/10/2022</t>
  </si>
  <si>
    <t>31/10/2022 to 30/12/2022</t>
  </si>
  <si>
    <t>No of days from 31/10/2022 to 30/12/2022</t>
  </si>
  <si>
    <t>Net Generation from 31/10/2022 to 30/12/2022</t>
  </si>
  <si>
    <t>Baseline Emission from 31/10/2022 to 30/12/2022</t>
  </si>
  <si>
    <t>3 Years 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</si>
</sst>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%"/>
    <numFmt numFmtId="165" formatCode="#,##0.0"/>
    <numFmt numFmtId="166" formatCode="0.000"/>
    <numFmt numFmtId="167" formatCode="#,##0.000"/>
    <numFmt numFmtId="168" formatCode="[$-409]d\-mmm\-yy;@"/>
    <numFmt numFmtId="169" formatCode="#,##0.0000"/>
    <numFmt numFmtId="170" formatCode="0.0000"/>
    <numFmt numFmtId="171" formatCode="[$-409]mmm\-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 val="double"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name val="Times New Roman"/>
      <family val="1"/>
    </font>
    <font>
      <b/>
      <vertAlign val="subscript"/>
      <sz val="11"/>
      <name val="Calibri"/>
      <family val="2"/>
    </font>
    <font>
      <b/>
      <sz val="1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4" fillId="0" borderId="0"/>
    <xf numFmtId="0" fontId="17" fillId="0" borderId="0"/>
    <xf numFmtId="9" fontId="4" fillId="0" borderId="0" applyFont="0" applyFill="0" applyBorder="0" applyAlignment="0" applyProtection="0"/>
  </cellStyleXfs>
  <cellXfs count="140">
    <xf numFmtId="0" fontId="0" fillId="0" borderId="0" xfId="0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/>
    <xf numFmtId="0" fontId="7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6" fillId="2" borderId="1" xfId="0" applyFont="1" applyFill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/>
    <xf numFmtId="49" fontId="7" fillId="2" borderId="0" xfId="0" applyNumberFormat="1" applyFont="1" applyFill="1" applyBorder="1" applyAlignment="1">
      <alignment horizontal="left"/>
    </xf>
    <xf numFmtId="17" fontId="7" fillId="2" borderId="0" xfId="0" quotePrefix="1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9" fillId="2" borderId="0" xfId="0" applyFont="1" applyFill="1" applyBorder="1"/>
    <xf numFmtId="3" fontId="6" fillId="2" borderId="0" xfId="0" applyNumberFormat="1" applyFont="1" applyFill="1" applyBorder="1" applyAlignment="1">
      <alignment horizontal="right"/>
    </xf>
    <xf numFmtId="0" fontId="9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right"/>
    </xf>
    <xf numFmtId="0" fontId="9" fillId="2" borderId="3" xfId="0" applyFont="1" applyFill="1" applyBorder="1"/>
    <xf numFmtId="0" fontId="9" fillId="2" borderId="2" xfId="0" applyFont="1" applyFill="1" applyBorder="1" applyAlignment="1">
      <alignment horizontal="right"/>
    </xf>
    <xf numFmtId="0" fontId="6" fillId="2" borderId="3" xfId="0" applyFont="1" applyFill="1" applyBorder="1"/>
    <xf numFmtId="4" fontId="6" fillId="2" borderId="3" xfId="0" applyNumberFormat="1" applyFont="1" applyFill="1" applyBorder="1" applyAlignment="1">
      <alignment horizontal="right"/>
    </xf>
    <xf numFmtId="4" fontId="6" fillId="2" borderId="0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2" fontId="6" fillId="2" borderId="0" xfId="0" applyNumberFormat="1" applyFont="1" applyFill="1" applyBorder="1"/>
    <xf numFmtId="3" fontId="6" fillId="2" borderId="3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/>
    <xf numFmtId="165" fontId="6" fillId="2" borderId="0" xfId="0" applyNumberFormat="1" applyFont="1" applyFill="1" applyBorder="1" applyAlignment="1">
      <alignment horizontal="right"/>
    </xf>
    <xf numFmtId="164" fontId="6" fillId="2" borderId="1" xfId="1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12" fillId="2" borderId="0" xfId="0" applyFont="1" applyFill="1" applyBorder="1"/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Border="1"/>
    <xf numFmtId="0" fontId="10" fillId="2" borderId="0" xfId="0" applyFont="1" applyFill="1" applyBorder="1"/>
    <xf numFmtId="9" fontId="6" fillId="2" borderId="0" xfId="1" applyFont="1" applyFill="1" applyBorder="1"/>
    <xf numFmtId="166" fontId="9" fillId="2" borderId="0" xfId="0" applyNumberFormat="1" applyFont="1" applyFill="1" applyBorder="1"/>
    <xf numFmtId="167" fontId="6" fillId="2" borderId="0" xfId="0" applyNumberFormat="1" applyFont="1" applyFill="1" applyBorder="1" applyAlignment="1">
      <alignment horizontal="left"/>
    </xf>
    <xf numFmtId="1" fontId="6" fillId="2" borderId="0" xfId="0" applyNumberFormat="1" applyFont="1" applyFill="1"/>
    <xf numFmtId="4" fontId="6" fillId="2" borderId="0" xfId="0" applyNumberFormat="1" applyFont="1" applyFill="1" applyBorder="1" applyAlignment="1">
      <alignment horizontal="left"/>
    </xf>
    <xf numFmtId="166" fontId="6" fillId="2" borderId="0" xfId="0" applyNumberFormat="1" applyFont="1" applyFill="1" applyBorder="1" applyAlignment="1">
      <alignment horizontal="left"/>
    </xf>
    <xf numFmtId="4" fontId="4" fillId="0" borderId="0" xfId="2" applyNumberFormat="1" applyFont="1" applyBorder="1" applyAlignment="1">
      <alignment horizontal="right"/>
    </xf>
    <xf numFmtId="0" fontId="14" fillId="0" borderId="7" xfId="2" applyFont="1" applyBorder="1" applyAlignment="1"/>
    <xf numFmtId="0" fontId="15" fillId="0" borderId="0" xfId="2" applyFont="1" applyBorder="1" applyAlignment="1"/>
    <xf numFmtId="0" fontId="4" fillId="0" borderId="0" xfId="2" applyFont="1" applyBorder="1"/>
    <xf numFmtId="0" fontId="4" fillId="0" borderId="0" xfId="2" applyFont="1" applyBorder="1" applyAlignment="1"/>
    <xf numFmtId="0" fontId="4" fillId="0" borderId="8" xfId="2" applyFont="1" applyBorder="1" applyAlignment="1"/>
    <xf numFmtId="168" fontId="4" fillId="0" borderId="0" xfId="2" applyNumberFormat="1" applyFont="1" applyBorder="1" applyAlignment="1">
      <alignment wrapText="1"/>
    </xf>
    <xf numFmtId="0" fontId="14" fillId="0" borderId="9" xfId="2" applyFont="1" applyBorder="1" applyAlignment="1">
      <alignment vertical="center"/>
    </xf>
    <xf numFmtId="0" fontId="15" fillId="0" borderId="10" xfId="2" applyFont="1" applyBorder="1" applyAlignment="1">
      <alignment vertical="center"/>
    </xf>
    <xf numFmtId="0" fontId="4" fillId="0" borderId="0" xfId="2" applyFont="1"/>
    <xf numFmtId="4" fontId="14" fillId="2" borderId="17" xfId="2" applyNumberFormat="1" applyFont="1" applyFill="1" applyBorder="1" applyAlignment="1">
      <alignment horizontal="center"/>
    </xf>
    <xf numFmtId="3" fontId="15" fillId="2" borderId="19" xfId="2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left"/>
    </xf>
    <xf numFmtId="3" fontId="4" fillId="0" borderId="0" xfId="2" applyNumberFormat="1" applyFont="1" applyBorder="1" applyAlignment="1"/>
    <xf numFmtId="3" fontId="4" fillId="0" borderId="0" xfId="2" applyNumberFormat="1" applyFont="1" applyBorder="1" applyAlignment="1">
      <alignment horizontal="right"/>
    </xf>
    <xf numFmtId="169" fontId="15" fillId="0" borderId="19" xfId="2" applyNumberFormat="1" applyFont="1" applyBorder="1" applyAlignment="1">
      <alignment horizontal="center"/>
    </xf>
    <xf numFmtId="169" fontId="15" fillId="0" borderId="0" xfId="2" applyNumberFormat="1" applyFont="1" applyBorder="1" applyAlignment="1">
      <alignment horizontal="left"/>
    </xf>
    <xf numFmtId="169" fontId="4" fillId="0" borderId="21" xfId="2" applyNumberFormat="1" applyFont="1" applyBorder="1" applyAlignment="1">
      <alignment horizontal="center"/>
    </xf>
    <xf numFmtId="0" fontId="16" fillId="4" borderId="12" xfId="2" applyFont="1" applyFill="1" applyBorder="1" applyAlignment="1"/>
    <xf numFmtId="0" fontId="16" fillId="4" borderId="13" xfId="2" applyFont="1" applyFill="1" applyBorder="1" applyAlignment="1"/>
    <xf numFmtId="0" fontId="14" fillId="0" borderId="15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35" xfId="3" applyFont="1" applyFill="1" applyBorder="1" applyAlignment="1">
      <alignment horizontal="center" vertical="center" wrapText="1"/>
    </xf>
    <xf numFmtId="169" fontId="14" fillId="0" borderId="36" xfId="3" applyNumberFormat="1" applyFont="1" applyFill="1" applyBorder="1" applyAlignment="1">
      <alignment horizontal="center" vertical="center" wrapText="1"/>
    </xf>
    <xf numFmtId="171" fontId="4" fillId="0" borderId="8" xfId="2" applyNumberFormat="1" applyFont="1" applyBorder="1" applyAlignment="1"/>
    <xf numFmtId="0" fontId="5" fillId="5" borderId="38" xfId="2" applyFont="1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center" vertical="center" wrapText="1"/>
    </xf>
    <xf numFmtId="1" fontId="3" fillId="0" borderId="11" xfId="2" applyNumberFormat="1" applyFont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1" fontId="5" fillId="0" borderId="11" xfId="2" applyNumberFormat="1" applyFont="1" applyBorder="1" applyAlignment="1">
      <alignment horizontal="center" vertical="center" wrapText="1"/>
    </xf>
    <xf numFmtId="4" fontId="14" fillId="2" borderId="16" xfId="2" applyNumberFormat="1" applyFont="1" applyFill="1" applyBorder="1" applyAlignment="1">
      <alignment horizontal="center"/>
    </xf>
    <xf numFmtId="169" fontId="15" fillId="0" borderId="20" xfId="2" applyNumberFormat="1" applyFont="1" applyBorder="1" applyAlignment="1">
      <alignment horizontal="center"/>
    </xf>
    <xf numFmtId="3" fontId="4" fillId="0" borderId="20" xfId="2" quotePrefix="1" applyNumberFormat="1" applyBorder="1" applyAlignment="1">
      <alignment horizontal="center"/>
    </xf>
    <xf numFmtId="0" fontId="5" fillId="5" borderId="39" xfId="2" applyFont="1" applyFill="1" applyBorder="1" applyAlignment="1">
      <alignment horizontal="center" vertical="center" wrapText="1"/>
    </xf>
    <xf numFmtId="1" fontId="0" fillId="0" borderId="0" xfId="0" applyNumberFormat="1"/>
    <xf numFmtId="0" fontId="2" fillId="0" borderId="39" xfId="2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" fontId="0" fillId="0" borderId="41" xfId="0" applyNumberFormat="1" applyBorder="1" applyAlignment="1">
      <alignment horizontal="center"/>
    </xf>
    <xf numFmtId="4" fontId="14" fillId="2" borderId="42" xfId="2" applyNumberFormat="1" applyFont="1" applyFill="1" applyBorder="1" applyAlignment="1">
      <alignment horizontal="center"/>
    </xf>
    <xf numFmtId="3" fontId="15" fillId="2" borderId="43" xfId="2" applyNumberFormat="1" applyFont="1" applyFill="1" applyBorder="1" applyAlignment="1">
      <alignment horizontal="center"/>
    </xf>
    <xf numFmtId="4" fontId="14" fillId="2" borderId="44" xfId="2" applyNumberFormat="1" applyFont="1" applyFill="1" applyBorder="1" applyAlignment="1">
      <alignment horizontal="center"/>
    </xf>
    <xf numFmtId="169" fontId="15" fillId="0" borderId="43" xfId="2" applyNumberFormat="1" applyFont="1" applyBorder="1" applyAlignment="1">
      <alignment horizontal="center"/>
    </xf>
    <xf numFmtId="14" fontId="0" fillId="0" borderId="41" xfId="0" applyNumberFormat="1" applyBorder="1" applyAlignment="1">
      <alignment horizontal="center" vertical="center"/>
    </xf>
    <xf numFmtId="0" fontId="1" fillId="0" borderId="39" xfId="2" applyFont="1" applyBorder="1" applyAlignment="1">
      <alignment horizontal="center" vertical="center" wrapText="1"/>
    </xf>
    <xf numFmtId="14" fontId="0" fillId="0" borderId="0" xfId="0" applyNumberFormat="1"/>
    <xf numFmtId="0" fontId="16" fillId="0" borderId="45" xfId="2" applyFont="1" applyFill="1" applyBorder="1" applyAlignment="1"/>
    <xf numFmtId="0" fontId="14" fillId="0" borderId="40" xfId="2" applyFont="1" applyFill="1" applyBorder="1" applyAlignment="1"/>
    <xf numFmtId="3" fontId="14" fillId="0" borderId="40" xfId="2" applyNumberFormat="1" applyFont="1" applyFill="1" applyBorder="1" applyAlignment="1">
      <alignment horizontal="center" vertical="center"/>
    </xf>
    <xf numFmtId="3" fontId="5" fillId="0" borderId="40" xfId="2" applyNumberFormat="1" applyFont="1" applyFill="1" applyBorder="1" applyAlignment="1">
      <alignment horizontal="center" vertical="center"/>
    </xf>
    <xf numFmtId="1" fontId="14" fillId="0" borderId="40" xfId="2" applyNumberFormat="1" applyFont="1" applyFill="1" applyBorder="1" applyAlignment="1">
      <alignment horizontal="center" vertical="center"/>
    </xf>
    <xf numFmtId="3" fontId="5" fillId="0" borderId="46" xfId="2" applyNumberFormat="1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left" vertical="center" wrapText="1"/>
    </xf>
    <xf numFmtId="0" fontId="15" fillId="0" borderId="48" xfId="2" applyFont="1" applyFill="1" applyBorder="1" applyAlignment="1">
      <alignment horizontal="center" vertical="center"/>
    </xf>
    <xf numFmtId="10" fontId="15" fillId="0" borderId="48" xfId="0" applyNumberFormat="1" applyFont="1" applyFill="1" applyBorder="1" applyAlignment="1">
      <alignment horizontal="center" vertical="center"/>
    </xf>
    <xf numFmtId="9" fontId="15" fillId="0" borderId="48" xfId="4" applyFont="1" applyFill="1" applyBorder="1" applyAlignment="1">
      <alignment horizontal="center" vertical="center"/>
    </xf>
    <xf numFmtId="3" fontId="15" fillId="0" borderId="48" xfId="2" applyNumberFormat="1" applyFont="1" applyFill="1" applyBorder="1" applyAlignment="1">
      <alignment horizontal="center" vertical="center" wrapText="1"/>
    </xf>
    <xf numFmtId="170" fontId="15" fillId="0" borderId="48" xfId="3" applyNumberFormat="1" applyFont="1" applyFill="1" applyBorder="1" applyAlignment="1">
      <alignment horizontal="center" vertical="center" wrapText="1"/>
    </xf>
    <xf numFmtId="3" fontId="15" fillId="0" borderId="48" xfId="3" applyNumberFormat="1" applyFont="1" applyFill="1" applyBorder="1" applyAlignment="1">
      <alignment horizontal="center" vertical="center" wrapText="1"/>
    </xf>
    <xf numFmtId="3" fontId="15" fillId="0" borderId="49" xfId="3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4" fillId="0" borderId="10" xfId="2" applyBorder="1" applyAlignment="1">
      <alignment horizontal="right"/>
    </xf>
    <xf numFmtId="0" fontId="4" fillId="0" borderId="10" xfId="2" applyFont="1" applyBorder="1" applyAlignment="1">
      <alignment horizontal="right"/>
    </xf>
    <xf numFmtId="0" fontId="4" fillId="0" borderId="11" xfId="2" applyFont="1" applyBorder="1" applyAlignment="1">
      <alignment horizontal="right"/>
    </xf>
    <xf numFmtId="0" fontId="15" fillId="0" borderId="14" xfId="2" applyFont="1" applyBorder="1" applyAlignment="1">
      <alignment horizontal="center"/>
    </xf>
    <xf numFmtId="0" fontId="15" fillId="0" borderId="15" xfId="2" applyFont="1" applyBorder="1" applyAlignment="1">
      <alignment horizontal="center"/>
    </xf>
    <xf numFmtId="0" fontId="5" fillId="5" borderId="37" xfId="2" applyFont="1" applyFill="1" applyBorder="1" applyAlignment="1">
      <alignment horizontal="center" vertical="center" wrapText="1"/>
    </xf>
    <xf numFmtId="0" fontId="5" fillId="5" borderId="39" xfId="2" applyFont="1" applyFill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 wrapText="1"/>
    </xf>
    <xf numFmtId="170" fontId="4" fillId="0" borderId="30" xfId="2" applyNumberFormat="1" applyFont="1" applyBorder="1" applyAlignment="1">
      <alignment horizontal="center"/>
    </xf>
    <xf numFmtId="170" fontId="4" fillId="0" borderId="29" xfId="2" applyNumberFormat="1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6" xfId="2" applyFont="1" applyBorder="1" applyAlignment="1">
      <alignment horizontal="center"/>
    </xf>
    <xf numFmtId="0" fontId="16" fillId="4" borderId="22" xfId="2" applyFont="1" applyFill="1" applyBorder="1" applyAlignment="1">
      <alignment horizontal="left"/>
    </xf>
    <xf numFmtId="0" fontId="16" fillId="4" borderId="23" xfId="2" applyFont="1" applyFill="1" applyBorder="1" applyAlignment="1">
      <alignment horizontal="left"/>
    </xf>
    <xf numFmtId="0" fontId="16" fillId="4" borderId="24" xfId="2" applyFont="1" applyFill="1" applyBorder="1" applyAlignment="1">
      <alignment horizontal="left"/>
    </xf>
    <xf numFmtId="170" fontId="4" fillId="0" borderId="27" xfId="2" applyNumberFormat="1" applyFont="1" applyBorder="1" applyAlignment="1">
      <alignment horizontal="center"/>
    </xf>
    <xf numFmtId="170" fontId="4" fillId="0" borderId="28" xfId="2" applyNumberFormat="1" applyFont="1" applyBorder="1" applyAlignment="1">
      <alignment horizontal="center"/>
    </xf>
    <xf numFmtId="170" fontId="15" fillId="0" borderId="27" xfId="2" applyNumberFormat="1" applyFont="1" applyBorder="1" applyAlignment="1">
      <alignment horizontal="center"/>
    </xf>
    <xf numFmtId="170" fontId="15" fillId="0" borderId="28" xfId="2" applyNumberFormat="1" applyFont="1" applyBorder="1" applyAlignment="1">
      <alignment horizontal="center"/>
    </xf>
    <xf numFmtId="170" fontId="15" fillId="0" borderId="29" xfId="2" applyNumberFormat="1" applyFont="1" applyBorder="1" applyAlignment="1">
      <alignment horizontal="center"/>
    </xf>
    <xf numFmtId="0" fontId="14" fillId="0" borderId="18" xfId="2" applyFont="1" applyBorder="1" applyAlignment="1">
      <alignment horizontal="left"/>
    </xf>
    <xf numFmtId="0" fontId="14" fillId="0" borderId="19" xfId="2" applyFont="1" applyBorder="1" applyAlignment="1">
      <alignment horizontal="left"/>
    </xf>
  </cellXfs>
  <cellStyles count="5">
    <cellStyle name="Normal" xfId="0" builtinId="0"/>
    <cellStyle name="Normal 16" xfId="2"/>
    <cellStyle name="Normal_Sheet1 2" xfId="3"/>
    <cellStyle name="Percent 6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krishna%20Patil\AppData\Local\Temp\Temp1_2019_20_CO2_database.zip\2019-20%20CO2%20data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Data"/>
      <sheetName val="Transfer (1G)"/>
      <sheetName val="Units + Abbrev"/>
      <sheetName val="Assumptions"/>
    </sheetNames>
    <sheetDataSet>
      <sheetData sheetId="0"/>
      <sheetData sheetId="1"/>
      <sheetData sheetId="2"/>
      <sheetData sheetId="3"/>
      <sheetData sheetId="4">
        <row r="17">
          <cell r="K17">
            <v>3.5</v>
          </cell>
        </row>
        <row r="67">
          <cell r="D67">
            <v>4.1867999999999999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showGridLines="0" tabSelected="1" topLeftCell="B4" zoomScale="50" zoomScaleNormal="50" workbookViewId="0">
      <selection activeCell="H38" sqref="H38"/>
    </sheetView>
  </sheetViews>
  <sheetFormatPr baseColWidth="10" defaultColWidth="8.7265625" defaultRowHeight="12.5" x14ac:dyDescent="0.25"/>
  <cols>
    <col min="2" max="2" width="24.453125" customWidth="1"/>
    <col min="3" max="4" width="9.81640625" bestFit="1" customWidth="1"/>
    <col min="5" max="5" width="12.54296875" bestFit="1" customWidth="1"/>
    <col min="6" max="6" width="10.453125" customWidth="1"/>
    <col min="7" max="7" width="13.7265625" customWidth="1"/>
    <col min="8" max="8" width="15.1796875" customWidth="1"/>
    <col min="9" max="9" width="14" customWidth="1"/>
    <col min="10" max="10" width="13.7265625" customWidth="1"/>
    <col min="11" max="11" width="15.26953125" customWidth="1"/>
    <col min="12" max="12" width="14.54296875" customWidth="1"/>
    <col min="259" max="259" width="24.453125" customWidth="1"/>
    <col min="260" max="260" width="12.81640625" customWidth="1"/>
    <col min="261" max="261" width="12.453125" customWidth="1"/>
    <col min="262" max="262" width="13" customWidth="1"/>
    <col min="263" max="263" width="13.7265625" customWidth="1"/>
    <col min="264" max="264" width="15.1796875" customWidth="1"/>
    <col min="265" max="265" width="14" customWidth="1"/>
    <col min="266" max="266" width="13.7265625" customWidth="1"/>
    <col min="267" max="267" width="15.26953125" customWidth="1"/>
    <col min="268" max="268" width="14.54296875" customWidth="1"/>
    <col min="515" max="515" width="24.453125" customWidth="1"/>
    <col min="516" max="516" width="12.81640625" customWidth="1"/>
    <col min="517" max="517" width="12.453125" customWidth="1"/>
    <col min="518" max="518" width="13" customWidth="1"/>
    <col min="519" max="519" width="13.7265625" customWidth="1"/>
    <col min="520" max="520" width="15.1796875" customWidth="1"/>
    <col min="521" max="521" width="14" customWidth="1"/>
    <col min="522" max="522" width="13.7265625" customWidth="1"/>
    <col min="523" max="523" width="15.26953125" customWidth="1"/>
    <col min="524" max="524" width="14.54296875" customWidth="1"/>
    <col min="771" max="771" width="24.453125" customWidth="1"/>
    <col min="772" max="772" width="12.81640625" customWidth="1"/>
    <col min="773" max="773" width="12.453125" customWidth="1"/>
    <col min="774" max="774" width="13" customWidth="1"/>
    <col min="775" max="775" width="13.7265625" customWidth="1"/>
    <col min="776" max="776" width="15.1796875" customWidth="1"/>
    <col min="777" max="777" width="14" customWidth="1"/>
    <col min="778" max="778" width="13.7265625" customWidth="1"/>
    <col min="779" max="779" width="15.26953125" customWidth="1"/>
    <col min="780" max="780" width="14.54296875" customWidth="1"/>
    <col min="1027" max="1027" width="24.453125" customWidth="1"/>
    <col min="1028" max="1028" width="12.81640625" customWidth="1"/>
    <col min="1029" max="1029" width="12.453125" customWidth="1"/>
    <col min="1030" max="1030" width="13" customWidth="1"/>
    <col min="1031" max="1031" width="13.7265625" customWidth="1"/>
    <col min="1032" max="1032" width="15.1796875" customWidth="1"/>
    <col min="1033" max="1033" width="14" customWidth="1"/>
    <col min="1034" max="1034" width="13.7265625" customWidth="1"/>
    <col min="1035" max="1035" width="15.26953125" customWidth="1"/>
    <col min="1036" max="1036" width="14.54296875" customWidth="1"/>
    <col min="1283" max="1283" width="24.453125" customWidth="1"/>
    <col min="1284" max="1284" width="12.81640625" customWidth="1"/>
    <col min="1285" max="1285" width="12.453125" customWidth="1"/>
    <col min="1286" max="1286" width="13" customWidth="1"/>
    <col min="1287" max="1287" width="13.7265625" customWidth="1"/>
    <col min="1288" max="1288" width="15.1796875" customWidth="1"/>
    <col min="1289" max="1289" width="14" customWidth="1"/>
    <col min="1290" max="1290" width="13.7265625" customWidth="1"/>
    <col min="1291" max="1291" width="15.26953125" customWidth="1"/>
    <col min="1292" max="1292" width="14.54296875" customWidth="1"/>
    <col min="1539" max="1539" width="24.453125" customWidth="1"/>
    <col min="1540" max="1540" width="12.81640625" customWidth="1"/>
    <col min="1541" max="1541" width="12.453125" customWidth="1"/>
    <col min="1542" max="1542" width="13" customWidth="1"/>
    <col min="1543" max="1543" width="13.7265625" customWidth="1"/>
    <col min="1544" max="1544" width="15.1796875" customWidth="1"/>
    <col min="1545" max="1545" width="14" customWidth="1"/>
    <col min="1546" max="1546" width="13.7265625" customWidth="1"/>
    <col min="1547" max="1547" width="15.26953125" customWidth="1"/>
    <col min="1548" max="1548" width="14.54296875" customWidth="1"/>
    <col min="1795" max="1795" width="24.453125" customWidth="1"/>
    <col min="1796" max="1796" width="12.81640625" customWidth="1"/>
    <col min="1797" max="1797" width="12.453125" customWidth="1"/>
    <col min="1798" max="1798" width="13" customWidth="1"/>
    <col min="1799" max="1799" width="13.7265625" customWidth="1"/>
    <col min="1800" max="1800" width="15.1796875" customWidth="1"/>
    <col min="1801" max="1801" width="14" customWidth="1"/>
    <col min="1802" max="1802" width="13.7265625" customWidth="1"/>
    <col min="1803" max="1803" width="15.26953125" customWidth="1"/>
    <col min="1804" max="1804" width="14.54296875" customWidth="1"/>
    <col min="2051" max="2051" width="24.453125" customWidth="1"/>
    <col min="2052" max="2052" width="12.81640625" customWidth="1"/>
    <col min="2053" max="2053" width="12.453125" customWidth="1"/>
    <col min="2054" max="2054" width="13" customWidth="1"/>
    <col min="2055" max="2055" width="13.7265625" customWidth="1"/>
    <col min="2056" max="2056" width="15.1796875" customWidth="1"/>
    <col min="2057" max="2057" width="14" customWidth="1"/>
    <col min="2058" max="2058" width="13.7265625" customWidth="1"/>
    <col min="2059" max="2059" width="15.26953125" customWidth="1"/>
    <col min="2060" max="2060" width="14.54296875" customWidth="1"/>
    <col min="2307" max="2307" width="24.453125" customWidth="1"/>
    <col min="2308" max="2308" width="12.81640625" customWidth="1"/>
    <col min="2309" max="2309" width="12.453125" customWidth="1"/>
    <col min="2310" max="2310" width="13" customWidth="1"/>
    <col min="2311" max="2311" width="13.7265625" customWidth="1"/>
    <col min="2312" max="2312" width="15.1796875" customWidth="1"/>
    <col min="2313" max="2313" width="14" customWidth="1"/>
    <col min="2314" max="2314" width="13.7265625" customWidth="1"/>
    <col min="2315" max="2315" width="15.26953125" customWidth="1"/>
    <col min="2316" max="2316" width="14.54296875" customWidth="1"/>
    <col min="2563" max="2563" width="24.453125" customWidth="1"/>
    <col min="2564" max="2564" width="12.81640625" customWidth="1"/>
    <col min="2565" max="2565" width="12.453125" customWidth="1"/>
    <col min="2566" max="2566" width="13" customWidth="1"/>
    <col min="2567" max="2567" width="13.7265625" customWidth="1"/>
    <col min="2568" max="2568" width="15.1796875" customWidth="1"/>
    <col min="2569" max="2569" width="14" customWidth="1"/>
    <col min="2570" max="2570" width="13.7265625" customWidth="1"/>
    <col min="2571" max="2571" width="15.26953125" customWidth="1"/>
    <col min="2572" max="2572" width="14.54296875" customWidth="1"/>
    <col min="2819" max="2819" width="24.453125" customWidth="1"/>
    <col min="2820" max="2820" width="12.81640625" customWidth="1"/>
    <col min="2821" max="2821" width="12.453125" customWidth="1"/>
    <col min="2822" max="2822" width="13" customWidth="1"/>
    <col min="2823" max="2823" width="13.7265625" customWidth="1"/>
    <col min="2824" max="2824" width="15.1796875" customWidth="1"/>
    <col min="2825" max="2825" width="14" customWidth="1"/>
    <col min="2826" max="2826" width="13.7265625" customWidth="1"/>
    <col min="2827" max="2827" width="15.26953125" customWidth="1"/>
    <col min="2828" max="2828" width="14.54296875" customWidth="1"/>
    <col min="3075" max="3075" width="24.453125" customWidth="1"/>
    <col min="3076" max="3076" width="12.81640625" customWidth="1"/>
    <col min="3077" max="3077" width="12.453125" customWidth="1"/>
    <col min="3078" max="3078" width="13" customWidth="1"/>
    <col min="3079" max="3079" width="13.7265625" customWidth="1"/>
    <col min="3080" max="3080" width="15.1796875" customWidth="1"/>
    <col min="3081" max="3081" width="14" customWidth="1"/>
    <col min="3082" max="3082" width="13.7265625" customWidth="1"/>
    <col min="3083" max="3083" width="15.26953125" customWidth="1"/>
    <col min="3084" max="3084" width="14.54296875" customWidth="1"/>
    <col min="3331" max="3331" width="24.453125" customWidth="1"/>
    <col min="3332" max="3332" width="12.81640625" customWidth="1"/>
    <col min="3333" max="3333" width="12.453125" customWidth="1"/>
    <col min="3334" max="3334" width="13" customWidth="1"/>
    <col min="3335" max="3335" width="13.7265625" customWidth="1"/>
    <col min="3336" max="3336" width="15.1796875" customWidth="1"/>
    <col min="3337" max="3337" width="14" customWidth="1"/>
    <col min="3338" max="3338" width="13.7265625" customWidth="1"/>
    <col min="3339" max="3339" width="15.26953125" customWidth="1"/>
    <col min="3340" max="3340" width="14.54296875" customWidth="1"/>
    <col min="3587" max="3587" width="24.453125" customWidth="1"/>
    <col min="3588" max="3588" width="12.81640625" customWidth="1"/>
    <col min="3589" max="3589" width="12.453125" customWidth="1"/>
    <col min="3590" max="3590" width="13" customWidth="1"/>
    <col min="3591" max="3591" width="13.7265625" customWidth="1"/>
    <col min="3592" max="3592" width="15.1796875" customWidth="1"/>
    <col min="3593" max="3593" width="14" customWidth="1"/>
    <col min="3594" max="3594" width="13.7265625" customWidth="1"/>
    <col min="3595" max="3595" width="15.26953125" customWidth="1"/>
    <col min="3596" max="3596" width="14.54296875" customWidth="1"/>
    <col min="3843" max="3843" width="24.453125" customWidth="1"/>
    <col min="3844" max="3844" width="12.81640625" customWidth="1"/>
    <col min="3845" max="3845" width="12.453125" customWidth="1"/>
    <col min="3846" max="3846" width="13" customWidth="1"/>
    <col min="3847" max="3847" width="13.7265625" customWidth="1"/>
    <col min="3848" max="3848" width="15.1796875" customWidth="1"/>
    <col min="3849" max="3849" width="14" customWidth="1"/>
    <col min="3850" max="3850" width="13.7265625" customWidth="1"/>
    <col min="3851" max="3851" width="15.26953125" customWidth="1"/>
    <col min="3852" max="3852" width="14.54296875" customWidth="1"/>
    <col min="4099" max="4099" width="24.453125" customWidth="1"/>
    <col min="4100" max="4100" width="12.81640625" customWidth="1"/>
    <col min="4101" max="4101" width="12.453125" customWidth="1"/>
    <col min="4102" max="4102" width="13" customWidth="1"/>
    <col min="4103" max="4103" width="13.7265625" customWidth="1"/>
    <col min="4104" max="4104" width="15.1796875" customWidth="1"/>
    <col min="4105" max="4105" width="14" customWidth="1"/>
    <col min="4106" max="4106" width="13.7265625" customWidth="1"/>
    <col min="4107" max="4107" width="15.26953125" customWidth="1"/>
    <col min="4108" max="4108" width="14.54296875" customWidth="1"/>
    <col min="4355" max="4355" width="24.453125" customWidth="1"/>
    <col min="4356" max="4356" width="12.81640625" customWidth="1"/>
    <col min="4357" max="4357" width="12.453125" customWidth="1"/>
    <col min="4358" max="4358" width="13" customWidth="1"/>
    <col min="4359" max="4359" width="13.7265625" customWidth="1"/>
    <col min="4360" max="4360" width="15.1796875" customWidth="1"/>
    <col min="4361" max="4361" width="14" customWidth="1"/>
    <col min="4362" max="4362" width="13.7265625" customWidth="1"/>
    <col min="4363" max="4363" width="15.26953125" customWidth="1"/>
    <col min="4364" max="4364" width="14.54296875" customWidth="1"/>
    <col min="4611" max="4611" width="24.453125" customWidth="1"/>
    <col min="4612" max="4612" width="12.81640625" customWidth="1"/>
    <col min="4613" max="4613" width="12.453125" customWidth="1"/>
    <col min="4614" max="4614" width="13" customWidth="1"/>
    <col min="4615" max="4615" width="13.7265625" customWidth="1"/>
    <col min="4616" max="4616" width="15.1796875" customWidth="1"/>
    <col min="4617" max="4617" width="14" customWidth="1"/>
    <col min="4618" max="4618" width="13.7265625" customWidth="1"/>
    <col min="4619" max="4619" width="15.26953125" customWidth="1"/>
    <col min="4620" max="4620" width="14.54296875" customWidth="1"/>
    <col min="4867" max="4867" width="24.453125" customWidth="1"/>
    <col min="4868" max="4868" width="12.81640625" customWidth="1"/>
    <col min="4869" max="4869" width="12.453125" customWidth="1"/>
    <col min="4870" max="4870" width="13" customWidth="1"/>
    <col min="4871" max="4871" width="13.7265625" customWidth="1"/>
    <col min="4872" max="4872" width="15.1796875" customWidth="1"/>
    <col min="4873" max="4873" width="14" customWidth="1"/>
    <col min="4874" max="4874" width="13.7265625" customWidth="1"/>
    <col min="4875" max="4875" width="15.26953125" customWidth="1"/>
    <col min="4876" max="4876" width="14.54296875" customWidth="1"/>
    <col min="5123" max="5123" width="24.453125" customWidth="1"/>
    <col min="5124" max="5124" width="12.81640625" customWidth="1"/>
    <col min="5125" max="5125" width="12.453125" customWidth="1"/>
    <col min="5126" max="5126" width="13" customWidth="1"/>
    <col min="5127" max="5127" width="13.7265625" customWidth="1"/>
    <col min="5128" max="5128" width="15.1796875" customWidth="1"/>
    <col min="5129" max="5129" width="14" customWidth="1"/>
    <col min="5130" max="5130" width="13.7265625" customWidth="1"/>
    <col min="5131" max="5131" width="15.26953125" customWidth="1"/>
    <col min="5132" max="5132" width="14.54296875" customWidth="1"/>
    <col min="5379" max="5379" width="24.453125" customWidth="1"/>
    <col min="5380" max="5380" width="12.81640625" customWidth="1"/>
    <col min="5381" max="5381" width="12.453125" customWidth="1"/>
    <col min="5382" max="5382" width="13" customWidth="1"/>
    <col min="5383" max="5383" width="13.7265625" customWidth="1"/>
    <col min="5384" max="5384" width="15.1796875" customWidth="1"/>
    <col min="5385" max="5385" width="14" customWidth="1"/>
    <col min="5386" max="5386" width="13.7265625" customWidth="1"/>
    <col min="5387" max="5387" width="15.26953125" customWidth="1"/>
    <col min="5388" max="5388" width="14.54296875" customWidth="1"/>
    <col min="5635" max="5635" width="24.453125" customWidth="1"/>
    <col min="5636" max="5636" width="12.81640625" customWidth="1"/>
    <col min="5637" max="5637" width="12.453125" customWidth="1"/>
    <col min="5638" max="5638" width="13" customWidth="1"/>
    <col min="5639" max="5639" width="13.7265625" customWidth="1"/>
    <col min="5640" max="5640" width="15.1796875" customWidth="1"/>
    <col min="5641" max="5641" width="14" customWidth="1"/>
    <col min="5642" max="5642" width="13.7265625" customWidth="1"/>
    <col min="5643" max="5643" width="15.26953125" customWidth="1"/>
    <col min="5644" max="5644" width="14.54296875" customWidth="1"/>
    <col min="5891" max="5891" width="24.453125" customWidth="1"/>
    <col min="5892" max="5892" width="12.81640625" customWidth="1"/>
    <col min="5893" max="5893" width="12.453125" customWidth="1"/>
    <col min="5894" max="5894" width="13" customWidth="1"/>
    <col min="5895" max="5895" width="13.7265625" customWidth="1"/>
    <col min="5896" max="5896" width="15.1796875" customWidth="1"/>
    <col min="5897" max="5897" width="14" customWidth="1"/>
    <col min="5898" max="5898" width="13.7265625" customWidth="1"/>
    <col min="5899" max="5899" width="15.26953125" customWidth="1"/>
    <col min="5900" max="5900" width="14.54296875" customWidth="1"/>
    <col min="6147" max="6147" width="24.453125" customWidth="1"/>
    <col min="6148" max="6148" width="12.81640625" customWidth="1"/>
    <col min="6149" max="6149" width="12.453125" customWidth="1"/>
    <col min="6150" max="6150" width="13" customWidth="1"/>
    <col min="6151" max="6151" width="13.7265625" customWidth="1"/>
    <col min="6152" max="6152" width="15.1796875" customWidth="1"/>
    <col min="6153" max="6153" width="14" customWidth="1"/>
    <col min="6154" max="6154" width="13.7265625" customWidth="1"/>
    <col min="6155" max="6155" width="15.26953125" customWidth="1"/>
    <col min="6156" max="6156" width="14.54296875" customWidth="1"/>
    <col min="6403" max="6403" width="24.453125" customWidth="1"/>
    <col min="6404" max="6404" width="12.81640625" customWidth="1"/>
    <col min="6405" max="6405" width="12.453125" customWidth="1"/>
    <col min="6406" max="6406" width="13" customWidth="1"/>
    <col min="6407" max="6407" width="13.7265625" customWidth="1"/>
    <col min="6408" max="6408" width="15.1796875" customWidth="1"/>
    <col min="6409" max="6409" width="14" customWidth="1"/>
    <col min="6410" max="6410" width="13.7265625" customWidth="1"/>
    <col min="6411" max="6411" width="15.26953125" customWidth="1"/>
    <col min="6412" max="6412" width="14.54296875" customWidth="1"/>
    <col min="6659" max="6659" width="24.453125" customWidth="1"/>
    <col min="6660" max="6660" width="12.81640625" customWidth="1"/>
    <col min="6661" max="6661" width="12.453125" customWidth="1"/>
    <col min="6662" max="6662" width="13" customWidth="1"/>
    <col min="6663" max="6663" width="13.7265625" customWidth="1"/>
    <col min="6664" max="6664" width="15.1796875" customWidth="1"/>
    <col min="6665" max="6665" width="14" customWidth="1"/>
    <col min="6666" max="6666" width="13.7265625" customWidth="1"/>
    <col min="6667" max="6667" width="15.26953125" customWidth="1"/>
    <col min="6668" max="6668" width="14.54296875" customWidth="1"/>
    <col min="6915" max="6915" width="24.453125" customWidth="1"/>
    <col min="6916" max="6916" width="12.81640625" customWidth="1"/>
    <col min="6917" max="6917" width="12.453125" customWidth="1"/>
    <col min="6918" max="6918" width="13" customWidth="1"/>
    <col min="6919" max="6919" width="13.7265625" customWidth="1"/>
    <col min="6920" max="6920" width="15.1796875" customWidth="1"/>
    <col min="6921" max="6921" width="14" customWidth="1"/>
    <col min="6922" max="6922" width="13.7265625" customWidth="1"/>
    <col min="6923" max="6923" width="15.26953125" customWidth="1"/>
    <col min="6924" max="6924" width="14.54296875" customWidth="1"/>
    <col min="7171" max="7171" width="24.453125" customWidth="1"/>
    <col min="7172" max="7172" width="12.81640625" customWidth="1"/>
    <col min="7173" max="7173" width="12.453125" customWidth="1"/>
    <col min="7174" max="7174" width="13" customWidth="1"/>
    <col min="7175" max="7175" width="13.7265625" customWidth="1"/>
    <col min="7176" max="7176" width="15.1796875" customWidth="1"/>
    <col min="7177" max="7177" width="14" customWidth="1"/>
    <col min="7178" max="7178" width="13.7265625" customWidth="1"/>
    <col min="7179" max="7179" width="15.26953125" customWidth="1"/>
    <col min="7180" max="7180" width="14.54296875" customWidth="1"/>
    <col min="7427" max="7427" width="24.453125" customWidth="1"/>
    <col min="7428" max="7428" width="12.81640625" customWidth="1"/>
    <col min="7429" max="7429" width="12.453125" customWidth="1"/>
    <col min="7430" max="7430" width="13" customWidth="1"/>
    <col min="7431" max="7431" width="13.7265625" customWidth="1"/>
    <col min="7432" max="7432" width="15.1796875" customWidth="1"/>
    <col min="7433" max="7433" width="14" customWidth="1"/>
    <col min="7434" max="7434" width="13.7265625" customWidth="1"/>
    <col min="7435" max="7435" width="15.26953125" customWidth="1"/>
    <col min="7436" max="7436" width="14.54296875" customWidth="1"/>
    <col min="7683" max="7683" width="24.453125" customWidth="1"/>
    <col min="7684" max="7684" width="12.81640625" customWidth="1"/>
    <col min="7685" max="7685" width="12.453125" customWidth="1"/>
    <col min="7686" max="7686" width="13" customWidth="1"/>
    <col min="7687" max="7687" width="13.7265625" customWidth="1"/>
    <col min="7688" max="7688" width="15.1796875" customWidth="1"/>
    <col min="7689" max="7689" width="14" customWidth="1"/>
    <col min="7690" max="7690" width="13.7265625" customWidth="1"/>
    <col min="7691" max="7691" width="15.26953125" customWidth="1"/>
    <col min="7692" max="7692" width="14.54296875" customWidth="1"/>
    <col min="7939" max="7939" width="24.453125" customWidth="1"/>
    <col min="7940" max="7940" width="12.81640625" customWidth="1"/>
    <col min="7941" max="7941" width="12.453125" customWidth="1"/>
    <col min="7942" max="7942" width="13" customWidth="1"/>
    <col min="7943" max="7943" width="13.7265625" customWidth="1"/>
    <col min="7944" max="7944" width="15.1796875" customWidth="1"/>
    <col min="7945" max="7945" width="14" customWidth="1"/>
    <col min="7946" max="7946" width="13.7265625" customWidth="1"/>
    <col min="7947" max="7947" width="15.26953125" customWidth="1"/>
    <col min="7948" max="7948" width="14.54296875" customWidth="1"/>
    <col min="8195" max="8195" width="24.453125" customWidth="1"/>
    <col min="8196" max="8196" width="12.81640625" customWidth="1"/>
    <col min="8197" max="8197" width="12.453125" customWidth="1"/>
    <col min="8198" max="8198" width="13" customWidth="1"/>
    <col min="8199" max="8199" width="13.7265625" customWidth="1"/>
    <col min="8200" max="8200" width="15.1796875" customWidth="1"/>
    <col min="8201" max="8201" width="14" customWidth="1"/>
    <col min="8202" max="8202" width="13.7265625" customWidth="1"/>
    <col min="8203" max="8203" width="15.26953125" customWidth="1"/>
    <col min="8204" max="8204" width="14.54296875" customWidth="1"/>
    <col min="8451" max="8451" width="24.453125" customWidth="1"/>
    <col min="8452" max="8452" width="12.81640625" customWidth="1"/>
    <col min="8453" max="8453" width="12.453125" customWidth="1"/>
    <col min="8454" max="8454" width="13" customWidth="1"/>
    <col min="8455" max="8455" width="13.7265625" customWidth="1"/>
    <col min="8456" max="8456" width="15.1796875" customWidth="1"/>
    <col min="8457" max="8457" width="14" customWidth="1"/>
    <col min="8458" max="8458" width="13.7265625" customWidth="1"/>
    <col min="8459" max="8459" width="15.26953125" customWidth="1"/>
    <col min="8460" max="8460" width="14.54296875" customWidth="1"/>
    <col min="8707" max="8707" width="24.453125" customWidth="1"/>
    <col min="8708" max="8708" width="12.81640625" customWidth="1"/>
    <col min="8709" max="8709" width="12.453125" customWidth="1"/>
    <col min="8710" max="8710" width="13" customWidth="1"/>
    <col min="8711" max="8711" width="13.7265625" customWidth="1"/>
    <col min="8712" max="8712" width="15.1796875" customWidth="1"/>
    <col min="8713" max="8713" width="14" customWidth="1"/>
    <col min="8714" max="8714" width="13.7265625" customWidth="1"/>
    <col min="8715" max="8715" width="15.26953125" customWidth="1"/>
    <col min="8716" max="8716" width="14.54296875" customWidth="1"/>
    <col min="8963" max="8963" width="24.453125" customWidth="1"/>
    <col min="8964" max="8964" width="12.81640625" customWidth="1"/>
    <col min="8965" max="8965" width="12.453125" customWidth="1"/>
    <col min="8966" max="8966" width="13" customWidth="1"/>
    <col min="8967" max="8967" width="13.7265625" customWidth="1"/>
    <col min="8968" max="8968" width="15.1796875" customWidth="1"/>
    <col min="8969" max="8969" width="14" customWidth="1"/>
    <col min="8970" max="8970" width="13.7265625" customWidth="1"/>
    <col min="8971" max="8971" width="15.26953125" customWidth="1"/>
    <col min="8972" max="8972" width="14.54296875" customWidth="1"/>
    <col min="9219" max="9219" width="24.453125" customWidth="1"/>
    <col min="9220" max="9220" width="12.81640625" customWidth="1"/>
    <col min="9221" max="9221" width="12.453125" customWidth="1"/>
    <col min="9222" max="9222" width="13" customWidth="1"/>
    <col min="9223" max="9223" width="13.7265625" customWidth="1"/>
    <col min="9224" max="9224" width="15.1796875" customWidth="1"/>
    <col min="9225" max="9225" width="14" customWidth="1"/>
    <col min="9226" max="9226" width="13.7265625" customWidth="1"/>
    <col min="9227" max="9227" width="15.26953125" customWidth="1"/>
    <col min="9228" max="9228" width="14.54296875" customWidth="1"/>
    <col min="9475" max="9475" width="24.453125" customWidth="1"/>
    <col min="9476" max="9476" width="12.81640625" customWidth="1"/>
    <col min="9477" max="9477" width="12.453125" customWidth="1"/>
    <col min="9478" max="9478" width="13" customWidth="1"/>
    <col min="9479" max="9479" width="13.7265625" customWidth="1"/>
    <col min="9480" max="9480" width="15.1796875" customWidth="1"/>
    <col min="9481" max="9481" width="14" customWidth="1"/>
    <col min="9482" max="9482" width="13.7265625" customWidth="1"/>
    <col min="9483" max="9483" width="15.26953125" customWidth="1"/>
    <col min="9484" max="9484" width="14.54296875" customWidth="1"/>
    <col min="9731" max="9731" width="24.453125" customWidth="1"/>
    <col min="9732" max="9732" width="12.81640625" customWidth="1"/>
    <col min="9733" max="9733" width="12.453125" customWidth="1"/>
    <col min="9734" max="9734" width="13" customWidth="1"/>
    <col min="9735" max="9735" width="13.7265625" customWidth="1"/>
    <col min="9736" max="9736" width="15.1796875" customWidth="1"/>
    <col min="9737" max="9737" width="14" customWidth="1"/>
    <col min="9738" max="9738" width="13.7265625" customWidth="1"/>
    <col min="9739" max="9739" width="15.26953125" customWidth="1"/>
    <col min="9740" max="9740" width="14.54296875" customWidth="1"/>
    <col min="9987" max="9987" width="24.453125" customWidth="1"/>
    <col min="9988" max="9988" width="12.81640625" customWidth="1"/>
    <col min="9989" max="9989" width="12.453125" customWidth="1"/>
    <col min="9990" max="9990" width="13" customWidth="1"/>
    <col min="9991" max="9991" width="13.7265625" customWidth="1"/>
    <col min="9992" max="9992" width="15.1796875" customWidth="1"/>
    <col min="9993" max="9993" width="14" customWidth="1"/>
    <col min="9994" max="9994" width="13.7265625" customWidth="1"/>
    <col min="9995" max="9995" width="15.26953125" customWidth="1"/>
    <col min="9996" max="9996" width="14.54296875" customWidth="1"/>
    <col min="10243" max="10243" width="24.453125" customWidth="1"/>
    <col min="10244" max="10244" width="12.81640625" customWidth="1"/>
    <col min="10245" max="10245" width="12.453125" customWidth="1"/>
    <col min="10246" max="10246" width="13" customWidth="1"/>
    <col min="10247" max="10247" width="13.7265625" customWidth="1"/>
    <col min="10248" max="10248" width="15.1796875" customWidth="1"/>
    <col min="10249" max="10249" width="14" customWidth="1"/>
    <col min="10250" max="10250" width="13.7265625" customWidth="1"/>
    <col min="10251" max="10251" width="15.26953125" customWidth="1"/>
    <col min="10252" max="10252" width="14.54296875" customWidth="1"/>
    <col min="10499" max="10499" width="24.453125" customWidth="1"/>
    <col min="10500" max="10500" width="12.81640625" customWidth="1"/>
    <col min="10501" max="10501" width="12.453125" customWidth="1"/>
    <col min="10502" max="10502" width="13" customWidth="1"/>
    <col min="10503" max="10503" width="13.7265625" customWidth="1"/>
    <col min="10504" max="10504" width="15.1796875" customWidth="1"/>
    <col min="10505" max="10505" width="14" customWidth="1"/>
    <col min="10506" max="10506" width="13.7265625" customWidth="1"/>
    <col min="10507" max="10507" width="15.26953125" customWidth="1"/>
    <col min="10508" max="10508" width="14.54296875" customWidth="1"/>
    <col min="10755" max="10755" width="24.453125" customWidth="1"/>
    <col min="10756" max="10756" width="12.81640625" customWidth="1"/>
    <col min="10757" max="10757" width="12.453125" customWidth="1"/>
    <col min="10758" max="10758" width="13" customWidth="1"/>
    <col min="10759" max="10759" width="13.7265625" customWidth="1"/>
    <col min="10760" max="10760" width="15.1796875" customWidth="1"/>
    <col min="10761" max="10761" width="14" customWidth="1"/>
    <col min="10762" max="10762" width="13.7265625" customWidth="1"/>
    <col min="10763" max="10763" width="15.26953125" customWidth="1"/>
    <col min="10764" max="10764" width="14.54296875" customWidth="1"/>
    <col min="11011" max="11011" width="24.453125" customWidth="1"/>
    <col min="11012" max="11012" width="12.81640625" customWidth="1"/>
    <col min="11013" max="11013" width="12.453125" customWidth="1"/>
    <col min="11014" max="11014" width="13" customWidth="1"/>
    <col min="11015" max="11015" width="13.7265625" customWidth="1"/>
    <col min="11016" max="11016" width="15.1796875" customWidth="1"/>
    <col min="11017" max="11017" width="14" customWidth="1"/>
    <col min="11018" max="11018" width="13.7265625" customWidth="1"/>
    <col min="11019" max="11019" width="15.26953125" customWidth="1"/>
    <col min="11020" max="11020" width="14.54296875" customWidth="1"/>
    <col min="11267" max="11267" width="24.453125" customWidth="1"/>
    <col min="11268" max="11268" width="12.81640625" customWidth="1"/>
    <col min="11269" max="11269" width="12.453125" customWidth="1"/>
    <col min="11270" max="11270" width="13" customWidth="1"/>
    <col min="11271" max="11271" width="13.7265625" customWidth="1"/>
    <col min="11272" max="11272" width="15.1796875" customWidth="1"/>
    <col min="11273" max="11273" width="14" customWidth="1"/>
    <col min="11274" max="11274" width="13.7265625" customWidth="1"/>
    <col min="11275" max="11275" width="15.26953125" customWidth="1"/>
    <col min="11276" max="11276" width="14.54296875" customWidth="1"/>
    <col min="11523" max="11523" width="24.453125" customWidth="1"/>
    <col min="11524" max="11524" width="12.81640625" customWidth="1"/>
    <col min="11525" max="11525" width="12.453125" customWidth="1"/>
    <col min="11526" max="11526" width="13" customWidth="1"/>
    <col min="11527" max="11527" width="13.7265625" customWidth="1"/>
    <col min="11528" max="11528" width="15.1796875" customWidth="1"/>
    <col min="11529" max="11529" width="14" customWidth="1"/>
    <col min="11530" max="11530" width="13.7265625" customWidth="1"/>
    <col min="11531" max="11531" width="15.26953125" customWidth="1"/>
    <col min="11532" max="11532" width="14.54296875" customWidth="1"/>
    <col min="11779" max="11779" width="24.453125" customWidth="1"/>
    <col min="11780" max="11780" width="12.81640625" customWidth="1"/>
    <col min="11781" max="11781" width="12.453125" customWidth="1"/>
    <col min="11782" max="11782" width="13" customWidth="1"/>
    <col min="11783" max="11783" width="13.7265625" customWidth="1"/>
    <col min="11784" max="11784" width="15.1796875" customWidth="1"/>
    <col min="11785" max="11785" width="14" customWidth="1"/>
    <col min="11786" max="11786" width="13.7265625" customWidth="1"/>
    <col min="11787" max="11787" width="15.26953125" customWidth="1"/>
    <col min="11788" max="11788" width="14.54296875" customWidth="1"/>
    <col min="12035" max="12035" width="24.453125" customWidth="1"/>
    <col min="12036" max="12036" width="12.81640625" customWidth="1"/>
    <col min="12037" max="12037" width="12.453125" customWidth="1"/>
    <col min="12038" max="12038" width="13" customWidth="1"/>
    <col min="12039" max="12039" width="13.7265625" customWidth="1"/>
    <col min="12040" max="12040" width="15.1796875" customWidth="1"/>
    <col min="12041" max="12041" width="14" customWidth="1"/>
    <col min="12042" max="12042" width="13.7265625" customWidth="1"/>
    <col min="12043" max="12043" width="15.26953125" customWidth="1"/>
    <col min="12044" max="12044" width="14.54296875" customWidth="1"/>
    <col min="12291" max="12291" width="24.453125" customWidth="1"/>
    <col min="12292" max="12292" width="12.81640625" customWidth="1"/>
    <col min="12293" max="12293" width="12.453125" customWidth="1"/>
    <col min="12294" max="12294" width="13" customWidth="1"/>
    <col min="12295" max="12295" width="13.7265625" customWidth="1"/>
    <col min="12296" max="12296" width="15.1796875" customWidth="1"/>
    <col min="12297" max="12297" width="14" customWidth="1"/>
    <col min="12298" max="12298" width="13.7265625" customWidth="1"/>
    <col min="12299" max="12299" width="15.26953125" customWidth="1"/>
    <col min="12300" max="12300" width="14.54296875" customWidth="1"/>
    <col min="12547" max="12547" width="24.453125" customWidth="1"/>
    <col min="12548" max="12548" width="12.81640625" customWidth="1"/>
    <col min="12549" max="12549" width="12.453125" customWidth="1"/>
    <col min="12550" max="12550" width="13" customWidth="1"/>
    <col min="12551" max="12551" width="13.7265625" customWidth="1"/>
    <col min="12552" max="12552" width="15.1796875" customWidth="1"/>
    <col min="12553" max="12553" width="14" customWidth="1"/>
    <col min="12554" max="12554" width="13.7265625" customWidth="1"/>
    <col min="12555" max="12555" width="15.26953125" customWidth="1"/>
    <col min="12556" max="12556" width="14.54296875" customWidth="1"/>
    <col min="12803" max="12803" width="24.453125" customWidth="1"/>
    <col min="12804" max="12804" width="12.81640625" customWidth="1"/>
    <col min="12805" max="12805" width="12.453125" customWidth="1"/>
    <col min="12806" max="12806" width="13" customWidth="1"/>
    <col min="12807" max="12807" width="13.7265625" customWidth="1"/>
    <col min="12808" max="12808" width="15.1796875" customWidth="1"/>
    <col min="12809" max="12809" width="14" customWidth="1"/>
    <col min="12810" max="12810" width="13.7265625" customWidth="1"/>
    <col min="12811" max="12811" width="15.26953125" customWidth="1"/>
    <col min="12812" max="12812" width="14.54296875" customWidth="1"/>
    <col min="13059" max="13059" width="24.453125" customWidth="1"/>
    <col min="13060" max="13060" width="12.81640625" customWidth="1"/>
    <col min="13061" max="13061" width="12.453125" customWidth="1"/>
    <col min="13062" max="13062" width="13" customWidth="1"/>
    <col min="13063" max="13063" width="13.7265625" customWidth="1"/>
    <col min="13064" max="13064" width="15.1796875" customWidth="1"/>
    <col min="13065" max="13065" width="14" customWidth="1"/>
    <col min="13066" max="13066" width="13.7265625" customWidth="1"/>
    <col min="13067" max="13067" width="15.26953125" customWidth="1"/>
    <col min="13068" max="13068" width="14.54296875" customWidth="1"/>
    <col min="13315" max="13315" width="24.453125" customWidth="1"/>
    <col min="13316" max="13316" width="12.81640625" customWidth="1"/>
    <col min="13317" max="13317" width="12.453125" customWidth="1"/>
    <col min="13318" max="13318" width="13" customWidth="1"/>
    <col min="13319" max="13319" width="13.7265625" customWidth="1"/>
    <col min="13320" max="13320" width="15.1796875" customWidth="1"/>
    <col min="13321" max="13321" width="14" customWidth="1"/>
    <col min="13322" max="13322" width="13.7265625" customWidth="1"/>
    <col min="13323" max="13323" width="15.26953125" customWidth="1"/>
    <col min="13324" max="13324" width="14.54296875" customWidth="1"/>
    <col min="13571" max="13571" width="24.453125" customWidth="1"/>
    <col min="13572" max="13572" width="12.81640625" customWidth="1"/>
    <col min="13573" max="13573" width="12.453125" customWidth="1"/>
    <col min="13574" max="13574" width="13" customWidth="1"/>
    <col min="13575" max="13575" width="13.7265625" customWidth="1"/>
    <col min="13576" max="13576" width="15.1796875" customWidth="1"/>
    <col min="13577" max="13577" width="14" customWidth="1"/>
    <col min="13578" max="13578" width="13.7265625" customWidth="1"/>
    <col min="13579" max="13579" width="15.26953125" customWidth="1"/>
    <col min="13580" max="13580" width="14.54296875" customWidth="1"/>
    <col min="13827" max="13827" width="24.453125" customWidth="1"/>
    <col min="13828" max="13828" width="12.81640625" customWidth="1"/>
    <col min="13829" max="13829" width="12.453125" customWidth="1"/>
    <col min="13830" max="13830" width="13" customWidth="1"/>
    <col min="13831" max="13831" width="13.7265625" customWidth="1"/>
    <col min="13832" max="13832" width="15.1796875" customWidth="1"/>
    <col min="13833" max="13833" width="14" customWidth="1"/>
    <col min="13834" max="13834" width="13.7265625" customWidth="1"/>
    <col min="13835" max="13835" width="15.26953125" customWidth="1"/>
    <col min="13836" max="13836" width="14.54296875" customWidth="1"/>
    <col min="14083" max="14083" width="24.453125" customWidth="1"/>
    <col min="14084" max="14084" width="12.81640625" customWidth="1"/>
    <col min="14085" max="14085" width="12.453125" customWidth="1"/>
    <col min="14086" max="14086" width="13" customWidth="1"/>
    <col min="14087" max="14087" width="13.7265625" customWidth="1"/>
    <col min="14088" max="14088" width="15.1796875" customWidth="1"/>
    <col min="14089" max="14089" width="14" customWidth="1"/>
    <col min="14090" max="14090" width="13.7265625" customWidth="1"/>
    <col min="14091" max="14091" width="15.26953125" customWidth="1"/>
    <col min="14092" max="14092" width="14.54296875" customWidth="1"/>
    <col min="14339" max="14339" width="24.453125" customWidth="1"/>
    <col min="14340" max="14340" width="12.81640625" customWidth="1"/>
    <col min="14341" max="14341" width="12.453125" customWidth="1"/>
    <col min="14342" max="14342" width="13" customWidth="1"/>
    <col min="14343" max="14343" width="13.7265625" customWidth="1"/>
    <col min="14344" max="14344" width="15.1796875" customWidth="1"/>
    <col min="14345" max="14345" width="14" customWidth="1"/>
    <col min="14346" max="14346" width="13.7265625" customWidth="1"/>
    <col min="14347" max="14347" width="15.26953125" customWidth="1"/>
    <col min="14348" max="14348" width="14.54296875" customWidth="1"/>
    <col min="14595" max="14595" width="24.453125" customWidth="1"/>
    <col min="14596" max="14596" width="12.81640625" customWidth="1"/>
    <col min="14597" max="14597" width="12.453125" customWidth="1"/>
    <col min="14598" max="14598" width="13" customWidth="1"/>
    <col min="14599" max="14599" width="13.7265625" customWidth="1"/>
    <col min="14600" max="14600" width="15.1796875" customWidth="1"/>
    <col min="14601" max="14601" width="14" customWidth="1"/>
    <col min="14602" max="14602" width="13.7265625" customWidth="1"/>
    <col min="14603" max="14603" width="15.26953125" customWidth="1"/>
    <col min="14604" max="14604" width="14.54296875" customWidth="1"/>
    <col min="14851" max="14851" width="24.453125" customWidth="1"/>
    <col min="14852" max="14852" width="12.81640625" customWidth="1"/>
    <col min="14853" max="14853" width="12.453125" customWidth="1"/>
    <col min="14854" max="14854" width="13" customWidth="1"/>
    <col min="14855" max="14855" width="13.7265625" customWidth="1"/>
    <col min="14856" max="14856" width="15.1796875" customWidth="1"/>
    <col min="14857" max="14857" width="14" customWidth="1"/>
    <col min="14858" max="14858" width="13.7265625" customWidth="1"/>
    <col min="14859" max="14859" width="15.26953125" customWidth="1"/>
    <col min="14860" max="14860" width="14.54296875" customWidth="1"/>
    <col min="15107" max="15107" width="24.453125" customWidth="1"/>
    <col min="15108" max="15108" width="12.81640625" customWidth="1"/>
    <col min="15109" max="15109" width="12.453125" customWidth="1"/>
    <col min="15110" max="15110" width="13" customWidth="1"/>
    <col min="15111" max="15111" width="13.7265625" customWidth="1"/>
    <col min="15112" max="15112" width="15.1796875" customWidth="1"/>
    <col min="15113" max="15113" width="14" customWidth="1"/>
    <col min="15114" max="15114" width="13.7265625" customWidth="1"/>
    <col min="15115" max="15115" width="15.26953125" customWidth="1"/>
    <col min="15116" max="15116" width="14.54296875" customWidth="1"/>
    <col min="15363" max="15363" width="24.453125" customWidth="1"/>
    <col min="15364" max="15364" width="12.81640625" customWidth="1"/>
    <col min="15365" max="15365" width="12.453125" customWidth="1"/>
    <col min="15366" max="15366" width="13" customWidth="1"/>
    <col min="15367" max="15367" width="13.7265625" customWidth="1"/>
    <col min="15368" max="15368" width="15.1796875" customWidth="1"/>
    <col min="15369" max="15369" width="14" customWidth="1"/>
    <col min="15370" max="15370" width="13.7265625" customWidth="1"/>
    <col min="15371" max="15371" width="15.26953125" customWidth="1"/>
    <col min="15372" max="15372" width="14.54296875" customWidth="1"/>
    <col min="15619" max="15619" width="24.453125" customWidth="1"/>
    <col min="15620" max="15620" width="12.81640625" customWidth="1"/>
    <col min="15621" max="15621" width="12.453125" customWidth="1"/>
    <col min="15622" max="15622" width="13" customWidth="1"/>
    <col min="15623" max="15623" width="13.7265625" customWidth="1"/>
    <col min="15624" max="15624" width="15.1796875" customWidth="1"/>
    <col min="15625" max="15625" width="14" customWidth="1"/>
    <col min="15626" max="15626" width="13.7265625" customWidth="1"/>
    <col min="15627" max="15627" width="15.26953125" customWidth="1"/>
    <col min="15628" max="15628" width="14.54296875" customWidth="1"/>
    <col min="15875" max="15875" width="24.453125" customWidth="1"/>
    <col min="15876" max="15876" width="12.81640625" customWidth="1"/>
    <col min="15877" max="15877" width="12.453125" customWidth="1"/>
    <col min="15878" max="15878" width="13" customWidth="1"/>
    <col min="15879" max="15879" width="13.7265625" customWidth="1"/>
    <col min="15880" max="15880" width="15.1796875" customWidth="1"/>
    <col min="15881" max="15881" width="14" customWidth="1"/>
    <col min="15882" max="15882" width="13.7265625" customWidth="1"/>
    <col min="15883" max="15883" width="15.26953125" customWidth="1"/>
    <col min="15884" max="15884" width="14.54296875" customWidth="1"/>
    <col min="16131" max="16131" width="24.453125" customWidth="1"/>
    <col min="16132" max="16132" width="12.81640625" customWidth="1"/>
    <col min="16133" max="16133" width="12.453125" customWidth="1"/>
    <col min="16134" max="16134" width="13" customWidth="1"/>
    <col min="16135" max="16135" width="13.7265625" customWidth="1"/>
    <col min="16136" max="16136" width="15.1796875" customWidth="1"/>
    <col min="16137" max="16137" width="14" customWidth="1"/>
    <col min="16138" max="16138" width="13.7265625" customWidth="1"/>
    <col min="16139" max="16139" width="15.26953125" customWidth="1"/>
    <col min="16140" max="16140" width="14.54296875" customWidth="1"/>
  </cols>
  <sheetData>
    <row r="1" spans="2:12" ht="13" thickBot="1" x14ac:dyDescent="0.3"/>
    <row r="2" spans="2:12" ht="15" thickBot="1" x14ac:dyDescent="0.4">
      <c r="B2" s="108" t="s">
        <v>0</v>
      </c>
      <c r="C2" s="109"/>
      <c r="D2" s="109"/>
      <c r="E2" s="109"/>
      <c r="F2" s="109"/>
      <c r="G2" s="109"/>
      <c r="H2" s="109"/>
      <c r="I2" s="109"/>
      <c r="J2" s="109"/>
      <c r="K2" s="110"/>
      <c r="L2" s="43"/>
    </row>
    <row r="3" spans="2:12" ht="14.5" x14ac:dyDescent="0.35">
      <c r="B3" s="44" t="s">
        <v>41</v>
      </c>
      <c r="C3" s="45"/>
      <c r="D3" s="45"/>
      <c r="E3" s="45"/>
      <c r="F3" s="45"/>
      <c r="G3" s="45"/>
      <c r="H3" s="46"/>
      <c r="I3" s="47"/>
      <c r="J3" s="47"/>
      <c r="K3" s="48">
        <v>16</v>
      </c>
      <c r="L3" s="43"/>
    </row>
    <row r="4" spans="2:12" ht="14.5" x14ac:dyDescent="0.35">
      <c r="B4" s="44" t="s">
        <v>3</v>
      </c>
      <c r="C4" s="45"/>
      <c r="D4" s="45"/>
      <c r="E4" s="45"/>
      <c r="F4" s="45"/>
      <c r="G4" s="45"/>
      <c r="H4" s="46"/>
      <c r="I4" s="49"/>
      <c r="J4" s="49"/>
      <c r="K4" s="67">
        <v>44274</v>
      </c>
      <c r="L4" s="43"/>
    </row>
    <row r="5" spans="2:12" ht="15" thickBot="1" x14ac:dyDescent="0.4">
      <c r="B5" s="50" t="s">
        <v>42</v>
      </c>
      <c r="C5" s="51"/>
      <c r="D5" s="111" t="s">
        <v>43</v>
      </c>
      <c r="E5" s="112"/>
      <c r="F5" s="112"/>
      <c r="G5" s="112"/>
      <c r="H5" s="112"/>
      <c r="I5" s="112"/>
      <c r="J5" s="112"/>
      <c r="K5" s="113"/>
      <c r="L5" s="43"/>
    </row>
    <row r="6" spans="2:12" ht="15" thickBot="1" x14ac:dyDescent="0.4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2:12" ht="15" thickBot="1" x14ac:dyDescent="0.4">
      <c r="B7" s="130" t="s">
        <v>44</v>
      </c>
      <c r="C7" s="131"/>
      <c r="D7" s="131"/>
      <c r="E7" s="131"/>
      <c r="F7" s="131"/>
      <c r="G7" s="131"/>
      <c r="H7" s="132"/>
      <c r="K7" s="52"/>
      <c r="L7" s="52"/>
    </row>
    <row r="8" spans="2:12" ht="15" thickTop="1" x14ac:dyDescent="0.35">
      <c r="B8" s="114"/>
      <c r="C8" s="115"/>
      <c r="D8" s="115"/>
      <c r="E8" s="115"/>
      <c r="F8" s="75" t="s">
        <v>11</v>
      </c>
      <c r="G8" s="85" t="s">
        <v>12</v>
      </c>
      <c r="H8" s="83" t="s">
        <v>13</v>
      </c>
      <c r="K8" s="52"/>
      <c r="L8" s="52"/>
    </row>
    <row r="9" spans="2:12" ht="15" thickBot="1" x14ac:dyDescent="0.4">
      <c r="B9" s="138" t="s">
        <v>45</v>
      </c>
      <c r="C9" s="139"/>
      <c r="D9" s="139"/>
      <c r="E9" s="139"/>
      <c r="F9" s="77">
        <f>'CEA Database V16_Results'!I33+'CEA Database V16_Results'!Q33</f>
        <v>960692.88193948974</v>
      </c>
      <c r="G9" s="54">
        <f>'CEA Database V16_Results'!J33+'CEA Database V16_Results'!R33</f>
        <v>995956.5149627775</v>
      </c>
      <c r="H9" s="84">
        <f>'CEA Database V16_Results'!K33+'CEA Database V16_Results'!S33</f>
        <v>965009.19717101986</v>
      </c>
      <c r="K9" s="52"/>
      <c r="L9" s="52"/>
    </row>
    <row r="10" spans="2:12" ht="15" thickBot="1" x14ac:dyDescent="0.4">
      <c r="B10" s="55"/>
      <c r="C10" s="55"/>
      <c r="D10" s="55"/>
      <c r="E10" s="55"/>
      <c r="F10" s="55"/>
      <c r="G10" s="56"/>
      <c r="H10" s="56"/>
      <c r="I10" s="57"/>
      <c r="J10" s="57"/>
      <c r="K10" s="52"/>
      <c r="L10" s="55"/>
    </row>
    <row r="11" spans="2:12" ht="15" thickBot="1" x14ac:dyDescent="0.4">
      <c r="B11" s="130" t="s">
        <v>46</v>
      </c>
      <c r="C11" s="131"/>
      <c r="D11" s="131"/>
      <c r="E11" s="131"/>
      <c r="F11" s="131"/>
      <c r="G11" s="131"/>
      <c r="H11" s="132"/>
      <c r="K11" s="52"/>
      <c r="L11" s="55"/>
    </row>
    <row r="12" spans="2:12" ht="15" thickTop="1" x14ac:dyDescent="0.35">
      <c r="B12" s="114"/>
      <c r="C12" s="115"/>
      <c r="D12" s="115"/>
      <c r="E12" s="115"/>
      <c r="F12" s="75" t="s">
        <v>11</v>
      </c>
      <c r="G12" s="85" t="s">
        <v>12</v>
      </c>
      <c r="H12" s="83" t="s">
        <v>13</v>
      </c>
      <c r="K12" s="52"/>
      <c r="L12" s="55"/>
    </row>
    <row r="13" spans="2:12" ht="15" thickBot="1" x14ac:dyDescent="0.4">
      <c r="B13" s="138" t="s">
        <v>45</v>
      </c>
      <c r="C13" s="139"/>
      <c r="D13" s="139"/>
      <c r="E13" s="139"/>
      <c r="F13" s="76">
        <f>'CEA Database V16_Results'!Q14</f>
        <v>0.95433977818005977</v>
      </c>
      <c r="G13" s="58">
        <f>'CEA Database V16_Results'!R14</f>
        <v>0.96030998520797184</v>
      </c>
      <c r="H13" s="86">
        <f>'CEA Database V16_Results'!S14</f>
        <v>0.95554866735373067</v>
      </c>
      <c r="K13" s="52"/>
      <c r="L13" s="59"/>
    </row>
    <row r="14" spans="2:12" ht="15" thickBot="1" x14ac:dyDescent="0.4">
      <c r="B14" s="55"/>
      <c r="C14" s="55"/>
      <c r="D14" s="55"/>
      <c r="E14" s="55"/>
      <c r="F14" s="55"/>
      <c r="G14" s="56"/>
      <c r="H14" s="56"/>
      <c r="I14" s="57"/>
      <c r="J14" s="57"/>
      <c r="K14" s="52"/>
      <c r="L14" s="55"/>
    </row>
    <row r="15" spans="2:12" ht="15" thickBot="1" x14ac:dyDescent="0.4">
      <c r="B15" s="130" t="s">
        <v>47</v>
      </c>
      <c r="C15" s="131"/>
      <c r="D15" s="131"/>
      <c r="E15" s="131"/>
      <c r="F15" s="132"/>
      <c r="H15" s="52"/>
      <c r="I15" s="52"/>
      <c r="J15" s="52"/>
      <c r="K15" s="52"/>
      <c r="L15" s="52"/>
    </row>
    <row r="16" spans="2:12" ht="15" thickTop="1" x14ac:dyDescent="0.35">
      <c r="B16" s="127"/>
      <c r="C16" s="128"/>
      <c r="D16" s="128"/>
      <c r="E16" s="129"/>
      <c r="F16" s="53" t="s">
        <v>13</v>
      </c>
      <c r="H16" s="52"/>
      <c r="I16" s="52"/>
      <c r="J16" s="52"/>
      <c r="K16" s="52"/>
      <c r="L16" s="52"/>
    </row>
    <row r="17" spans="2:12" ht="15" thickBot="1" x14ac:dyDescent="0.4">
      <c r="B17" s="138" t="s">
        <v>45</v>
      </c>
      <c r="C17" s="139"/>
      <c r="D17" s="139"/>
      <c r="E17" s="139"/>
      <c r="F17" s="60">
        <f>'CEA Database V16_Results'!S15</f>
        <v>0.86821088302740268</v>
      </c>
      <c r="H17" s="52"/>
      <c r="I17" s="52"/>
      <c r="J17" s="52"/>
      <c r="K17" s="52"/>
      <c r="L17" s="52"/>
    </row>
    <row r="18" spans="2:12" ht="15" thickBot="1" x14ac:dyDescent="0.4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2:12" ht="15" thickBot="1" x14ac:dyDescent="0.4">
      <c r="B19" s="130" t="s">
        <v>48</v>
      </c>
      <c r="C19" s="131"/>
      <c r="D19" s="131"/>
      <c r="E19" s="131"/>
      <c r="F19" s="131"/>
      <c r="G19" s="131"/>
      <c r="H19" s="132"/>
      <c r="J19" s="52"/>
      <c r="K19" s="52"/>
      <c r="L19" s="52"/>
    </row>
    <row r="20" spans="2:12" ht="15.5" thickTop="1" thickBot="1" x14ac:dyDescent="0.4">
      <c r="B20" s="138" t="s">
        <v>45</v>
      </c>
      <c r="C20" s="139"/>
      <c r="D20" s="139"/>
      <c r="E20" s="139"/>
      <c r="F20" s="135">
        <f>(F13*F9+G13*G9+H13*H9)/SUM(F9:H9)</f>
        <v>0.95677423639174364</v>
      </c>
      <c r="G20" s="136"/>
      <c r="H20" s="137"/>
      <c r="J20" s="52"/>
      <c r="K20" s="52"/>
      <c r="L20" s="52"/>
    </row>
    <row r="21" spans="2:12" ht="15" thickBot="1" x14ac:dyDescent="0.4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2:12" ht="15" thickBot="1" x14ac:dyDescent="0.4">
      <c r="B22" s="130" t="s">
        <v>49</v>
      </c>
      <c r="C22" s="131"/>
      <c r="D22" s="131"/>
      <c r="E22" s="131"/>
      <c r="F22" s="131"/>
      <c r="G22" s="131"/>
      <c r="H22" s="132"/>
      <c r="J22" s="52"/>
      <c r="K22" s="61" t="s">
        <v>50</v>
      </c>
      <c r="L22" s="62"/>
    </row>
    <row r="23" spans="2:12" ht="15.5" thickTop="1" thickBot="1" x14ac:dyDescent="0.4">
      <c r="B23" s="138" t="s">
        <v>45</v>
      </c>
      <c r="C23" s="139"/>
      <c r="D23" s="139"/>
      <c r="E23" s="139"/>
      <c r="F23" s="133">
        <f>ROUNDDOWN(0.75*F20+0.25*F17,4)</f>
        <v>0.93459999999999999</v>
      </c>
      <c r="G23" s="134"/>
      <c r="H23" s="126"/>
      <c r="J23" s="52"/>
      <c r="K23" s="125">
        <f>F20*0.5+F17*0.5</f>
        <v>0.91249255970957321</v>
      </c>
      <c r="L23" s="126"/>
    </row>
    <row r="24" spans="2:12" ht="15" thickBot="1" x14ac:dyDescent="0.4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2:12" ht="15" thickBot="1" x14ac:dyDescent="0.3">
      <c r="B25" s="108" t="s">
        <v>51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10"/>
    </row>
    <row r="26" spans="2:12" ht="29" x14ac:dyDescent="0.25">
      <c r="B26" s="118" t="s">
        <v>72</v>
      </c>
      <c r="C26" s="120" t="s">
        <v>52</v>
      </c>
      <c r="D26" s="122" t="s">
        <v>53</v>
      </c>
      <c r="E26" s="120" t="s">
        <v>54</v>
      </c>
      <c r="F26" s="120" t="s">
        <v>74</v>
      </c>
      <c r="G26" s="63" t="s">
        <v>55</v>
      </c>
      <c r="H26" s="63" t="s">
        <v>56</v>
      </c>
      <c r="I26" s="63" t="s">
        <v>57</v>
      </c>
      <c r="J26" s="63" t="s">
        <v>58</v>
      </c>
      <c r="K26" s="63" t="s">
        <v>59</v>
      </c>
      <c r="L26" s="64" t="s">
        <v>60</v>
      </c>
    </row>
    <row r="27" spans="2:12" ht="17" thickBot="1" x14ac:dyDescent="0.3">
      <c r="B27" s="119"/>
      <c r="C27" s="121"/>
      <c r="D27" s="123"/>
      <c r="E27" s="121"/>
      <c r="F27" s="124"/>
      <c r="G27" s="65" t="s">
        <v>61</v>
      </c>
      <c r="H27" s="65" t="s">
        <v>62</v>
      </c>
      <c r="I27" s="65" t="s">
        <v>63</v>
      </c>
      <c r="J27" s="65" t="s">
        <v>64</v>
      </c>
      <c r="K27" s="65" t="s">
        <v>64</v>
      </c>
      <c r="L27" s="66" t="s">
        <v>64</v>
      </c>
    </row>
    <row r="28" spans="2:12" ht="29.5" thickBot="1" x14ac:dyDescent="0.3">
      <c r="B28" s="96" t="s">
        <v>75</v>
      </c>
      <c r="C28" s="97">
        <v>10</v>
      </c>
      <c r="D28" s="98">
        <v>0.2036</v>
      </c>
      <c r="E28" s="99">
        <v>0</v>
      </c>
      <c r="F28" s="99">
        <v>0</v>
      </c>
      <c r="G28" s="100">
        <f>C28*8760*D28*(1-E28)*(1-F28)</f>
        <v>17835.36</v>
      </c>
      <c r="H28" s="101">
        <f>$F$23</f>
        <v>0.93459999999999999</v>
      </c>
      <c r="I28" s="102">
        <f>(G28*H28)</f>
        <v>16668.927456000001</v>
      </c>
      <c r="J28" s="97">
        <v>0</v>
      </c>
      <c r="K28" s="97">
        <v>0</v>
      </c>
      <c r="L28" s="103">
        <f>I28-J28-K28</f>
        <v>16668.927456000001</v>
      </c>
    </row>
    <row r="29" spans="2:12" ht="15" thickBot="1" x14ac:dyDescent="0.4">
      <c r="B29" s="90" t="s">
        <v>65</v>
      </c>
      <c r="C29" s="91"/>
      <c r="D29" s="91"/>
      <c r="E29" s="91"/>
      <c r="F29" s="91"/>
      <c r="G29" s="92">
        <f>SUM(G28:G28)</f>
        <v>17835.36</v>
      </c>
      <c r="H29" s="92"/>
      <c r="I29" s="93">
        <f>SUM(I28:I28)</f>
        <v>16668.927456000001</v>
      </c>
      <c r="J29" s="94">
        <v>0</v>
      </c>
      <c r="K29" s="94">
        <v>0</v>
      </c>
      <c r="L29" s="95">
        <f>SUM(L28:L28)</f>
        <v>16668.927456000001</v>
      </c>
    </row>
    <row r="30" spans="2:12" ht="13" thickBot="1" x14ac:dyDescent="0.3"/>
    <row r="31" spans="2:12" ht="29" x14ac:dyDescent="0.25">
      <c r="B31" s="116" t="s">
        <v>66</v>
      </c>
      <c r="C31" s="68" t="s">
        <v>67</v>
      </c>
      <c r="D31" s="68" t="s">
        <v>68</v>
      </c>
      <c r="E31" s="68" t="s">
        <v>69</v>
      </c>
      <c r="F31" s="68" t="s">
        <v>60</v>
      </c>
      <c r="H31" s="79"/>
    </row>
    <row r="32" spans="2:12" ht="17" thickBot="1" x14ac:dyDescent="0.3">
      <c r="B32" s="117"/>
      <c r="C32" s="69" t="s">
        <v>73</v>
      </c>
      <c r="D32" s="69" t="s">
        <v>73</v>
      </c>
      <c r="E32" s="69" t="s">
        <v>73</v>
      </c>
      <c r="F32" s="69" t="s">
        <v>73</v>
      </c>
      <c r="J32" s="87">
        <v>44864</v>
      </c>
      <c r="K32" s="87">
        <v>44925</v>
      </c>
    </row>
    <row r="33" spans="2:11" ht="15" thickBot="1" x14ac:dyDescent="0.3">
      <c r="B33" s="80" t="s">
        <v>76</v>
      </c>
      <c r="C33" s="70">
        <f>I28</f>
        <v>16668.927456000001</v>
      </c>
      <c r="D33" s="71">
        <f>J28</f>
        <v>0</v>
      </c>
      <c r="E33" s="71">
        <f>K28</f>
        <v>0</v>
      </c>
      <c r="F33" s="70">
        <f>C33-D33-E33</f>
        <v>16668.927456000001</v>
      </c>
      <c r="H33" s="104" t="s">
        <v>80</v>
      </c>
      <c r="I33" s="104"/>
      <c r="J33" s="104"/>
      <c r="K33" s="81">
        <f>K32-J32+1</f>
        <v>62</v>
      </c>
    </row>
    <row r="34" spans="2:11" ht="15" thickBot="1" x14ac:dyDescent="0.3">
      <c r="B34" s="80" t="s">
        <v>77</v>
      </c>
      <c r="C34" s="70">
        <f>I28</f>
        <v>16668.927456000001</v>
      </c>
      <c r="D34" s="71">
        <f t="shared" ref="D34:E36" si="0">D33</f>
        <v>0</v>
      </c>
      <c r="E34" s="70">
        <f t="shared" si="0"/>
        <v>0</v>
      </c>
      <c r="F34" s="70">
        <f>C34-D34-E34</f>
        <v>16668.927456000001</v>
      </c>
      <c r="H34" s="104" t="s">
        <v>81</v>
      </c>
      <c r="I34" s="104"/>
      <c r="J34" s="104"/>
      <c r="K34" s="82">
        <f>C28*D28*24*K33</f>
        <v>3029.5680000000002</v>
      </c>
    </row>
    <row r="35" spans="2:11" ht="15" thickBot="1" x14ac:dyDescent="0.3">
      <c r="B35" s="80" t="s">
        <v>78</v>
      </c>
      <c r="C35" s="70">
        <f>I28</f>
        <v>16668.927456000001</v>
      </c>
      <c r="D35" s="71">
        <f t="shared" si="0"/>
        <v>0</v>
      </c>
      <c r="E35" s="70">
        <f t="shared" si="0"/>
        <v>0</v>
      </c>
      <c r="F35" s="70">
        <f>C35-D35-E35</f>
        <v>16668.927456000001</v>
      </c>
      <c r="H35" s="104" t="s">
        <v>82</v>
      </c>
      <c r="I35" s="104"/>
      <c r="J35" s="104"/>
      <c r="K35" s="81">
        <f>ROUNDDOWN((K34*H28),0)</f>
        <v>2831</v>
      </c>
    </row>
    <row r="36" spans="2:11" ht="15" thickBot="1" x14ac:dyDescent="0.3">
      <c r="B36" s="88" t="s">
        <v>79</v>
      </c>
      <c r="C36" s="70">
        <f>K35</f>
        <v>2831</v>
      </c>
      <c r="D36" s="71">
        <f t="shared" si="0"/>
        <v>0</v>
      </c>
      <c r="E36" s="71">
        <f t="shared" si="0"/>
        <v>0</v>
      </c>
      <c r="F36" s="70">
        <f>C36-D36-E36</f>
        <v>2831</v>
      </c>
    </row>
    <row r="37" spans="2:11" ht="15" thickBot="1" x14ac:dyDescent="0.3">
      <c r="B37" s="78" t="s">
        <v>65</v>
      </c>
      <c r="C37" s="72">
        <f>SUM(C33:C36)</f>
        <v>52837.782368</v>
      </c>
      <c r="D37" s="72">
        <f>SUM(D33:D36)</f>
        <v>0</v>
      </c>
      <c r="E37" s="72">
        <f>SUM(E33:E36)</f>
        <v>0</v>
      </c>
      <c r="F37" s="72">
        <f>SUM(F33:F36)</f>
        <v>52837.782368</v>
      </c>
      <c r="H37" s="89"/>
      <c r="I37" s="89"/>
    </row>
    <row r="38" spans="2:11" ht="29.5" thickBot="1" x14ac:dyDescent="0.3">
      <c r="B38" s="78" t="s">
        <v>70</v>
      </c>
      <c r="C38" s="105" t="s">
        <v>83</v>
      </c>
      <c r="D38" s="106"/>
      <c r="E38" s="106"/>
      <c r="F38" s="107"/>
    </row>
    <row r="39" spans="2:11" ht="29.5" thickBot="1" x14ac:dyDescent="0.3">
      <c r="B39" s="73" t="s">
        <v>71</v>
      </c>
      <c r="C39" s="74">
        <f>C37/(3+(K33/365))</f>
        <v>16668.790461815039</v>
      </c>
      <c r="D39" s="74">
        <f>D37/3.17</f>
        <v>0</v>
      </c>
      <c r="E39" s="74">
        <f>E37/3.17</f>
        <v>0</v>
      </c>
      <c r="F39" s="74">
        <f>F37/(3+(K33/365))</f>
        <v>16668.790461815039</v>
      </c>
    </row>
  </sheetData>
  <mergeCells count="29">
    <mergeCell ref="B7:H7"/>
    <mergeCell ref="B22:H22"/>
    <mergeCell ref="F23:H23"/>
    <mergeCell ref="F20:H20"/>
    <mergeCell ref="B13:E13"/>
    <mergeCell ref="B12:E12"/>
    <mergeCell ref="B23:E23"/>
    <mergeCell ref="B9:E9"/>
    <mergeCell ref="B17:E17"/>
    <mergeCell ref="B20:E20"/>
    <mergeCell ref="B19:H19"/>
    <mergeCell ref="B15:F15"/>
    <mergeCell ref="B11:H11"/>
    <mergeCell ref="H33:J33"/>
    <mergeCell ref="H34:J34"/>
    <mergeCell ref="H35:J35"/>
    <mergeCell ref="C38:F38"/>
    <mergeCell ref="B2:K2"/>
    <mergeCell ref="D5:K5"/>
    <mergeCell ref="B8:E8"/>
    <mergeCell ref="B31:B32"/>
    <mergeCell ref="B25:L25"/>
    <mergeCell ref="B26:B27"/>
    <mergeCell ref="C26:C27"/>
    <mergeCell ref="D26:D27"/>
    <mergeCell ref="E26:E27"/>
    <mergeCell ref="F26:F27"/>
    <mergeCell ref="K23:L23"/>
    <mergeCell ref="B16:E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9" tint="0.79998168889431442"/>
    <pageSetUpPr fitToPage="1"/>
  </sheetPr>
  <dimension ref="C1:Z54"/>
  <sheetViews>
    <sheetView topLeftCell="C1" zoomScale="70" zoomScaleNormal="70" workbookViewId="0">
      <selection activeCell="A32" sqref="A32:XFD32"/>
    </sheetView>
  </sheetViews>
  <sheetFormatPr baseColWidth="10" defaultColWidth="18.7265625" defaultRowHeight="13" customHeight="1" x14ac:dyDescent="0.2"/>
  <cols>
    <col min="1" max="1" width="2.81640625" style="3" customWidth="1"/>
    <col min="2" max="2" width="12" style="3" customWidth="1"/>
    <col min="3" max="4" width="12.7265625" style="1" customWidth="1"/>
    <col min="5" max="5" width="14.7265625" style="1" customWidth="1"/>
    <col min="6" max="6" width="12.7265625" style="1" customWidth="1"/>
    <col min="7" max="12" width="10.7265625" style="2" customWidth="1"/>
    <col min="13" max="13" width="38.7265625" style="1" customWidth="1"/>
    <col min="14" max="18" width="10.7265625" style="1" customWidth="1"/>
    <col min="19" max="19" width="10.7265625" style="3" customWidth="1"/>
    <col min="20" max="26" width="11.453125" style="3" customWidth="1"/>
    <col min="27" max="16384" width="18.7265625" style="3"/>
  </cols>
  <sheetData>
    <row r="1" spans="3:19" ht="10" x14ac:dyDescent="0.2">
      <c r="G1" s="1"/>
      <c r="M1" s="2"/>
    </row>
    <row r="2" spans="3:19" ht="11.5" x14ac:dyDescent="0.25">
      <c r="C2" s="4" t="s">
        <v>0</v>
      </c>
      <c r="D2" s="4"/>
      <c r="E2" s="4"/>
      <c r="F2" s="4"/>
      <c r="G2" s="4"/>
      <c r="H2" s="5"/>
      <c r="I2" s="5"/>
      <c r="J2" s="5"/>
      <c r="K2" s="5"/>
      <c r="L2" s="5"/>
      <c r="M2" s="5"/>
      <c r="N2" s="6"/>
      <c r="O2" s="7"/>
    </row>
    <row r="3" spans="3:19" ht="11.5" x14ac:dyDescent="0.25"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10"/>
    </row>
    <row r="4" spans="3:19" ht="11.5" x14ac:dyDescent="0.25">
      <c r="C4" s="8" t="s">
        <v>1</v>
      </c>
      <c r="D4" s="8"/>
      <c r="E4" s="8"/>
      <c r="F4" s="8"/>
      <c r="G4" s="8"/>
      <c r="H4" s="11" t="s">
        <v>2</v>
      </c>
      <c r="I4" s="9"/>
      <c r="J4" s="9"/>
      <c r="K4" s="9"/>
      <c r="L4" s="9"/>
      <c r="M4" s="9"/>
      <c r="N4" s="10"/>
    </row>
    <row r="5" spans="3:19" ht="11.5" x14ac:dyDescent="0.25">
      <c r="C5" s="8" t="s">
        <v>3</v>
      </c>
      <c r="D5" s="8"/>
      <c r="E5" s="8"/>
      <c r="F5" s="8"/>
      <c r="G5" s="8"/>
      <c r="H5" s="12">
        <v>44274</v>
      </c>
      <c r="I5" s="9"/>
      <c r="J5" s="9"/>
      <c r="K5" s="9"/>
      <c r="L5" s="9"/>
      <c r="M5" s="9"/>
      <c r="N5" s="10"/>
    </row>
    <row r="6" spans="3:19" ht="11.5" x14ac:dyDescent="0.25">
      <c r="C6" s="8" t="s">
        <v>4</v>
      </c>
      <c r="D6" s="8"/>
      <c r="E6" s="8"/>
      <c r="F6" s="8"/>
      <c r="G6" s="8"/>
      <c r="H6" s="13" t="s">
        <v>5</v>
      </c>
      <c r="I6" s="9"/>
      <c r="J6" s="9"/>
      <c r="K6" s="9"/>
      <c r="L6" s="9"/>
      <c r="M6" s="9"/>
      <c r="N6" s="10"/>
    </row>
    <row r="7" spans="3:19" ht="10" x14ac:dyDescent="0.2">
      <c r="C7" s="7"/>
      <c r="D7" s="7"/>
      <c r="E7" s="7"/>
      <c r="F7" s="7"/>
      <c r="G7" s="14"/>
      <c r="H7" s="14"/>
      <c r="I7" s="14"/>
      <c r="J7" s="14"/>
      <c r="K7" s="14"/>
      <c r="L7" s="14"/>
      <c r="M7" s="7"/>
    </row>
    <row r="8" spans="3:19" ht="10" x14ac:dyDescent="0.2"/>
    <row r="9" spans="3:19" ht="10.5" x14ac:dyDescent="0.25">
      <c r="C9" s="15" t="s">
        <v>6</v>
      </c>
      <c r="D9" s="15"/>
      <c r="E9" s="15"/>
      <c r="F9" s="15"/>
    </row>
    <row r="10" spans="3:19" ht="10.5" x14ac:dyDescent="0.25">
      <c r="C10" s="15"/>
      <c r="D10" s="15"/>
      <c r="E10" s="15"/>
      <c r="F10" s="15"/>
    </row>
    <row r="11" spans="3:19" ht="10.5" x14ac:dyDescent="0.25">
      <c r="C11" s="15"/>
      <c r="D11" s="15"/>
      <c r="E11" s="15"/>
      <c r="F11" s="15"/>
      <c r="G11" s="16"/>
      <c r="H11" s="16"/>
      <c r="I11" s="16"/>
      <c r="J11" s="16"/>
      <c r="K11" s="16"/>
      <c r="L11" s="16"/>
      <c r="N11" s="15"/>
    </row>
    <row r="12" spans="3:19" ht="10.5" x14ac:dyDescent="0.25">
      <c r="C12" s="17" t="s">
        <v>7</v>
      </c>
      <c r="D12" s="17"/>
      <c r="E12" s="18"/>
      <c r="F12" s="19" t="s">
        <v>8</v>
      </c>
      <c r="G12" s="19" t="s">
        <v>9</v>
      </c>
      <c r="H12" s="19" t="s">
        <v>10</v>
      </c>
      <c r="I12" s="19" t="s">
        <v>11</v>
      </c>
      <c r="J12" s="19" t="s">
        <v>12</v>
      </c>
      <c r="K12" s="19" t="s">
        <v>13</v>
      </c>
      <c r="L12" s="1"/>
      <c r="M12" s="20" t="s">
        <v>14</v>
      </c>
      <c r="N12" s="21" t="s">
        <v>8</v>
      </c>
      <c r="O12" s="21" t="s">
        <v>9</v>
      </c>
      <c r="P12" s="21" t="s">
        <v>10</v>
      </c>
      <c r="Q12" s="21" t="s">
        <v>11</v>
      </c>
      <c r="R12" s="21" t="s">
        <v>12</v>
      </c>
      <c r="S12" s="21" t="s">
        <v>13</v>
      </c>
    </row>
    <row r="13" spans="3:19" ht="10" x14ac:dyDescent="0.2">
      <c r="C13" s="22" t="s">
        <v>15</v>
      </c>
      <c r="D13" s="22"/>
      <c r="E13" s="22"/>
      <c r="F13" s="23">
        <v>0.82854943638243439</v>
      </c>
      <c r="G13" s="23">
        <v>0.82399042568219083</v>
      </c>
      <c r="H13" s="23">
        <v>0.82802824032951605</v>
      </c>
      <c r="I13" s="23">
        <v>0.82222656437685271</v>
      </c>
      <c r="J13" s="23">
        <v>0.82469276509800304</v>
      </c>
      <c r="K13" s="23">
        <v>0.7980795320951104</v>
      </c>
      <c r="L13" s="1"/>
      <c r="M13" s="22" t="s">
        <v>16</v>
      </c>
      <c r="N13" s="23">
        <v>0.82443000694150659</v>
      </c>
      <c r="O13" s="24">
        <v>0.82021530146035571</v>
      </c>
      <c r="P13" s="24">
        <v>0.82373306919105005</v>
      </c>
      <c r="Q13" s="24">
        <v>0.81813348691140686</v>
      </c>
      <c r="R13" s="24">
        <v>0.82140964395148064</v>
      </c>
      <c r="S13" s="24">
        <v>0.79377221785237173</v>
      </c>
    </row>
    <row r="14" spans="3:19" ht="10" x14ac:dyDescent="0.2">
      <c r="C14" s="1" t="s">
        <v>17</v>
      </c>
      <c r="F14" s="24">
        <v>0.99624844544954871</v>
      </c>
      <c r="G14" s="24">
        <v>0.97076719476595708</v>
      </c>
      <c r="H14" s="24">
        <v>0.9695108415136956</v>
      </c>
      <c r="I14" s="24">
        <v>0.95991381146749966</v>
      </c>
      <c r="J14" s="24">
        <v>0.96480037284601006</v>
      </c>
      <c r="K14" s="24">
        <v>0.96179752970572396</v>
      </c>
      <c r="L14" s="1"/>
      <c r="M14" s="1" t="s">
        <v>18</v>
      </c>
      <c r="N14" s="24">
        <v>0.99029869547979954</v>
      </c>
      <c r="O14" s="24">
        <v>0.96553168995280036</v>
      </c>
      <c r="P14" s="24">
        <v>0.96362768016844036</v>
      </c>
      <c r="Q14" s="24">
        <v>0.95433977818005977</v>
      </c>
      <c r="R14" s="24">
        <v>0.96030998520797184</v>
      </c>
      <c r="S14" s="24">
        <v>0.95554866735373067</v>
      </c>
    </row>
    <row r="15" spans="3:19" ht="10" x14ac:dyDescent="0.2">
      <c r="C15" s="1" t="s">
        <v>19</v>
      </c>
      <c r="F15" s="24">
        <v>0.92847104451610096</v>
      </c>
      <c r="G15" s="24">
        <v>0.90829510243747302</v>
      </c>
      <c r="H15" s="24">
        <v>0.87233471528596451</v>
      </c>
      <c r="I15" s="24">
        <v>0.86608856108773258</v>
      </c>
      <c r="J15" s="24">
        <v>0.8812261061429234</v>
      </c>
      <c r="K15" s="24">
        <v>0.86821088302740268</v>
      </c>
      <c r="L15" s="1"/>
      <c r="M15" s="1" t="s">
        <v>20</v>
      </c>
      <c r="N15" s="24">
        <v>0.92847104451610096</v>
      </c>
      <c r="O15" s="24">
        <v>0.90829510243747302</v>
      </c>
      <c r="P15" s="24">
        <v>0.87233471528596451</v>
      </c>
      <c r="Q15" s="24">
        <v>0.86608856108773258</v>
      </c>
      <c r="R15" s="24">
        <v>0.8812261061429234</v>
      </c>
      <c r="S15" s="24">
        <v>0.86821088302740268</v>
      </c>
    </row>
    <row r="16" spans="3:19" ht="10" x14ac:dyDescent="0.2">
      <c r="C16" s="7" t="s">
        <v>21</v>
      </c>
      <c r="D16" s="7"/>
      <c r="E16" s="7"/>
      <c r="F16" s="25">
        <v>0.96235974498282484</v>
      </c>
      <c r="G16" s="25">
        <v>0.93953114860171505</v>
      </c>
      <c r="H16" s="25">
        <v>0.92092277839983006</v>
      </c>
      <c r="I16" s="25">
        <v>0.91300118627761617</v>
      </c>
      <c r="J16" s="25">
        <v>0.92301323949446679</v>
      </c>
      <c r="K16" s="25">
        <v>0.91500420636656332</v>
      </c>
      <c r="L16" s="26"/>
      <c r="M16" s="7" t="s">
        <v>22</v>
      </c>
      <c r="N16" s="25">
        <v>0.95938486999795025</v>
      </c>
      <c r="O16" s="25">
        <v>0.93691339619513669</v>
      </c>
      <c r="P16" s="25">
        <v>0.91798119772720244</v>
      </c>
      <c r="Q16" s="25">
        <v>0.91021416963389612</v>
      </c>
      <c r="R16" s="25">
        <v>0.92076804567544768</v>
      </c>
      <c r="S16" s="25">
        <v>0.91187977519056673</v>
      </c>
    </row>
    <row r="17" spans="3:26" ht="10" x14ac:dyDescent="0.2">
      <c r="M17" s="26"/>
      <c r="N17" s="3"/>
    </row>
    <row r="18" spans="3:26" ht="10" x14ac:dyDescent="0.2">
      <c r="C18" s="1" t="s">
        <v>23</v>
      </c>
      <c r="M18" s="1" t="s">
        <v>23</v>
      </c>
    </row>
    <row r="19" spans="3:26" ht="10" x14ac:dyDescent="0.2">
      <c r="C19" s="1" t="s">
        <v>24</v>
      </c>
      <c r="M19" s="1" t="s">
        <v>24</v>
      </c>
    </row>
    <row r="20" spans="3:26" ht="10" x14ac:dyDescent="0.2">
      <c r="M20" s="1" t="s">
        <v>25</v>
      </c>
    </row>
    <row r="21" spans="3:26" ht="10" x14ac:dyDescent="0.2">
      <c r="M21" s="1" t="s">
        <v>26</v>
      </c>
    </row>
    <row r="22" spans="3:26" ht="10" x14ac:dyDescent="0.2">
      <c r="M22" s="1" t="s">
        <v>27</v>
      </c>
    </row>
    <row r="23" spans="3:26" ht="10" x14ac:dyDescent="0.2">
      <c r="M23" s="26"/>
    </row>
    <row r="24" spans="3:26" ht="10" x14ac:dyDescent="0.2">
      <c r="M24" s="26"/>
    </row>
    <row r="25" spans="3:26" ht="10" x14ac:dyDescent="0.2">
      <c r="M25" s="26"/>
    </row>
    <row r="26" spans="3:26" ht="10" x14ac:dyDescent="0.2">
      <c r="M26" s="26"/>
    </row>
    <row r="27" spans="3:26" ht="10.5" x14ac:dyDescent="0.25">
      <c r="C27" s="15" t="s">
        <v>28</v>
      </c>
      <c r="D27" s="15"/>
      <c r="E27" s="15"/>
      <c r="F27" s="15"/>
      <c r="M27" s="15" t="s">
        <v>29</v>
      </c>
      <c r="N27" s="15"/>
      <c r="V27" s="1"/>
      <c r="W27" s="1"/>
      <c r="X27" s="1"/>
      <c r="Y27" s="1"/>
      <c r="Z27" s="1"/>
    </row>
    <row r="28" spans="3:26" ht="10" x14ac:dyDescent="0.2">
      <c r="S28" s="1"/>
      <c r="T28" s="1"/>
      <c r="U28" s="1"/>
      <c r="V28" s="1"/>
      <c r="W28" s="1"/>
      <c r="X28" s="1"/>
      <c r="Y28" s="1"/>
      <c r="Z28" s="1"/>
    </row>
    <row r="29" spans="3:26" ht="10.5" x14ac:dyDescent="0.25">
      <c r="C29" s="20"/>
      <c r="D29" s="20"/>
      <c r="E29" s="20"/>
      <c r="F29" s="19" t="s">
        <v>8</v>
      </c>
      <c r="G29" s="19" t="s">
        <v>9</v>
      </c>
      <c r="H29" s="19" t="s">
        <v>10</v>
      </c>
      <c r="I29" s="19" t="s">
        <v>11</v>
      </c>
      <c r="J29" s="19" t="s">
        <v>12</v>
      </c>
      <c r="K29" s="19" t="s">
        <v>13</v>
      </c>
      <c r="L29" s="1"/>
      <c r="M29" s="20"/>
      <c r="N29" s="21" t="s">
        <v>8</v>
      </c>
      <c r="O29" s="21" t="s">
        <v>9</v>
      </c>
      <c r="P29" s="21" t="s">
        <v>10</v>
      </c>
      <c r="Q29" s="21" t="s">
        <v>11</v>
      </c>
      <c r="R29" s="21" t="s">
        <v>12</v>
      </c>
      <c r="S29" s="21" t="s">
        <v>13</v>
      </c>
      <c r="T29" s="1"/>
      <c r="U29" s="1"/>
      <c r="V29" s="1"/>
      <c r="W29" s="1"/>
      <c r="X29" s="1"/>
    </row>
    <row r="30" spans="3:26" ht="10" x14ac:dyDescent="0.2">
      <c r="C30" s="22" t="s">
        <v>30</v>
      </c>
      <c r="D30" s="22"/>
      <c r="E30" s="22"/>
      <c r="F30" s="27">
        <v>1045451.7683547512</v>
      </c>
      <c r="G30" s="16">
        <v>1103173.9069200715</v>
      </c>
      <c r="H30" s="16">
        <v>1151479.3360299997</v>
      </c>
      <c r="I30" s="16">
        <v>1201876.6722930002</v>
      </c>
      <c r="J30" s="16">
        <v>1247574.7130910009</v>
      </c>
      <c r="K30" s="16">
        <v>1244852.6801227855</v>
      </c>
      <c r="L30" s="1"/>
      <c r="M30" s="22" t="s">
        <v>31</v>
      </c>
      <c r="N30" s="27">
        <v>805384471.32095146</v>
      </c>
      <c r="O30" s="16">
        <v>846261119.01273167</v>
      </c>
      <c r="P30" s="16">
        <v>888341293.66662931</v>
      </c>
      <c r="Q30" s="16">
        <v>922182365.95223224</v>
      </c>
      <c r="R30" s="16">
        <v>960899216.97450101</v>
      </c>
      <c r="S30" s="16">
        <v>928143461.98239076</v>
      </c>
      <c r="T30" s="16"/>
      <c r="U30" s="16"/>
      <c r="V30" s="16"/>
      <c r="W30" s="16"/>
      <c r="X30" s="16"/>
    </row>
    <row r="31" spans="3:26" ht="10" x14ac:dyDescent="0.2">
      <c r="C31" s="1" t="s">
        <v>32</v>
      </c>
      <c r="F31" s="16">
        <v>972041.54146477429</v>
      </c>
      <c r="G31" s="16">
        <v>1027027.8544949144</v>
      </c>
      <c r="H31" s="16">
        <v>1072839.3675475507</v>
      </c>
      <c r="I31" s="16">
        <v>1121567.2247844897</v>
      </c>
      <c r="J31" s="16">
        <v>1165160.2362005822</v>
      </c>
      <c r="K31" s="16">
        <v>1162971.1384100253</v>
      </c>
      <c r="L31" s="1"/>
      <c r="M31" s="1" t="s">
        <v>33</v>
      </c>
      <c r="N31" s="16">
        <v>805384471.32095146</v>
      </c>
      <c r="O31" s="16">
        <v>846269450.01187623</v>
      </c>
      <c r="P31" s="16">
        <v>888341293.66662931</v>
      </c>
      <c r="Q31" s="16">
        <v>922182365.95223224</v>
      </c>
      <c r="R31" s="16">
        <v>960899216.97450054</v>
      </c>
      <c r="S31" s="16">
        <v>928143461.98239076</v>
      </c>
      <c r="T31" s="16"/>
      <c r="U31" s="16"/>
      <c r="V31" s="16"/>
      <c r="W31" s="16"/>
      <c r="X31" s="16"/>
    </row>
    <row r="32" spans="3:26" ht="10" x14ac:dyDescent="0.2">
      <c r="C32" s="1" t="s">
        <v>34</v>
      </c>
      <c r="F32" s="28">
        <v>0.16833051015847922</v>
      </c>
      <c r="G32" s="28">
        <v>0.15118831592095716</v>
      </c>
      <c r="H32" s="28">
        <v>0.14593194333266357</v>
      </c>
      <c r="I32" s="28">
        <v>0.14343709346170685</v>
      </c>
      <c r="J32" s="28">
        <v>0.14521927197717754</v>
      </c>
      <c r="K32" s="28">
        <v>0.17022085475797133</v>
      </c>
      <c r="L32" s="1"/>
      <c r="M32" s="1" t="s">
        <v>35</v>
      </c>
      <c r="N32" s="16">
        <v>180808002.54158178</v>
      </c>
      <c r="O32" s="16">
        <v>186863158.80009577</v>
      </c>
      <c r="P32" s="16">
        <v>188456478.59852543</v>
      </c>
      <c r="Q32" s="16">
        <v>194301044.67870212</v>
      </c>
      <c r="R32" s="16">
        <v>205690708.30546987</v>
      </c>
      <c r="S32" s="16">
        <v>202665681.6012063</v>
      </c>
      <c r="T32" s="29"/>
      <c r="U32" s="29"/>
      <c r="V32" s="29"/>
      <c r="W32" s="29"/>
      <c r="X32" s="29"/>
    </row>
    <row r="33" spans="3:19" ht="10" x14ac:dyDescent="0.2">
      <c r="C33" s="1" t="s">
        <v>36</v>
      </c>
      <c r="F33" s="16">
        <v>808417.29289477435</v>
      </c>
      <c r="G33" s="16">
        <v>871753.24276991445</v>
      </c>
      <c r="H33" s="16">
        <v>916277.83375755092</v>
      </c>
      <c r="I33" s="16">
        <v>960692.88193948974</v>
      </c>
      <c r="J33" s="16">
        <v>995956.5149627775</v>
      </c>
      <c r="K33" s="16">
        <v>965009.19717101986</v>
      </c>
      <c r="L33" s="1"/>
      <c r="M33" s="1" t="s">
        <v>37</v>
      </c>
      <c r="N33" s="16">
        <v>1594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</row>
    <row r="34" spans="3:19" ht="10" x14ac:dyDescent="0.2">
      <c r="C34" s="1" t="s">
        <v>38</v>
      </c>
      <c r="F34" s="16">
        <v>194408.30829295487</v>
      </c>
      <c r="G34" s="16">
        <v>205405.5708989829</v>
      </c>
      <c r="H34" s="16">
        <v>214567.87350951016</v>
      </c>
      <c r="I34" s="16">
        <v>224313.44495689796</v>
      </c>
      <c r="J34" s="16">
        <v>233032.04724011646</v>
      </c>
      <c r="K34" s="16">
        <v>232594.22768200506</v>
      </c>
      <c r="L34" s="1"/>
      <c r="M34" s="7" t="s">
        <v>39</v>
      </c>
      <c r="N34" s="31">
        <v>1.6398476114487797E-3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</row>
    <row r="35" spans="3:19" ht="10" x14ac:dyDescent="0.2">
      <c r="C35" s="7" t="s">
        <v>40</v>
      </c>
      <c r="D35" s="7"/>
      <c r="E35" s="7"/>
      <c r="F35" s="32">
        <v>194737.36268837011</v>
      </c>
      <c r="G35" s="32">
        <v>205729.56773479842</v>
      </c>
      <c r="H35" s="32">
        <v>216036.88962068481</v>
      </c>
      <c r="I35" s="32">
        <v>224343.16005129632</v>
      </c>
      <c r="J35" s="32">
        <v>233414.22464861648</v>
      </c>
      <c r="K35" s="32">
        <v>233429.09604464116</v>
      </c>
      <c r="L35" s="1"/>
      <c r="M35" s="3"/>
      <c r="N35" s="3"/>
      <c r="O35" s="3"/>
      <c r="P35" s="3"/>
      <c r="Q35" s="3"/>
      <c r="R35" s="3"/>
    </row>
    <row r="36" spans="3:19" ht="10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O36" s="3"/>
      <c r="P36" s="3"/>
      <c r="Q36" s="3"/>
      <c r="R36" s="3"/>
    </row>
    <row r="37" spans="3:19" ht="10" x14ac:dyDescent="0.2">
      <c r="C37" s="16"/>
      <c r="D37" s="16"/>
      <c r="E37" s="16"/>
      <c r="F37" s="16"/>
      <c r="G37" s="16"/>
      <c r="H37" s="16"/>
      <c r="I37" s="16"/>
      <c r="J37" s="16"/>
      <c r="K37" s="16"/>
      <c r="L37" s="16"/>
      <c r="O37" s="3"/>
      <c r="P37" s="3"/>
      <c r="Q37" s="3"/>
      <c r="R37" s="3"/>
    </row>
    <row r="38" spans="3:19" ht="10" x14ac:dyDescent="0.2">
      <c r="C38" s="16"/>
      <c r="D38" s="16"/>
      <c r="E38" s="16"/>
      <c r="F38" s="16"/>
      <c r="G38" s="16"/>
      <c r="H38" s="16"/>
      <c r="I38" s="16"/>
      <c r="J38" s="16"/>
      <c r="K38" s="16"/>
      <c r="L38" s="16"/>
      <c r="N38" s="3"/>
      <c r="O38" s="3"/>
      <c r="P38" s="3"/>
      <c r="Q38" s="3"/>
      <c r="R38" s="3"/>
    </row>
    <row r="39" spans="3:19" ht="10" x14ac:dyDescent="0.2">
      <c r="C39" s="2"/>
      <c r="D39" s="2"/>
      <c r="E39" s="2"/>
      <c r="F39" s="2"/>
      <c r="N39" s="3"/>
      <c r="O39" s="3"/>
      <c r="P39" s="3"/>
      <c r="Q39" s="3"/>
      <c r="R39" s="3"/>
    </row>
    <row r="40" spans="3:19" x14ac:dyDescent="0.3">
      <c r="C40" s="33"/>
      <c r="D40" s="33"/>
      <c r="E40" s="33"/>
      <c r="F40" s="33"/>
      <c r="G40" s="3"/>
      <c r="H40" s="3"/>
      <c r="I40" s="3"/>
      <c r="J40" s="3"/>
      <c r="K40" s="3"/>
      <c r="L40" s="3"/>
      <c r="N40" s="3"/>
      <c r="O40" s="3"/>
      <c r="P40" s="3"/>
      <c r="Q40" s="3"/>
      <c r="R40" s="3"/>
    </row>
    <row r="41" spans="3:19" ht="10" x14ac:dyDescent="0.2">
      <c r="G41" s="3"/>
      <c r="H41" s="3"/>
      <c r="I41" s="3"/>
      <c r="J41" s="3"/>
      <c r="K41" s="3"/>
      <c r="L41" s="3"/>
      <c r="N41" s="3"/>
      <c r="O41" s="3"/>
      <c r="P41" s="3"/>
      <c r="Q41" s="3"/>
      <c r="R41" s="3"/>
    </row>
    <row r="42" spans="3:19" ht="10.4" customHeight="1" x14ac:dyDescent="0.25">
      <c r="C42" s="15"/>
      <c r="D42" s="15"/>
      <c r="E42" s="15"/>
      <c r="F42" s="15"/>
      <c r="I42" s="1"/>
      <c r="J42" s="1"/>
      <c r="K42" s="1"/>
      <c r="L42" s="1"/>
      <c r="N42" s="3"/>
      <c r="O42" s="3"/>
      <c r="P42" s="3"/>
      <c r="Q42" s="3"/>
      <c r="R42" s="3"/>
    </row>
    <row r="43" spans="3:19" ht="10.5" x14ac:dyDescent="0.25">
      <c r="C43" s="15"/>
      <c r="D43" s="2"/>
      <c r="E43" s="2"/>
      <c r="F43" s="2"/>
      <c r="I43" s="1"/>
      <c r="J43" s="1"/>
      <c r="K43" s="1"/>
      <c r="L43" s="1"/>
      <c r="N43" s="3"/>
      <c r="O43" s="3"/>
      <c r="P43" s="3"/>
      <c r="Q43" s="3"/>
      <c r="R43" s="3"/>
    </row>
    <row r="44" spans="3:19" ht="10" x14ac:dyDescent="0.2">
      <c r="C44" s="34"/>
      <c r="D44" s="34"/>
      <c r="E44" s="34"/>
      <c r="F44" s="34"/>
      <c r="H44" s="1"/>
      <c r="I44" s="1"/>
      <c r="J44" s="1"/>
      <c r="K44" s="1"/>
      <c r="L44" s="1"/>
      <c r="M44" s="3"/>
      <c r="N44" s="3"/>
      <c r="O44" s="3"/>
      <c r="P44" s="3"/>
      <c r="Q44" s="3"/>
      <c r="R44" s="3"/>
    </row>
    <row r="45" spans="3:19" ht="13" customHeight="1" x14ac:dyDescent="0.2">
      <c r="C45" s="34"/>
      <c r="D45" s="34"/>
      <c r="E45" s="34"/>
      <c r="F45" s="35"/>
      <c r="H45" s="3"/>
      <c r="I45" s="3"/>
      <c r="J45" s="3"/>
      <c r="K45" s="3"/>
      <c r="L45" s="1"/>
      <c r="R45" s="3"/>
    </row>
    <row r="46" spans="3:19" ht="13" customHeight="1" x14ac:dyDescent="0.2">
      <c r="D46" s="2"/>
      <c r="E46" s="2"/>
      <c r="F46" s="2"/>
      <c r="I46" s="3"/>
      <c r="J46" s="3"/>
      <c r="K46" s="3"/>
      <c r="L46" s="3"/>
    </row>
    <row r="47" spans="3:19" ht="13" customHeight="1" x14ac:dyDescent="0.25">
      <c r="C47" s="15"/>
      <c r="D47" s="2"/>
      <c r="E47" s="2"/>
      <c r="F47" s="2"/>
      <c r="I47" s="3"/>
      <c r="J47" s="3"/>
      <c r="K47" s="3"/>
      <c r="L47" s="3"/>
    </row>
    <row r="48" spans="3:19" ht="13" customHeight="1" x14ac:dyDescent="0.2">
      <c r="C48" s="36"/>
      <c r="D48" s="37"/>
      <c r="E48" s="37"/>
      <c r="F48" s="37"/>
      <c r="I48" s="3"/>
      <c r="J48" s="3"/>
      <c r="K48" s="3"/>
      <c r="L48" s="3"/>
    </row>
    <row r="49" spans="3:13" ht="13" customHeight="1" x14ac:dyDescent="0.25">
      <c r="C49" s="38"/>
      <c r="D49" s="39"/>
      <c r="E49" s="39"/>
      <c r="F49" s="39"/>
      <c r="I49" s="40"/>
      <c r="J49" s="40"/>
      <c r="K49" s="40"/>
      <c r="L49" s="40"/>
    </row>
    <row r="50" spans="3:13" ht="13" customHeight="1" x14ac:dyDescent="0.25">
      <c r="C50" s="38"/>
      <c r="D50" s="39"/>
      <c r="E50" s="41"/>
      <c r="F50" s="41"/>
      <c r="I50" s="3"/>
      <c r="J50" s="3"/>
      <c r="K50" s="3"/>
      <c r="L50" s="3"/>
    </row>
    <row r="51" spans="3:13" ht="13" customHeight="1" x14ac:dyDescent="0.25">
      <c r="C51" s="15"/>
      <c r="D51" s="39"/>
      <c r="E51" s="42"/>
      <c r="F51" s="42"/>
      <c r="I51" s="3"/>
      <c r="J51" s="3"/>
      <c r="K51" s="3"/>
      <c r="L51" s="3"/>
    </row>
    <row r="54" spans="3:13" ht="13" customHeight="1" x14ac:dyDescent="0.2">
      <c r="M54" s="2"/>
    </row>
  </sheetData>
  <pageMargins left="0" right="0" top="0.75" bottom="0.75" header="0.3" footer="0.3"/>
  <pageSetup paperSize="9" scale="67" orientation="landscape" r:id="rId1"/>
  <headerFooter alignWithMargins="0"/>
  <rowBreaks count="2" manualBreakCount="2">
    <brk id="25" min="2" max="18" man="1"/>
    <brk id="3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EF and ER Calculations</vt:lpstr>
      <vt:lpstr>CEA Database V16_Results</vt:lpstr>
      <vt:lpstr>'CEA Database V16_Results'!Área_de_impresión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KAREN ELIZABETH VEGA NONALAYA</cp:lastModifiedBy>
  <dcterms:created xsi:type="dcterms:W3CDTF">2021-06-28T07:54:48Z</dcterms:created>
  <dcterms:modified xsi:type="dcterms:W3CDTF">2021-11-16T14:16:16Z</dcterms:modified>
</cp:coreProperties>
</file>