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jay\Downloads\"/>
    </mc:Choice>
  </mc:AlternateContent>
  <xr:revisionPtr revIDLastSave="0" documentId="13_ncr:1_{4E5CDA22-A982-4139-8AE2-D12ECF355D1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R Calculation" sheetId="1" r:id="rId1"/>
    <sheet name="JMR Data" sheetId="2" r:id="rId2"/>
    <sheet name="Baseline emission" sheetId="3" r:id="rId3"/>
    <sheet name="SDG Impac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  <c r="E21" i="1" l="1"/>
  <c r="F44" i="3" l="1"/>
  <c r="F42" i="3"/>
  <c r="D42" i="3"/>
  <c r="F29" i="3"/>
  <c r="D29" i="3"/>
  <c r="F16" i="3"/>
  <c r="D16" i="3"/>
  <c r="D17" i="2"/>
  <c r="J43" i="2"/>
  <c r="J30" i="2"/>
  <c r="J17" i="2"/>
  <c r="J16" i="2"/>
  <c r="E10" i="1"/>
  <c r="F29" i="2" l="1"/>
  <c r="F28" i="2"/>
  <c r="F27" i="2"/>
  <c r="F26" i="2"/>
  <c r="I29" i="2"/>
  <c r="I28" i="2"/>
  <c r="I27" i="2"/>
  <c r="I26" i="2"/>
  <c r="I25" i="2"/>
  <c r="I24" i="2"/>
  <c r="I23" i="2"/>
  <c r="I22" i="2"/>
  <c r="I21" i="2"/>
  <c r="I20" i="2"/>
  <c r="I19" i="2"/>
  <c r="I42" i="2"/>
  <c r="I41" i="2"/>
  <c r="I40" i="2"/>
  <c r="I39" i="2"/>
  <c r="I38" i="2"/>
  <c r="I37" i="2"/>
  <c r="I36" i="2"/>
  <c r="I35" i="2"/>
  <c r="I34" i="2"/>
  <c r="I33" i="2"/>
  <c r="I32" i="2"/>
  <c r="I31" i="2"/>
  <c r="F39" i="2"/>
  <c r="F38" i="2"/>
  <c r="F37" i="2"/>
  <c r="F36" i="2"/>
  <c r="F35" i="2"/>
  <c r="F34" i="2"/>
  <c r="F33" i="2"/>
  <c r="F32" i="2"/>
  <c r="F31" i="2"/>
  <c r="F42" i="2"/>
  <c r="F40" i="2"/>
  <c r="F41" i="2"/>
  <c r="I6" i="2"/>
  <c r="I5" i="2"/>
  <c r="F6" i="2"/>
  <c r="F5" i="2"/>
  <c r="G42" i="2"/>
  <c r="G43" i="2" s="1"/>
  <c r="D42" i="2"/>
  <c r="D43" i="2" s="1"/>
  <c r="J40" i="2" l="1"/>
  <c r="D39" i="3" s="1"/>
  <c r="J32" i="2"/>
  <c r="D31" i="3" s="1"/>
  <c r="J33" i="2"/>
  <c r="D32" i="3" s="1"/>
  <c r="J34" i="2"/>
  <c r="D33" i="3" s="1"/>
  <c r="J35" i="2"/>
  <c r="D34" i="3" s="1"/>
  <c r="J36" i="2"/>
  <c r="D35" i="3" s="1"/>
  <c r="J37" i="2"/>
  <c r="D36" i="3" s="1"/>
  <c r="J38" i="2"/>
  <c r="D37" i="3" s="1"/>
  <c r="J39" i="2"/>
  <c r="D38" i="3" s="1"/>
  <c r="G30" i="2"/>
  <c r="D30" i="2"/>
  <c r="J27" i="2"/>
  <c r="D26" i="3" s="1"/>
  <c r="J28" i="2"/>
  <c r="D27" i="3" s="1"/>
  <c r="J29" i="2"/>
  <c r="D28" i="3" s="1"/>
  <c r="J26" i="2"/>
  <c r="D25" i="3" s="1"/>
  <c r="I18" i="2"/>
  <c r="F25" i="2"/>
  <c r="J25" i="2" s="1"/>
  <c r="D24" i="3" s="1"/>
  <c r="F24" i="2"/>
  <c r="J24" i="2" s="1"/>
  <c r="D23" i="3" s="1"/>
  <c r="F23" i="2"/>
  <c r="J23" i="2" s="1"/>
  <c r="D22" i="3" s="1"/>
  <c r="F22" i="2"/>
  <c r="F21" i="2"/>
  <c r="F20" i="2"/>
  <c r="J20" i="2" s="1"/>
  <c r="D19" i="3" s="1"/>
  <c r="F19" i="2"/>
  <c r="F18" i="2"/>
  <c r="G17" i="2"/>
  <c r="I16" i="2"/>
  <c r="I15" i="2"/>
  <c r="I14" i="2"/>
  <c r="I13" i="2"/>
  <c r="I12" i="2"/>
  <c r="I11" i="2"/>
  <c r="I10" i="2"/>
  <c r="I9" i="2"/>
  <c r="I8" i="2"/>
  <c r="I7" i="2"/>
  <c r="F16" i="2"/>
  <c r="F15" i="2"/>
  <c r="F14" i="2"/>
  <c r="F13" i="2"/>
  <c r="F12" i="2"/>
  <c r="F11" i="2"/>
  <c r="F10" i="2"/>
  <c r="F9" i="2"/>
  <c r="F8" i="2"/>
  <c r="F7" i="2"/>
  <c r="J7" i="2" s="1"/>
  <c r="D6" i="3" s="1"/>
  <c r="J6" i="2"/>
  <c r="D5" i="3" s="1"/>
  <c r="J5" i="2"/>
  <c r="D4" i="3" s="1"/>
  <c r="J21" i="2" l="1"/>
  <c r="D20" i="3" s="1"/>
  <c r="J22" i="2"/>
  <c r="D21" i="3" s="1"/>
  <c r="J8" i="2"/>
  <c r="D7" i="3" s="1"/>
  <c r="J18" i="2"/>
  <c r="J41" i="2"/>
  <c r="D40" i="3" s="1"/>
  <c r="J19" i="2"/>
  <c r="D18" i="3" s="1"/>
  <c r="J10" i="2"/>
  <c r="D9" i="3" s="1"/>
  <c r="I43" i="2"/>
  <c r="J11" i="2"/>
  <c r="D10" i="3" s="1"/>
  <c r="J12" i="2"/>
  <c r="D11" i="3" s="1"/>
  <c r="J13" i="2"/>
  <c r="D12" i="3" s="1"/>
  <c r="J14" i="2"/>
  <c r="D13" i="3" s="1"/>
  <c r="J15" i="2"/>
  <c r="D14" i="3" s="1"/>
  <c r="D15" i="3"/>
  <c r="J31" i="2"/>
  <c r="D30" i="3" s="1"/>
  <c r="J9" i="2"/>
  <c r="D8" i="3" s="1"/>
  <c r="J42" i="2"/>
  <c r="D41" i="3" s="1"/>
  <c r="F43" i="2"/>
  <c r="I30" i="2"/>
  <c r="I17" i="2"/>
  <c r="F30" i="2"/>
  <c r="F17" i="2"/>
  <c r="D17" i="3" l="1"/>
  <c r="F39" i="3"/>
  <c r="F32" i="3"/>
  <c r="F35" i="3"/>
  <c r="F38" i="3"/>
  <c r="E4" i="3"/>
  <c r="I45" i="2" l="1"/>
  <c r="F37" i="3"/>
  <c r="F41" i="3"/>
  <c r="F34" i="3"/>
  <c r="F36" i="3"/>
  <c r="F33" i="3"/>
  <c r="F40" i="3"/>
  <c r="E19" i="1"/>
  <c r="F8" i="3" l="1"/>
  <c r="F12" i="3"/>
  <c r="F19" i="3" l="1"/>
  <c r="F26" i="3"/>
  <c r="F10" i="3"/>
  <c r="F25" i="3"/>
  <c r="F6" i="3"/>
  <c r="F21" i="3"/>
  <c r="F13" i="3"/>
  <c r="F28" i="3"/>
  <c r="F9" i="3"/>
  <c r="F24" i="3"/>
  <c r="F5" i="3"/>
  <c r="F18" i="3"/>
  <c r="F27" i="3"/>
  <c r="F23" i="3"/>
  <c r="F11" i="3"/>
  <c r="F15" i="3"/>
  <c r="F31" i="3"/>
  <c r="F20" i="3"/>
  <c r="F7" i="3"/>
  <c r="F22" i="3"/>
  <c r="F14" i="3"/>
  <c r="F30" i="3" l="1"/>
  <c r="F17" i="3" l="1"/>
  <c r="F4" i="3" l="1"/>
  <c r="D9" i="4" l="1"/>
  <c r="E8" i="1"/>
  <c r="E13" i="1" l="1"/>
  <c r="G9" i="4" l="1"/>
  <c r="E16" i="1"/>
  <c r="E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tc={9E5105BF-E1C9-47B7-9473-4BEF3EDBD958}</author>
  </authors>
  <commentList>
    <comment ref="F9" authorId="0" shapeId="0" xr:uid="{9E5105BF-E1C9-47B7-9473-4BEF3EDBD95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Not reported in the MR
Reply:
    Corrected
</t>
      </text>
    </comment>
  </commentList>
</comments>
</file>

<file path=xl/sharedStrings.xml><?xml version="1.0" encoding="utf-8"?>
<sst xmlns="http://schemas.openxmlformats.org/spreadsheetml/2006/main" count="143" uniqueCount="86">
  <si>
    <t>Project Title</t>
  </si>
  <si>
    <t>Monitoring Period</t>
  </si>
  <si>
    <t>Parameter</t>
  </si>
  <si>
    <t>Symbol</t>
  </si>
  <si>
    <t>Year</t>
  </si>
  <si>
    <t>Total</t>
  </si>
  <si>
    <t>Unit</t>
  </si>
  <si>
    <t>Total</t>
  </si>
  <si>
    <t>Net Electricity exported by the project activity</t>
  </si>
  <si>
    <r>
      <t>EG</t>
    </r>
    <r>
      <rPr>
        <b/>
        <sz val="10"/>
        <rFont val="Arial"/>
      </rPr>
      <t>y</t>
    </r>
  </si>
  <si>
    <t>MWh</t>
  </si>
  <si>
    <t>Baseline emission factor</t>
  </si>
  <si>
    <r>
      <t>EF</t>
    </r>
    <r>
      <rPr>
        <b/>
        <sz val="10"/>
        <rFont val="Arial"/>
      </rPr>
      <t>y</t>
    </r>
  </si>
  <si>
    <t>Baseline Emission</t>
  </si>
  <si>
    <r>
      <t>BE</t>
    </r>
    <r>
      <rPr>
        <sz val="10"/>
        <rFont val="Arial"/>
      </rPr>
      <t>y</t>
    </r>
    <r>
      <rPr>
        <sz val="10"/>
        <rFont val="Arial"/>
      </rPr>
      <t xml:space="preserve"> = EG</t>
    </r>
    <r>
      <rPr>
        <sz val="10"/>
        <rFont val="Arial"/>
      </rPr>
      <t>y</t>
    </r>
    <r>
      <rPr>
        <sz val="10"/>
        <rFont val="Arial"/>
      </rPr>
      <t>* EF</t>
    </r>
    <r>
      <rPr>
        <sz val="10"/>
        <rFont val="Arial"/>
      </rPr>
      <t>y</t>
    </r>
  </si>
  <si>
    <t>Project Emission</t>
  </si>
  <si>
    <r>
      <t>PE</t>
    </r>
    <r>
      <rPr>
        <b/>
        <sz val="10"/>
        <rFont val="Arial"/>
      </rPr>
      <t>y</t>
    </r>
  </si>
  <si>
    <t>Leakage Emission</t>
  </si>
  <si>
    <r>
      <t>LE</t>
    </r>
    <r>
      <rPr>
        <b/>
        <sz val="10"/>
        <rFont val="Arial"/>
      </rPr>
      <t>y</t>
    </r>
  </si>
  <si>
    <t>Monitoring Period Start Date</t>
  </si>
  <si>
    <t>Monitoring Period End Date</t>
  </si>
  <si>
    <t>Total Days</t>
  </si>
  <si>
    <t xml:space="preserve">Variation in the emission reduction </t>
  </si>
  <si>
    <t>Months</t>
  </si>
  <si>
    <t>Emission Reductions (tCO2)= Baseline emission-Project emissions-Leakage Emission</t>
  </si>
  <si>
    <t>ERy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</si>
  <si>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</si>
  <si>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</si>
  <si>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</si>
  <si>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</si>
  <si>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</si>
  <si>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</si>
  <si>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</si>
  <si>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</si>
  <si>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</si>
  <si>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</si>
  <si>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</si>
  <si>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</si>
  <si>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GS ID</t>
  </si>
  <si>
    <t>Month</t>
  </si>
  <si>
    <t>Grid emission factor</t>
  </si>
  <si>
    <t>tCO2/MWh</t>
  </si>
  <si>
    <t>(MWh)</t>
  </si>
  <si>
    <t>Baseline Emissions</t>
  </si>
  <si>
    <t>tCO2/year</t>
  </si>
  <si>
    <t xml:space="preserve">10 MW Solar Photovoltaic Power plant in Rajkot, Gujarat, India </t>
  </si>
  <si>
    <r>
      <t>Net electricity generated               EG</t>
    </r>
    <r>
      <rPr>
        <b/>
        <vertAlign val="subscript"/>
        <sz val="11"/>
        <rFont val="Calibri"/>
        <family val="2"/>
      </rPr>
      <t xml:space="preserve">PJ,y </t>
    </r>
  </si>
  <si>
    <t>Total Net Electricity generated in the current monitoring period</t>
  </si>
  <si>
    <t>January</t>
  </si>
  <si>
    <t>February</t>
  </si>
  <si>
    <t>March</t>
  </si>
  <si>
    <t>April</t>
  </si>
  <si>
    <t>June</t>
  </si>
  <si>
    <t>July</t>
  </si>
  <si>
    <t>August</t>
  </si>
  <si>
    <t xml:space="preserve">Baseline emissions for the current monitoring period </t>
  </si>
  <si>
    <t>01-01-2020 to  30-12-2022</t>
  </si>
  <si>
    <t>SDG Goal</t>
  </si>
  <si>
    <t>SDG-7</t>
  </si>
  <si>
    <t>SDG-8</t>
  </si>
  <si>
    <t>SDG-13</t>
  </si>
  <si>
    <t>SDG Impact</t>
  </si>
  <si>
    <t>Renewable electricity</t>
  </si>
  <si>
    <t>Generated (MWh)</t>
  </si>
  <si>
    <t>Employment Generated (Nos)</t>
  </si>
  <si>
    <t>Estimation as per PDD</t>
  </si>
  <si>
    <t>(for 1 year).</t>
  </si>
  <si>
    <t>Number of days in the current monitoring period</t>
  </si>
  <si>
    <r>
      <t>Emission Reduction Achieved (tCO</t>
    </r>
    <r>
      <rPr>
        <vertAlign val="subscript"/>
        <sz val="11"/>
        <color rgb="FFFFFFFF"/>
        <rFont val="Arial"/>
        <family val="2"/>
      </rPr>
      <t>2</t>
    </r>
  </si>
  <si>
    <t>Training Provided</t>
  </si>
  <si>
    <t>Export ( as per JMR and Invoice)</t>
  </si>
  <si>
    <t>MWh(without error factor)</t>
  </si>
  <si>
    <t>MWh(with error factor)</t>
  </si>
  <si>
    <t>Error Factor(-%)</t>
  </si>
  <si>
    <t>Import ( As per JMR and Invoice)</t>
  </si>
  <si>
    <t>Error Factor(+%)</t>
  </si>
  <si>
    <t>Net Generation considered for ER calculation</t>
  </si>
  <si>
    <t>Total Net Generation for the monitoring period</t>
  </si>
  <si>
    <r>
      <t>tCO</t>
    </r>
    <r>
      <rPr>
        <b/>
        <vertAlign val="subscript"/>
        <sz val="11"/>
        <rFont val="Calibri"/>
        <family val="2"/>
      </rPr>
      <t>2</t>
    </r>
  </si>
  <si>
    <r>
      <rPr>
        <b/>
        <i/>
        <sz val="9"/>
        <rFont val="Arial"/>
        <family val="2"/>
      </rPr>
      <t xml:space="preserve">Note: </t>
    </r>
    <r>
      <rPr>
        <i/>
        <sz val="9"/>
        <rFont val="Arial"/>
        <family val="2"/>
      </rPr>
      <t>As there was a calibration delay, project owner has taken a conservative approach for the emission reduction calculation and has applied 0.2% error factor throughout the monitoring period where in 0.2% is subtracted from export and 0.2% is added in Import values.</t>
    </r>
  </si>
  <si>
    <r>
      <t>Emission Reduction as per the registererd PDD for the current monitoring period (tCO</t>
    </r>
    <r>
      <rPr>
        <vertAlign val="subscript"/>
        <sz val="10"/>
        <rFont val="Arial"/>
        <family val="2"/>
      </rPr>
      <t>2e</t>
    </r>
    <r>
      <rPr>
        <sz val="10"/>
        <rFont val="Arial"/>
      </rPr>
      <t xml:space="preserve">/year) </t>
    </r>
  </si>
  <si>
    <r>
      <t>Actual Emission Reduction considering the monitoring period (tCO</t>
    </r>
    <r>
      <rPr>
        <vertAlign val="subscript"/>
        <sz val="10"/>
        <rFont val="Arial"/>
        <family val="2"/>
      </rPr>
      <t>2e</t>
    </r>
    <r>
      <rPr>
        <sz val="10"/>
        <rFont val="Arial"/>
      </rPr>
      <t xml:space="preserve">/year) </t>
    </r>
  </si>
  <si>
    <r>
      <t>Emission Reduction as per the registererd PDD (tCO</t>
    </r>
    <r>
      <rPr>
        <vertAlign val="subscript"/>
        <sz val="10"/>
        <rFont val="Arial"/>
        <family val="2"/>
      </rPr>
      <t>2e</t>
    </r>
    <r>
      <rPr>
        <sz val="10"/>
        <rFont val="Arial"/>
      </rPr>
      <t xml:space="preserve">/year) </t>
    </r>
  </si>
  <si>
    <t>Actual for the current monitoring period</t>
  </si>
  <si>
    <r>
      <t>tCO</t>
    </r>
    <r>
      <rPr>
        <vertAlign val="subscript"/>
        <sz val="10"/>
        <rFont val="Arial"/>
        <family val="2"/>
      </rPr>
      <t>2e</t>
    </r>
  </si>
  <si>
    <r>
      <t>tCO</t>
    </r>
    <r>
      <rPr>
        <vertAlign val="subscript"/>
        <sz val="10"/>
        <rFont val="Arial"/>
        <family val="2"/>
      </rPr>
      <t>2</t>
    </r>
    <r>
      <rPr>
        <sz val="10"/>
        <rFont val="Arial"/>
      </rPr>
      <t>/MWh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</si>
</sst>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d\-mmm\-yy"/>
    <numFmt numFmtId="165" formatCode="#0"/>
    <numFmt numFmtId="166" formatCode="#0.00%"/>
    <numFmt numFmtId="167" formatCode="mmm\-yy"/>
    <numFmt numFmtId="168" formatCode="#0.0000"/>
    <numFmt numFmtId="169" formatCode="_ * #,##0_ ;_ * \-#,##0_ ;_ * &quot;-&quot;??_ ;_ @_ "/>
    <numFmt numFmtId="170" formatCode="0.0%"/>
    <numFmt numFmtId="171" formatCode="#0.00"/>
    <numFmt numFmtId="172" formatCode="0.000"/>
  </numFmts>
  <fonts count="18">
    <font>
      <sz val="11"/>
      <name val="Calibri"/>
    </font>
    <font>
      <sz val="10"/>
      <name val="Arial"/>
    </font>
    <font>
      <b/>
      <sz val="10"/>
      <name val="Arial"/>
    </font>
    <font>
      <sz val="10"/>
      <color rgb="FFFFFFFF"/>
      <name val="Arial"/>
    </font>
    <font>
      <b/>
      <sz val="10"/>
      <name val="Arial"/>
      <family val="2"/>
    </font>
    <font>
      <b/>
      <sz val="11"/>
      <name val="Calibri"/>
      <family val="2"/>
    </font>
    <font>
      <sz val="8"/>
      <name val="Calibri"/>
    </font>
    <font>
      <b/>
      <vertAlign val="subscript"/>
      <sz val="11"/>
      <name val="Calibri"/>
      <family val="2"/>
    </font>
    <font>
      <sz val="11"/>
      <name val="Calibri"/>
      <family val="2"/>
    </font>
    <font>
      <b/>
      <sz val="11"/>
      <color rgb="FFFFFFFF"/>
      <name val="Arial"/>
      <family val="2"/>
    </font>
    <font>
      <sz val="11"/>
      <color rgb="FFFFFFFF"/>
      <name val="Arial"/>
      <family val="2"/>
    </font>
    <font>
      <vertAlign val="subscript"/>
      <sz val="11"/>
      <color rgb="FFFFFFFF"/>
      <name val="Arial"/>
      <family val="2"/>
    </font>
    <font>
      <sz val="11"/>
      <color rgb="FF4D4D4C"/>
      <name val="Arial"/>
      <family val="2"/>
    </font>
    <font>
      <sz val="11"/>
      <name val="Calibri"/>
    </font>
    <font>
      <i/>
      <sz val="9"/>
      <name val="Arial"/>
      <family val="2"/>
    </font>
    <font>
      <b/>
      <i/>
      <sz val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54061"/>
      </patternFill>
    </fill>
    <fill>
      <patternFill patternType="solid">
        <fgColor rgb="FFFFFFFF"/>
      </patternFill>
    </fill>
    <fill>
      <patternFill patternType="solid">
        <fgColor rgb="FFD9D9D9"/>
      </patternFill>
    </fill>
    <fill>
      <patternFill patternType="solid">
        <fgColor rgb="FFB9CDE5"/>
      </patternFill>
    </fill>
    <fill>
      <patternFill patternType="solid">
        <fgColor rgb="FFC6D9F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/>
    </xf>
    <xf numFmtId="166" fontId="2" fillId="3" borderId="2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" fillId="7" borderId="3" xfId="0" applyFont="1" applyFill="1" applyBorder="1"/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0" xfId="0" applyAlignment="1">
      <alignment vertical="center"/>
    </xf>
    <xf numFmtId="0" fontId="5" fillId="8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8" fontId="1" fillId="4" borderId="3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/>
    </xf>
    <xf numFmtId="0" fontId="5" fillId="9" borderId="3" xfId="0" applyFont="1" applyFill="1" applyBorder="1"/>
    <xf numFmtId="0" fontId="0" fillId="9" borderId="5" xfId="0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7" fontId="1" fillId="6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167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5" fillId="9" borderId="7" xfId="0" applyFont="1" applyFill="1" applyBorder="1"/>
    <xf numFmtId="0" fontId="5" fillId="9" borderId="8" xfId="0" applyFont="1" applyFill="1" applyBorder="1"/>
    <xf numFmtId="1" fontId="0" fillId="0" borderId="0" xfId="0" applyNumberFormat="1"/>
    <xf numFmtId="0" fontId="12" fillId="0" borderId="3" xfId="0" applyFont="1" applyBorder="1" applyAlignment="1">
      <alignment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1" fontId="1" fillId="0" borderId="3" xfId="0" applyNumberFormat="1" applyFont="1" applyBorder="1"/>
    <xf numFmtId="0" fontId="4" fillId="5" borderId="3" xfId="0" applyFont="1" applyFill="1" applyBorder="1" applyAlignment="1">
      <alignment horizontal="center" vertical="center" wrapText="1"/>
    </xf>
    <xf numFmtId="169" fontId="5" fillId="9" borderId="3" xfId="1" applyNumberFormat="1" applyFont="1" applyFill="1" applyBorder="1" applyAlignment="1">
      <alignment horizontal="center"/>
    </xf>
    <xf numFmtId="169" fontId="5" fillId="0" borderId="3" xfId="1" applyNumberFormat="1" applyFont="1" applyBorder="1" applyAlignment="1">
      <alignment horizontal="center" vertical="center"/>
    </xf>
    <xf numFmtId="169" fontId="1" fillId="0" borderId="0" xfId="1" applyNumberFormat="1" applyFont="1"/>
    <xf numFmtId="0" fontId="4" fillId="5" borderId="3" xfId="0" applyFont="1" applyFill="1" applyBorder="1" applyAlignment="1">
      <alignment vertical="center" wrapText="1"/>
    </xf>
    <xf numFmtId="2" fontId="1" fillId="0" borderId="3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71" fontId="1" fillId="4" borderId="3" xfId="0" applyNumberFormat="1" applyFont="1" applyFill="1" applyBorder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3" fontId="2" fillId="3" borderId="2" xfId="1" applyFont="1" applyFill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5" fillId="9" borderId="3" xfId="1" applyFont="1" applyFill="1" applyBorder="1" applyAlignment="1">
      <alignment horizontal="center"/>
    </xf>
    <xf numFmtId="43" fontId="5" fillId="9" borderId="3" xfId="1" applyFont="1" applyFill="1" applyBorder="1"/>
    <xf numFmtId="0" fontId="17" fillId="3" borderId="3" xfId="0" applyFont="1" applyFill="1" applyBorder="1" applyAlignment="1">
      <alignment horizontal="center" vertical="center"/>
    </xf>
    <xf numFmtId="9" fontId="1" fillId="0" borderId="0" xfId="2" applyFont="1"/>
    <xf numFmtId="172" fontId="0" fillId="0" borderId="0" xfId="0" applyNumberFormat="1"/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165" fontId="17" fillId="0" borderId="2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center" wrapText="1"/>
    </xf>
    <xf numFmtId="170" fontId="1" fillId="0" borderId="4" xfId="0" applyNumberFormat="1" applyFont="1" applyBorder="1" applyAlignment="1">
      <alignment horizontal="center" vertical="center" wrapText="1"/>
    </xf>
    <xf numFmtId="170" fontId="1" fillId="0" borderId="6" xfId="0" applyNumberFormat="1" applyFont="1" applyBorder="1" applyAlignment="1">
      <alignment horizontal="center" vertical="center" wrapText="1"/>
    </xf>
    <xf numFmtId="170" fontId="1" fillId="0" borderId="5" xfId="0" applyNumberFormat="1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 customBuiltin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thor" id="{F868BFBB-B150-4FC7-9588-2132D00E2868}" userId="Author" providerId="None"/>
  <person displayName="Smita Jaiswal" id="{8A8FFE5C-873E-437F-94DE-8E6352049354}" userId="fff7e1a552c43b1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4-02-29T20:37:19.71" personId="{F868BFBB-B150-4FC7-9588-2132D00E2868}" id="{9E5105BF-E1C9-47B7-9473-4BEF3EDBD958}">
    <text>Not reported in the MR</text>
  </threadedComment>
  <threadedComment ref="F9" dT="2024-03-08T10:56:29.19" personId="{8A8FFE5C-873E-437F-94DE-8E6352049354}" id="{9827E15A-EB63-4F7F-BE0E-DD3B96A08A46}" parentId="{9E5105BF-E1C9-47B7-9473-4BEF3EDBD958}">
    <text xml:space="preserve">Corrected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29"/>
  <sheetViews>
    <sheetView showGridLines="0" workbookViewId="0">
      <selection activeCell="E10" sqref="E10"/>
    </sheetView>
  </sheetViews>
  <sheetFormatPr defaultRowHeight="15" customHeight="1"/>
  <cols>
    <col min="1" max="1" width="5.453125" style="1"/>
    <col min="2" max="2" width="40.1796875" style="1"/>
    <col min="3" max="3" width="18" style="1"/>
    <col min="4" max="4" width="25.1796875" style="1"/>
    <col min="5" max="5" width="19.54296875" style="1"/>
    <col min="6" max="6" width="14.26953125" style="1" bestFit="1" customWidth="1"/>
    <col min="7" max="7" width="13.453125" style="1"/>
    <col min="8" max="8" width="12.453125" style="1"/>
    <col min="9" max="9" width="13.81640625" style="1"/>
    <col min="10" max="10" width="15" style="1"/>
    <col min="11" max="1024" width="9.81640625" style="1"/>
    <col min="1025" max="1025" width="11.453125"/>
  </cols>
  <sheetData>
    <row r="2" spans="1:1024" ht="14.5">
      <c r="B2" s="2" t="s">
        <v>38</v>
      </c>
      <c r="C2" s="71">
        <v>7792</v>
      </c>
      <c r="D2" s="71"/>
      <c r="E2" s="71"/>
    </row>
    <row r="3" spans="1:1024" ht="14.5">
      <c r="B3" s="2" t="s">
        <v>0</v>
      </c>
      <c r="C3" s="72" t="s">
        <v>45</v>
      </c>
      <c r="D3" s="71"/>
      <c r="E3" s="71"/>
    </row>
    <row r="4" spans="1:1024" ht="14.5">
      <c r="B4" s="2" t="s">
        <v>1</v>
      </c>
      <c r="C4" s="71" t="s">
        <v>56</v>
      </c>
      <c r="D4" s="71"/>
      <c r="E4" s="71"/>
    </row>
    <row r="6" spans="1:1024" ht="14.5">
      <c r="B6" s="75" t="s">
        <v>2</v>
      </c>
      <c r="C6" s="73" t="s">
        <v>3</v>
      </c>
      <c r="D6" s="15" t="s">
        <v>4</v>
      </c>
      <c r="E6" s="73" t="s">
        <v>5</v>
      </c>
    </row>
    <row r="7" spans="1:1024" ht="14.5">
      <c r="B7" s="75"/>
      <c r="C7" s="73"/>
      <c r="D7" s="15" t="s">
        <v>6</v>
      </c>
      <c r="E7" s="73" t="s">
        <v>7</v>
      </c>
    </row>
    <row r="8" spans="1:1024" ht="14.5">
      <c r="B8" s="33" t="s">
        <v>8</v>
      </c>
      <c r="C8" s="16" t="s">
        <v>9</v>
      </c>
      <c r="D8" s="16" t="s">
        <v>10</v>
      </c>
      <c r="E8" s="61">
        <f>'Baseline emission'!F44</f>
        <v>46058</v>
      </c>
    </row>
    <row r="9" spans="1:1024" ht="15.5">
      <c r="B9" s="34" t="s">
        <v>11</v>
      </c>
      <c r="C9" s="16" t="s">
        <v>12</v>
      </c>
      <c r="D9" s="67" t="s">
        <v>85</v>
      </c>
      <c r="E9" s="17">
        <v>0.93459999999999999</v>
      </c>
      <c r="F9" s="49"/>
    </row>
    <row r="10" spans="1:1024" ht="15.5">
      <c r="B10" s="34" t="s">
        <v>13</v>
      </c>
      <c r="C10" s="16" t="s">
        <v>14</v>
      </c>
      <c r="D10" s="67" t="s">
        <v>84</v>
      </c>
      <c r="E10" s="60">
        <f>'Baseline emission'!F45</f>
        <v>43046</v>
      </c>
    </row>
    <row r="11" spans="1:1024" ht="15.5">
      <c r="B11" s="34" t="s">
        <v>15</v>
      </c>
      <c r="C11" s="16" t="s">
        <v>16</v>
      </c>
      <c r="D11" s="67" t="s">
        <v>84</v>
      </c>
      <c r="E11" s="18">
        <v>0</v>
      </c>
    </row>
    <row r="12" spans="1:1024" ht="15.5">
      <c r="B12" s="34" t="s">
        <v>17</v>
      </c>
      <c r="C12" s="16" t="s">
        <v>18</v>
      </c>
      <c r="D12" s="67" t="s">
        <v>84</v>
      </c>
      <c r="E12" s="19">
        <v>0</v>
      </c>
    </row>
    <row r="13" spans="1:1024" s="7" customFormat="1" ht="39">
      <c r="A13" s="6"/>
      <c r="B13" s="35" t="s">
        <v>24</v>
      </c>
      <c r="C13" s="20" t="s">
        <v>25</v>
      </c>
      <c r="D13" s="67" t="s">
        <v>84</v>
      </c>
      <c r="E13" s="62">
        <f>E10-E11-E12</f>
        <v>43046</v>
      </c>
      <c r="F13" s="6"/>
      <c r="G13" s="6"/>
      <c r="H13" s="1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</row>
    <row r="14" spans="1:1024" s="1" customFormat="1" ht="12.5">
      <c r="B14" s="3"/>
      <c r="C14" s="3"/>
      <c r="D14" s="3"/>
      <c r="E14" s="3"/>
      <c r="F14" s="3"/>
      <c r="G14" s="3"/>
      <c r="I14" s="3"/>
      <c r="J14" s="3"/>
    </row>
    <row r="15" spans="1:1024" s="1" customFormat="1" ht="12.5">
      <c r="B15" s="3"/>
      <c r="C15" s="3"/>
      <c r="D15" s="3"/>
      <c r="E15" s="3"/>
      <c r="F15" s="3"/>
      <c r="G15" s="3"/>
      <c r="I15" s="3"/>
      <c r="J15" s="3"/>
    </row>
    <row r="16" spans="1:1024" s="1" customFormat="1" ht="13.5" customHeight="1">
      <c r="B16" s="76" t="s">
        <v>81</v>
      </c>
      <c r="C16" s="74"/>
      <c r="D16" s="74"/>
      <c r="E16" s="63">
        <f>E13</f>
        <v>43046</v>
      </c>
      <c r="F16" s="3"/>
      <c r="G16" s="3"/>
      <c r="I16" s="3"/>
      <c r="J16" s="3"/>
    </row>
    <row r="17" spans="2:10" s="1" customFormat="1" ht="13">
      <c r="B17" s="74" t="s">
        <v>19</v>
      </c>
      <c r="C17" s="74"/>
      <c r="D17" s="74"/>
      <c r="E17" s="21">
        <v>43831</v>
      </c>
      <c r="F17" s="3"/>
      <c r="G17" s="3"/>
      <c r="I17" s="3"/>
      <c r="J17" s="3"/>
    </row>
    <row r="18" spans="2:10" s="1" customFormat="1" ht="13">
      <c r="B18" s="74" t="s">
        <v>20</v>
      </c>
      <c r="C18" s="74"/>
      <c r="D18" s="74"/>
      <c r="E18" s="21">
        <v>44925</v>
      </c>
      <c r="F18" s="3"/>
      <c r="G18" s="3"/>
      <c r="I18" s="3"/>
      <c r="J18" s="3"/>
    </row>
    <row r="19" spans="2:10" s="1" customFormat="1" ht="13">
      <c r="B19" s="74" t="s">
        <v>21</v>
      </c>
      <c r="C19" s="74"/>
      <c r="D19" s="74"/>
      <c r="E19" s="4">
        <f>E18-E17+1</f>
        <v>1095</v>
      </c>
      <c r="F19" s="3"/>
      <c r="G19" s="3"/>
      <c r="I19" s="3"/>
      <c r="J19" s="3"/>
    </row>
    <row r="20" spans="2:10" s="1" customFormat="1" ht="13.5" customHeight="1">
      <c r="B20" s="76" t="s">
        <v>82</v>
      </c>
      <c r="C20" s="74"/>
      <c r="D20" s="74"/>
      <c r="E20" s="63">
        <v>16415</v>
      </c>
      <c r="F20" s="3"/>
      <c r="G20" s="3"/>
      <c r="H20" s="3"/>
      <c r="I20" s="3"/>
      <c r="J20" s="3"/>
    </row>
    <row r="21" spans="2:10" s="1" customFormat="1" ht="13.5" customHeight="1">
      <c r="B21" s="76" t="s">
        <v>80</v>
      </c>
      <c r="C21" s="74"/>
      <c r="D21" s="74"/>
      <c r="E21" s="63">
        <f>(16379/365)*E19</f>
        <v>49137</v>
      </c>
      <c r="F21" s="3"/>
      <c r="G21" s="3"/>
      <c r="H21" s="3"/>
      <c r="I21" s="3"/>
      <c r="J21" s="3"/>
    </row>
    <row r="22" spans="2:10" s="1" customFormat="1" ht="13">
      <c r="B22" s="74" t="s">
        <v>22</v>
      </c>
      <c r="C22" s="74"/>
      <c r="D22" s="74"/>
      <c r="E22" s="5">
        <f>(E16-E21)/E21</f>
        <v>-0.12395954168956183</v>
      </c>
      <c r="F22" s="3"/>
      <c r="G22" s="3"/>
      <c r="H22" s="3"/>
      <c r="I22" s="3"/>
      <c r="J22" s="3"/>
    </row>
    <row r="25" spans="2:10" ht="14.5">
      <c r="B25" s="70"/>
      <c r="C25" s="70"/>
      <c r="D25" s="70"/>
      <c r="E25" s="70"/>
    </row>
    <row r="29" spans="2:10" ht="15" customHeight="1">
      <c r="E29" s="68"/>
    </row>
  </sheetData>
  <mergeCells count="14">
    <mergeCell ref="B25:E25"/>
    <mergeCell ref="C2:E2"/>
    <mergeCell ref="C3:E3"/>
    <mergeCell ref="C6:C7"/>
    <mergeCell ref="B22:D22"/>
    <mergeCell ref="E6:E7"/>
    <mergeCell ref="C4:E4"/>
    <mergeCell ref="B19:D19"/>
    <mergeCell ref="B6:B7"/>
    <mergeCell ref="B16:D16"/>
    <mergeCell ref="B18:D18"/>
    <mergeCell ref="B20:D20"/>
    <mergeCell ref="B17:D17"/>
    <mergeCell ref="B21:D21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Z47"/>
  <sheetViews>
    <sheetView workbookViewId="0">
      <pane xSplit="3" ySplit="3" topLeftCell="E45" activePane="bottomRight" state="frozen"/>
      <selection pane="topRight"/>
      <selection pane="bottomLeft"/>
      <selection pane="bottomRight" activeCell="G41" sqref="G41"/>
    </sheetView>
  </sheetViews>
  <sheetFormatPr defaultRowHeight="15" customHeight="1"/>
  <cols>
    <col min="2" max="3" width="9.54296875" style="1"/>
    <col min="4" max="4" width="23.26953125" style="1" customWidth="1"/>
    <col min="5" max="5" width="11.453125" style="1" customWidth="1"/>
    <col min="6" max="7" width="23.26953125" style="1" customWidth="1"/>
    <col min="8" max="8" width="12.54296875" style="1" customWidth="1"/>
    <col min="9" max="9" width="19.7265625" style="1" customWidth="1"/>
    <col min="10" max="10" width="17" style="1" customWidth="1"/>
    <col min="11" max="1014" width="9.54296875" style="1"/>
    <col min="1015" max="1015" width="11.453125"/>
  </cols>
  <sheetData>
    <row r="2" spans="2:10" s="1" customFormat="1" ht="28.15" customHeight="1">
      <c r="B2" s="78" t="s">
        <v>4</v>
      </c>
      <c r="C2" s="78" t="s">
        <v>23</v>
      </c>
      <c r="D2" s="81" t="s">
        <v>70</v>
      </c>
      <c r="E2" s="81"/>
      <c r="F2" s="81"/>
      <c r="G2" s="81" t="s">
        <v>74</v>
      </c>
      <c r="H2" s="81"/>
      <c r="I2" s="81"/>
      <c r="J2" s="79" t="s">
        <v>76</v>
      </c>
    </row>
    <row r="3" spans="2:10" s="1" customFormat="1" ht="60.65" customHeight="1">
      <c r="B3" s="78"/>
      <c r="C3" s="78"/>
      <c r="D3" s="46" t="s">
        <v>71</v>
      </c>
      <c r="E3" s="46" t="s">
        <v>73</v>
      </c>
      <c r="F3" s="46" t="s">
        <v>72</v>
      </c>
      <c r="G3" s="46" t="s">
        <v>71</v>
      </c>
      <c r="H3" s="46" t="s">
        <v>75</v>
      </c>
      <c r="I3" s="46" t="s">
        <v>72</v>
      </c>
      <c r="J3" s="80"/>
    </row>
    <row r="4" spans="2:10" s="1" customFormat="1" ht="13">
      <c r="B4" s="8"/>
      <c r="C4" s="78"/>
      <c r="D4" s="50"/>
      <c r="E4" s="50"/>
      <c r="F4" s="50"/>
      <c r="G4" s="50"/>
      <c r="H4" s="50"/>
      <c r="I4" s="50"/>
      <c r="J4" s="46" t="s">
        <v>10</v>
      </c>
    </row>
    <row r="5" spans="2:10" s="1" customFormat="1" ht="14.5" customHeight="1">
      <c r="B5" s="77">
        <v>2020</v>
      </c>
      <c r="C5" s="23" t="s">
        <v>26</v>
      </c>
      <c r="D5" s="9">
        <v>1360.67</v>
      </c>
      <c r="E5" s="84">
        <v>2E-3</v>
      </c>
      <c r="F5" s="51">
        <f>D5-(D5*E5)</f>
        <v>1357.94866</v>
      </c>
      <c r="G5" s="9">
        <v>9.3559999999999999</v>
      </c>
      <c r="H5" s="87">
        <v>2E-3</v>
      </c>
      <c r="I5" s="57">
        <f>G5+(G5*H5)</f>
        <v>9.3747120000000006</v>
      </c>
      <c r="J5" s="51">
        <f>F5-I5</f>
        <v>1348.573948</v>
      </c>
    </row>
    <row r="6" spans="2:10" s="1" customFormat="1" ht="12.5">
      <c r="B6" s="77"/>
      <c r="C6" s="23" t="s">
        <v>27</v>
      </c>
      <c r="D6" s="9">
        <v>1391.29</v>
      </c>
      <c r="E6" s="85"/>
      <c r="F6" s="51">
        <f>D6-(D6*E5)</f>
        <v>1388.5074199999999</v>
      </c>
      <c r="G6" s="9">
        <v>8.4149999999999991</v>
      </c>
      <c r="H6" s="88"/>
      <c r="I6" s="57">
        <f>G6+(G6*H5)</f>
        <v>8.4318299999999997</v>
      </c>
      <c r="J6" s="51">
        <f t="shared" ref="J6:J15" si="0">F6-I6</f>
        <v>1380.0755899999999</v>
      </c>
    </row>
    <row r="7" spans="2:10" s="1" customFormat="1" ht="12.5">
      <c r="B7" s="77"/>
      <c r="C7" s="23" t="s">
        <v>28</v>
      </c>
      <c r="D7" s="9">
        <v>1589.857</v>
      </c>
      <c r="E7" s="85"/>
      <c r="F7" s="51">
        <f>D7-(D7*E5)</f>
        <v>1586.6772859999999</v>
      </c>
      <c r="G7" s="9">
        <v>9.3650000000000002</v>
      </c>
      <c r="H7" s="88"/>
      <c r="I7" s="57">
        <f>G7+(G7*H5)</f>
        <v>9.3837299999999999</v>
      </c>
      <c r="J7" s="51">
        <f t="shared" si="0"/>
        <v>1577.2935559999999</v>
      </c>
    </row>
    <row r="8" spans="2:10" s="1" customFormat="1" ht="12.5">
      <c r="B8" s="77"/>
      <c r="C8" s="23" t="s">
        <v>29</v>
      </c>
      <c r="D8" s="9">
        <v>1597.33</v>
      </c>
      <c r="E8" s="85"/>
      <c r="F8" s="51">
        <f>D8-(D8*E5)</f>
        <v>1594.1353399999998</v>
      </c>
      <c r="G8" s="9">
        <v>9.4550000000000001</v>
      </c>
      <c r="H8" s="88"/>
      <c r="I8" s="57">
        <f>G8+(G8*H5)</f>
        <v>9.4739100000000001</v>
      </c>
      <c r="J8" s="51">
        <f t="shared" si="0"/>
        <v>1584.6614299999999</v>
      </c>
    </row>
    <row r="9" spans="2:10" s="1" customFormat="1" ht="12.5">
      <c r="B9" s="77"/>
      <c r="C9" s="23" t="s">
        <v>30</v>
      </c>
      <c r="D9" s="9">
        <v>1665.616</v>
      </c>
      <c r="E9" s="85"/>
      <c r="F9" s="51">
        <f>D9-(D9*E5)</f>
        <v>1662.284768</v>
      </c>
      <c r="G9" s="9">
        <v>9.9290000000000003</v>
      </c>
      <c r="H9" s="88"/>
      <c r="I9" s="57">
        <f>G9+(G9*H5)</f>
        <v>9.9488579999999995</v>
      </c>
      <c r="J9" s="51">
        <f t="shared" si="0"/>
        <v>1652.33591</v>
      </c>
    </row>
    <row r="10" spans="2:10" s="1" customFormat="1" ht="12.5">
      <c r="B10" s="77"/>
      <c r="C10" s="23" t="s">
        <v>31</v>
      </c>
      <c r="D10" s="9">
        <v>1185.046</v>
      </c>
      <c r="E10" s="85"/>
      <c r="F10" s="51">
        <f>D10-(D10*E5)</f>
        <v>1182.6759079999999</v>
      </c>
      <c r="G10" s="9">
        <v>8.7249999999999996</v>
      </c>
      <c r="H10" s="88"/>
      <c r="I10" s="57">
        <f>G10+(G10*H5)</f>
        <v>8.7424499999999998</v>
      </c>
      <c r="J10" s="51">
        <f t="shared" si="0"/>
        <v>1173.933458</v>
      </c>
    </row>
    <row r="11" spans="2:10" s="1" customFormat="1" ht="12.5">
      <c r="B11" s="77"/>
      <c r="C11" s="23" t="s">
        <v>32</v>
      </c>
      <c r="D11" s="9">
        <v>1074.0830000000001</v>
      </c>
      <c r="E11" s="85"/>
      <c r="F11" s="51">
        <f>D11-(D11*E5)</f>
        <v>1071.9348340000001</v>
      </c>
      <c r="G11" s="9">
        <v>9.3279999999999994</v>
      </c>
      <c r="H11" s="88"/>
      <c r="I11" s="57">
        <f>G11+(G11*H5)</f>
        <v>9.3466559999999994</v>
      </c>
      <c r="J11" s="51">
        <f t="shared" si="0"/>
        <v>1062.5881780000002</v>
      </c>
    </row>
    <row r="12" spans="2:10" s="1" customFormat="1" ht="12.5">
      <c r="B12" s="77"/>
      <c r="C12" s="23" t="s">
        <v>33</v>
      </c>
      <c r="D12" s="9">
        <v>817.01900000000001</v>
      </c>
      <c r="E12" s="85"/>
      <c r="F12" s="51">
        <f>D12-(D12*E5)</f>
        <v>815.38496199999997</v>
      </c>
      <c r="G12" s="9">
        <v>9.5410000000000004</v>
      </c>
      <c r="H12" s="88"/>
      <c r="I12" s="57">
        <f>G12+(G12*H5)</f>
        <v>9.5600819999999995</v>
      </c>
      <c r="J12" s="51">
        <f t="shared" si="0"/>
        <v>805.82488000000001</v>
      </c>
    </row>
    <row r="13" spans="2:10" s="1" customFormat="1" ht="12.5">
      <c r="B13" s="77"/>
      <c r="C13" s="23" t="s">
        <v>34</v>
      </c>
      <c r="D13" s="9">
        <v>1240.442</v>
      </c>
      <c r="E13" s="85"/>
      <c r="F13" s="51">
        <f>D13-(D13*E5)</f>
        <v>1237.9611159999999</v>
      </c>
      <c r="G13" s="9">
        <v>9.6010000000000009</v>
      </c>
      <c r="H13" s="88"/>
      <c r="I13" s="57">
        <f>G13+(G13*H5)</f>
        <v>9.6202020000000008</v>
      </c>
      <c r="J13" s="51">
        <f t="shared" si="0"/>
        <v>1228.3409139999999</v>
      </c>
    </row>
    <row r="14" spans="2:10" s="1" customFormat="1" ht="12.5">
      <c r="B14" s="77"/>
      <c r="C14" s="23" t="s">
        <v>35</v>
      </c>
      <c r="D14" s="9">
        <v>1414.5519999999999</v>
      </c>
      <c r="E14" s="85"/>
      <c r="F14" s="51">
        <f>D14-(D14*E5)</f>
        <v>1411.722896</v>
      </c>
      <c r="G14" s="9">
        <v>9.68</v>
      </c>
      <c r="H14" s="88"/>
      <c r="I14" s="57">
        <f>G14+(G14*H5)</f>
        <v>9.6993600000000004</v>
      </c>
      <c r="J14" s="51">
        <f t="shared" si="0"/>
        <v>1402.0235359999999</v>
      </c>
    </row>
    <row r="15" spans="2:10" s="1" customFormat="1" ht="12.5">
      <c r="B15" s="77"/>
      <c r="C15" s="23" t="s">
        <v>36</v>
      </c>
      <c r="D15" s="9">
        <v>1263.7639999999999</v>
      </c>
      <c r="E15" s="85"/>
      <c r="F15" s="51">
        <f>D15-(D15*E5)</f>
        <v>1261.2364719999998</v>
      </c>
      <c r="G15" s="9">
        <v>10.233000000000001</v>
      </c>
      <c r="H15" s="88"/>
      <c r="I15" s="57">
        <f>G15+(G15*H5)</f>
        <v>10.253466000000001</v>
      </c>
      <c r="J15" s="51">
        <f t="shared" si="0"/>
        <v>1250.9830059999999</v>
      </c>
    </row>
    <row r="16" spans="2:10" s="1" customFormat="1" ht="12.5">
      <c r="B16" s="77"/>
      <c r="C16" s="23" t="s">
        <v>37</v>
      </c>
      <c r="D16" s="9">
        <v>1290.2950000000001</v>
      </c>
      <c r="E16" s="86"/>
      <c r="F16" s="51">
        <f>D16-(D16*E5)</f>
        <v>1287.71441</v>
      </c>
      <c r="G16" s="9">
        <v>11.074</v>
      </c>
      <c r="H16" s="89"/>
      <c r="I16" s="57">
        <f>G16+(G16*H5)</f>
        <v>11.096147999999999</v>
      </c>
      <c r="J16" s="51">
        <f>F16-I16</f>
        <v>1276.618262</v>
      </c>
    </row>
    <row r="17" spans="2:10" s="1" customFormat="1" ht="13">
      <c r="B17" s="8"/>
      <c r="C17" s="30" t="s">
        <v>5</v>
      </c>
      <c r="D17" s="53">
        <f>ROUNDDOWN(SUM(D5:D16),0)</f>
        <v>15889</v>
      </c>
      <c r="E17" s="44"/>
      <c r="F17" s="53">
        <f>SUM(F5:F16)</f>
        <v>15858.184072</v>
      </c>
      <c r="G17" s="54">
        <f>SUM(G5:G16)</f>
        <v>114.70200000000001</v>
      </c>
      <c r="H17" s="44"/>
      <c r="I17" s="58">
        <f>SUM(I5:I16)</f>
        <v>114.931404</v>
      </c>
      <c r="J17" s="64">
        <f>ROUNDDOWN(SUM(J5:J16),0)</f>
        <v>15743</v>
      </c>
    </row>
    <row r="18" spans="2:10" s="1" customFormat="1" ht="12.5">
      <c r="B18" s="77">
        <v>2021</v>
      </c>
      <c r="C18" s="23" t="s">
        <v>26</v>
      </c>
      <c r="D18" s="51">
        <v>1386.481</v>
      </c>
      <c r="E18" s="84">
        <v>2E-3</v>
      </c>
      <c r="F18" s="51">
        <f>D18-(D18*E18)</f>
        <v>1383.708038</v>
      </c>
      <c r="G18" s="51">
        <v>11.127000000000001</v>
      </c>
      <c r="H18" s="84">
        <v>2E-3</v>
      </c>
      <c r="I18" s="57">
        <f>G18+(G18*H18)</f>
        <v>11.149254000000001</v>
      </c>
      <c r="J18" s="51">
        <f>F18-I18</f>
        <v>1372.5587840000001</v>
      </c>
    </row>
    <row r="19" spans="2:10" s="1" customFormat="1" ht="12.5">
      <c r="B19" s="77"/>
      <c r="C19" s="23" t="s">
        <v>27</v>
      </c>
      <c r="D19" s="51">
        <v>1335.6489999999999</v>
      </c>
      <c r="E19" s="85"/>
      <c r="F19" s="51">
        <f>D19-(D19*E18)</f>
        <v>1332.9777019999999</v>
      </c>
      <c r="G19" s="51">
        <v>9.8770000000000007</v>
      </c>
      <c r="H19" s="85"/>
      <c r="I19" s="57">
        <f>G19+(G19*H18)</f>
        <v>9.8967540000000014</v>
      </c>
      <c r="J19" s="51">
        <f t="shared" ref="J19:J29" si="1">F19-I19</f>
        <v>1323.0809479999998</v>
      </c>
    </row>
    <row r="20" spans="2:10" s="1" customFormat="1" ht="12.5">
      <c r="B20" s="77"/>
      <c r="C20" s="23" t="s">
        <v>28</v>
      </c>
      <c r="D20" s="51">
        <v>1608.9970000000001</v>
      </c>
      <c r="E20" s="85"/>
      <c r="F20" s="51">
        <f>D20-(D20*E18)</f>
        <v>1605.779006</v>
      </c>
      <c r="G20" s="51">
        <v>10.785</v>
      </c>
      <c r="H20" s="85"/>
      <c r="I20" s="57">
        <f>G20+(G20*H18)</f>
        <v>10.806570000000001</v>
      </c>
      <c r="J20" s="51">
        <f t="shared" si="1"/>
        <v>1594.972436</v>
      </c>
    </row>
    <row r="21" spans="2:10" s="1" customFormat="1" ht="12.5">
      <c r="B21" s="77"/>
      <c r="C21" s="23" t="s">
        <v>29</v>
      </c>
      <c r="D21" s="51">
        <v>1533.68</v>
      </c>
      <c r="E21" s="85"/>
      <c r="F21" s="51">
        <f>D21-(D21*E18)</f>
        <v>1530.6126400000001</v>
      </c>
      <c r="G21" s="51">
        <v>9.6980000000000004</v>
      </c>
      <c r="H21" s="85"/>
      <c r="I21" s="57">
        <f>G21+(G21*H18)</f>
        <v>9.7173960000000008</v>
      </c>
      <c r="J21" s="51">
        <f t="shared" si="1"/>
        <v>1520.895244</v>
      </c>
    </row>
    <row r="22" spans="2:10" s="1" customFormat="1" ht="12.5">
      <c r="B22" s="77"/>
      <c r="C22" s="23" t="s">
        <v>30</v>
      </c>
      <c r="D22" s="51">
        <v>1491.799</v>
      </c>
      <c r="E22" s="85"/>
      <c r="F22" s="51">
        <f>D22-(D22*E18)</f>
        <v>1488.8154019999999</v>
      </c>
      <c r="G22" s="51">
        <v>9.4510000000000005</v>
      </c>
      <c r="H22" s="85"/>
      <c r="I22" s="57">
        <f>G22+(G22*H18)</f>
        <v>9.4699020000000012</v>
      </c>
      <c r="J22" s="51">
        <f t="shared" si="1"/>
        <v>1479.3454999999999</v>
      </c>
    </row>
    <row r="23" spans="2:10" s="1" customFormat="1" ht="12.5">
      <c r="B23" s="77"/>
      <c r="C23" s="23" t="s">
        <v>31</v>
      </c>
      <c r="D23" s="51">
        <v>1276.451</v>
      </c>
      <c r="E23" s="85"/>
      <c r="F23" s="51">
        <f>D23-(D23*E18)</f>
        <v>1273.8980980000001</v>
      </c>
      <c r="G23" s="51">
        <v>8.1110000000000007</v>
      </c>
      <c r="H23" s="85"/>
      <c r="I23" s="57">
        <f>G23+(G23*H18)</f>
        <v>8.1272220000000015</v>
      </c>
      <c r="J23" s="51">
        <f t="shared" si="1"/>
        <v>1265.770876</v>
      </c>
    </row>
    <row r="24" spans="2:10" s="1" customFormat="1" ht="12.5">
      <c r="B24" s="77"/>
      <c r="C24" s="23" t="s">
        <v>32</v>
      </c>
      <c r="D24" s="51">
        <v>965.31399999999996</v>
      </c>
      <c r="E24" s="85"/>
      <c r="F24" s="51">
        <f>D24-(D24*E18)</f>
        <v>963.38337200000001</v>
      </c>
      <c r="G24" s="51">
        <v>7.7809999999999997</v>
      </c>
      <c r="H24" s="85"/>
      <c r="I24" s="57">
        <f>G24+(G24*H18)</f>
        <v>7.7965619999999998</v>
      </c>
      <c r="J24" s="51">
        <f t="shared" si="1"/>
        <v>955.58681000000001</v>
      </c>
    </row>
    <row r="25" spans="2:10" s="1" customFormat="1" ht="12.5">
      <c r="B25" s="77"/>
      <c r="C25" s="23" t="s">
        <v>33</v>
      </c>
      <c r="D25" s="51">
        <v>1125.636</v>
      </c>
      <c r="E25" s="85"/>
      <c r="F25" s="51">
        <f>D25-(D25*E18)</f>
        <v>1123.384728</v>
      </c>
      <c r="G25" s="51">
        <v>7.93</v>
      </c>
      <c r="H25" s="85"/>
      <c r="I25" s="57">
        <f>G25+(G25*H18)</f>
        <v>7.9458599999999997</v>
      </c>
      <c r="J25" s="51">
        <f t="shared" si="1"/>
        <v>1115.438868</v>
      </c>
    </row>
    <row r="26" spans="2:10" s="1" customFormat="1" ht="12.5">
      <c r="B26" s="77"/>
      <c r="C26" s="23" t="s">
        <v>34</v>
      </c>
      <c r="D26" s="51">
        <v>772.60299999999995</v>
      </c>
      <c r="E26" s="85"/>
      <c r="F26" s="51">
        <f>D26-(D26*E18)</f>
        <v>771.05779399999994</v>
      </c>
      <c r="G26" s="51">
        <v>8.827</v>
      </c>
      <c r="H26" s="85"/>
      <c r="I26" s="57">
        <f>G26+(G26*H18)</f>
        <v>8.8446540000000002</v>
      </c>
      <c r="J26" s="51">
        <f t="shared" si="1"/>
        <v>762.21313999999995</v>
      </c>
    </row>
    <row r="27" spans="2:10" s="1" customFormat="1" ht="12.5">
      <c r="B27" s="77"/>
      <c r="C27" s="23" t="s">
        <v>35</v>
      </c>
      <c r="D27" s="51">
        <v>1398.26</v>
      </c>
      <c r="E27" s="85"/>
      <c r="F27" s="51">
        <f>D27-(D27*E18)</f>
        <v>1395.4634799999999</v>
      </c>
      <c r="G27" s="51">
        <v>8.0050000000000008</v>
      </c>
      <c r="H27" s="85"/>
      <c r="I27" s="57">
        <f>G27+(G27*H18)</f>
        <v>8.0210100000000004</v>
      </c>
      <c r="J27" s="51">
        <f t="shared" si="1"/>
        <v>1387.44247</v>
      </c>
    </row>
    <row r="28" spans="2:10" s="1" customFormat="1" ht="12.5">
      <c r="B28" s="77"/>
      <c r="C28" s="23" t="s">
        <v>36</v>
      </c>
      <c r="D28" s="51">
        <v>1153.06</v>
      </c>
      <c r="E28" s="85"/>
      <c r="F28" s="51">
        <f>D28-(D28*E18)</f>
        <v>1150.75388</v>
      </c>
      <c r="G28" s="51">
        <v>8.0060000000000002</v>
      </c>
      <c r="H28" s="85"/>
      <c r="I28" s="57">
        <f>G28+(G28*H18)</f>
        <v>8.0220120000000001</v>
      </c>
      <c r="J28" s="51">
        <f t="shared" si="1"/>
        <v>1142.7318680000001</v>
      </c>
    </row>
    <row r="29" spans="2:10" s="1" customFormat="1" ht="12.5">
      <c r="B29" s="77"/>
      <c r="C29" s="23" t="s">
        <v>37</v>
      </c>
      <c r="D29" s="51">
        <v>1159.894</v>
      </c>
      <c r="E29" s="86"/>
      <c r="F29" s="51">
        <f>D29-(D29*E18)</f>
        <v>1157.574212</v>
      </c>
      <c r="G29" s="51">
        <v>9.5950000000000006</v>
      </c>
      <c r="H29" s="86"/>
      <c r="I29" s="57">
        <f>G29+(G29*H18)</f>
        <v>9.6141900000000007</v>
      </c>
      <c r="J29" s="51">
        <f t="shared" si="1"/>
        <v>1147.960022</v>
      </c>
    </row>
    <row r="30" spans="2:10" s="1" customFormat="1" ht="13">
      <c r="B30" s="8"/>
      <c r="C30" s="30" t="s">
        <v>5</v>
      </c>
      <c r="D30" s="55">
        <f>SUM(D18:D29)</f>
        <v>15207.824000000001</v>
      </c>
      <c r="E30" s="52"/>
      <c r="F30" s="55">
        <f>SUM(F18:F29)</f>
        <v>15177.408352</v>
      </c>
      <c r="G30" s="56">
        <f>SUM(G18:G29)</f>
        <v>109.19300000000001</v>
      </c>
      <c r="H30" s="52"/>
      <c r="I30" s="56">
        <f>SUM(I18:I29)</f>
        <v>109.41138600000002</v>
      </c>
      <c r="J30" s="64">
        <f>ROUNDDOWN(SUM(J18:J29),0)</f>
        <v>15067</v>
      </c>
    </row>
    <row r="31" spans="2:10" s="1" customFormat="1" ht="12.5">
      <c r="B31" s="77">
        <v>2022</v>
      </c>
      <c r="C31" s="23">
        <v>44562</v>
      </c>
      <c r="D31" s="51">
        <v>1301.1220000000001</v>
      </c>
      <c r="E31" s="84">
        <v>2E-3</v>
      </c>
      <c r="F31" s="51">
        <f>D31-(D31*E31)</f>
        <v>1298.5197560000001</v>
      </c>
      <c r="G31" s="51">
        <v>9.0169999999999995</v>
      </c>
      <c r="H31" s="84">
        <v>2E-3</v>
      </c>
      <c r="I31" s="57">
        <f>G31+(G31*H31)</f>
        <v>9.0350339999999996</v>
      </c>
      <c r="J31" s="51">
        <f>F31-I31</f>
        <v>1289.4847220000001</v>
      </c>
    </row>
    <row r="32" spans="2:10" s="1" customFormat="1" ht="12.5">
      <c r="B32" s="77"/>
      <c r="C32" s="23">
        <v>44593</v>
      </c>
      <c r="D32" s="51">
        <v>1362.3309999999999</v>
      </c>
      <c r="E32" s="85"/>
      <c r="F32" s="51">
        <f>D32-(D32*E31)</f>
        <v>1359.6063379999998</v>
      </c>
      <c r="G32" s="51">
        <v>8.1910000000000007</v>
      </c>
      <c r="H32" s="85"/>
      <c r="I32" s="57">
        <f>G32+(G32*H31)</f>
        <v>8.2073820000000008</v>
      </c>
      <c r="J32" s="51">
        <f t="shared" ref="J32:J42" si="2">F32-I32</f>
        <v>1351.3989559999998</v>
      </c>
    </row>
    <row r="33" spans="2:10" s="1" customFormat="1" ht="12.5">
      <c r="B33" s="77"/>
      <c r="C33" s="23">
        <v>44621</v>
      </c>
      <c r="D33" s="51">
        <v>1549.9829999999999</v>
      </c>
      <c r="E33" s="85"/>
      <c r="F33" s="51">
        <f>D33-(D33*E31)</f>
        <v>1546.883034</v>
      </c>
      <c r="G33" s="51">
        <v>8.4749999999999996</v>
      </c>
      <c r="H33" s="85"/>
      <c r="I33" s="57">
        <f>G33+(G33*H31)</f>
        <v>8.4919499999999992</v>
      </c>
      <c r="J33" s="51">
        <f t="shared" si="2"/>
        <v>1538.3910839999999</v>
      </c>
    </row>
    <row r="34" spans="2:10" s="1" customFormat="1" ht="12.5">
      <c r="B34" s="77"/>
      <c r="C34" s="23">
        <v>44652</v>
      </c>
      <c r="D34" s="51">
        <v>1519.8710000000001</v>
      </c>
      <c r="E34" s="85"/>
      <c r="F34" s="51">
        <f>D34-(D34*E31)</f>
        <v>1516.8312580000002</v>
      </c>
      <c r="G34" s="51">
        <v>8.3450000000000006</v>
      </c>
      <c r="H34" s="85"/>
      <c r="I34" s="57">
        <f>G34+(G34*H31)</f>
        <v>8.3616900000000012</v>
      </c>
      <c r="J34" s="51">
        <f t="shared" si="2"/>
        <v>1508.4695680000002</v>
      </c>
    </row>
    <row r="35" spans="2:10" s="1" customFormat="1" ht="12.5">
      <c r="B35" s="77"/>
      <c r="C35" s="23">
        <v>44682</v>
      </c>
      <c r="D35" s="51">
        <v>1546.777</v>
      </c>
      <c r="E35" s="85"/>
      <c r="F35" s="51">
        <f>D35-(D35*E31)</f>
        <v>1543.683446</v>
      </c>
      <c r="G35" s="51">
        <v>7.7409999999999997</v>
      </c>
      <c r="H35" s="85"/>
      <c r="I35" s="57">
        <f>G35+(G35*H31)</f>
        <v>7.7564820000000001</v>
      </c>
      <c r="J35" s="51">
        <f t="shared" si="2"/>
        <v>1535.926964</v>
      </c>
    </row>
    <row r="36" spans="2:10" s="1" customFormat="1" ht="12.5">
      <c r="B36" s="77"/>
      <c r="C36" s="23">
        <v>44713</v>
      </c>
      <c r="D36" s="51">
        <v>1255.386</v>
      </c>
      <c r="E36" s="85"/>
      <c r="F36" s="51">
        <f>D36-(D36*E31)</f>
        <v>1252.8752279999999</v>
      </c>
      <c r="G36" s="51">
        <v>6.9530000000000003</v>
      </c>
      <c r="H36" s="85"/>
      <c r="I36" s="57">
        <f>G36+(G36*H31)</f>
        <v>6.9669060000000007</v>
      </c>
      <c r="J36" s="51">
        <f t="shared" si="2"/>
        <v>1245.9083219999998</v>
      </c>
    </row>
    <row r="37" spans="2:10" s="1" customFormat="1" ht="12.5">
      <c r="B37" s="77"/>
      <c r="C37" s="23">
        <v>44743</v>
      </c>
      <c r="D37" s="51">
        <v>899.81899999999996</v>
      </c>
      <c r="E37" s="85"/>
      <c r="F37" s="51">
        <f>D37-(D37*E31)</f>
        <v>898.019362</v>
      </c>
      <c r="G37" s="51">
        <v>8.141</v>
      </c>
      <c r="H37" s="85"/>
      <c r="I37" s="57">
        <f>G37+(G37*H31)</f>
        <v>8.1572820000000004</v>
      </c>
      <c r="J37" s="51">
        <f t="shared" si="2"/>
        <v>889.86207999999999</v>
      </c>
    </row>
    <row r="38" spans="2:10" s="1" customFormat="1" ht="12.5">
      <c r="B38" s="77"/>
      <c r="C38" s="23">
        <v>44774</v>
      </c>
      <c r="D38" s="51">
        <v>964.79300000000001</v>
      </c>
      <c r="E38" s="85"/>
      <c r="F38" s="51">
        <f>D38-(D38*E31)</f>
        <v>962.86341400000003</v>
      </c>
      <c r="G38" s="51">
        <v>8.0449999999999999</v>
      </c>
      <c r="H38" s="85"/>
      <c r="I38" s="57">
        <f>G38+(G38*H31)</f>
        <v>8.0610900000000001</v>
      </c>
      <c r="J38" s="51">
        <f t="shared" si="2"/>
        <v>954.802324</v>
      </c>
    </row>
    <row r="39" spans="2:10" s="1" customFormat="1" ht="12.5">
      <c r="B39" s="77"/>
      <c r="C39" s="23">
        <v>44805</v>
      </c>
      <c r="D39" s="51">
        <v>1221.9469999999999</v>
      </c>
      <c r="E39" s="85"/>
      <c r="F39" s="51">
        <f>D39-(D39*E31)</f>
        <v>1219.5031059999999</v>
      </c>
      <c r="G39" s="51">
        <v>8.0269999999999992</v>
      </c>
      <c r="H39" s="85"/>
      <c r="I39" s="57">
        <f>G39+(G39*H31)</f>
        <v>8.0430539999999997</v>
      </c>
      <c r="J39" s="51">
        <f t="shared" si="2"/>
        <v>1211.4600519999999</v>
      </c>
    </row>
    <row r="40" spans="2:10" s="1" customFormat="1" ht="12.5">
      <c r="B40" s="77"/>
      <c r="C40" s="23">
        <v>44835</v>
      </c>
      <c r="D40" s="51">
        <v>1352.5</v>
      </c>
      <c r="E40" s="85"/>
      <c r="F40" s="51">
        <f>D40-(D40*E31)</f>
        <v>1349.7950000000001</v>
      </c>
      <c r="G40" s="51">
        <v>8.1270000000000007</v>
      </c>
      <c r="H40" s="85"/>
      <c r="I40" s="57">
        <f>G40+(G40*H31)</f>
        <v>8.1432540000000007</v>
      </c>
      <c r="J40" s="51">
        <f t="shared" si="2"/>
        <v>1341.651746</v>
      </c>
    </row>
    <row r="41" spans="2:10" s="1" customFormat="1" ht="12.5">
      <c r="B41" s="77"/>
      <c r="C41" s="23">
        <v>44866</v>
      </c>
      <c r="D41" s="51">
        <v>1217.7660000000001</v>
      </c>
      <c r="E41" s="85"/>
      <c r="F41" s="51">
        <f>D41-(D41*E31)</f>
        <v>1215.3304680000001</v>
      </c>
      <c r="G41" s="51">
        <v>8.8689999999999998</v>
      </c>
      <c r="H41" s="85"/>
      <c r="I41" s="57">
        <f>G41+(G41*H31)</f>
        <v>8.8867379999999994</v>
      </c>
      <c r="J41" s="51">
        <f t="shared" si="2"/>
        <v>1206.4437300000002</v>
      </c>
    </row>
    <row r="42" spans="2:10" s="1" customFormat="1" ht="12.5">
      <c r="B42" s="77"/>
      <c r="C42" s="23">
        <v>44896</v>
      </c>
      <c r="D42" s="51">
        <f>(1225.729*30)/31</f>
        <v>1186.1893548387097</v>
      </c>
      <c r="E42" s="86"/>
      <c r="F42" s="51">
        <f>D42-(D42*E31)</f>
        <v>1183.8169761290324</v>
      </c>
      <c r="G42" s="51">
        <f>(9.614*30)/31</f>
        <v>9.3038709677419362</v>
      </c>
      <c r="H42" s="86"/>
      <c r="I42" s="57">
        <f>G42+(G42*H31)</f>
        <v>9.3224787096774193</v>
      </c>
      <c r="J42" s="51">
        <f t="shared" si="2"/>
        <v>1174.494497419355</v>
      </c>
    </row>
    <row r="43" spans="2:10" s="1" customFormat="1" ht="13">
      <c r="B43" s="31"/>
      <c r="C43" s="32" t="s">
        <v>5</v>
      </c>
      <c r="D43" s="53">
        <f>SUM(D31:D42)</f>
        <v>15378.484354838707</v>
      </c>
      <c r="E43" s="45"/>
      <c r="F43" s="53">
        <f>+SUM(F31:F42)</f>
        <v>15347.72738612903</v>
      </c>
      <c r="G43" s="53">
        <f>SUM(G31:G42)</f>
        <v>99.234870967741927</v>
      </c>
      <c r="H43" s="45"/>
      <c r="I43" s="53">
        <f>SUM(I31:I42)</f>
        <v>99.433340709677395</v>
      </c>
      <c r="J43" s="64">
        <f>ROUNDDOWN(SUM(J31:J42),0)</f>
        <v>15248</v>
      </c>
    </row>
    <row r="45" spans="2:10" ht="27" customHeight="1">
      <c r="F45" s="83" t="s">
        <v>77</v>
      </c>
      <c r="G45" s="83"/>
      <c r="H45" s="83"/>
      <c r="I45" s="64">
        <f>J17+J30+J43</f>
        <v>46058</v>
      </c>
      <c r="J45" s="59" t="s">
        <v>10</v>
      </c>
    </row>
    <row r="47" spans="2:10" ht="39.65" customHeight="1">
      <c r="F47" s="82" t="s">
        <v>79</v>
      </c>
      <c r="G47" s="82"/>
      <c r="H47" s="82"/>
      <c r="I47" s="82"/>
      <c r="J47" s="82"/>
    </row>
  </sheetData>
  <mergeCells count="16">
    <mergeCell ref="J2:J3"/>
    <mergeCell ref="G2:I2"/>
    <mergeCell ref="F47:J47"/>
    <mergeCell ref="F45:H45"/>
    <mergeCell ref="D2:F2"/>
    <mergeCell ref="E5:E16"/>
    <mergeCell ref="H5:H16"/>
    <mergeCell ref="E31:E42"/>
    <mergeCell ref="H31:H42"/>
    <mergeCell ref="H18:H29"/>
    <mergeCell ref="E18:E29"/>
    <mergeCell ref="B31:B42"/>
    <mergeCell ref="B18:B29"/>
    <mergeCell ref="C2:C4"/>
    <mergeCell ref="B2:B3"/>
    <mergeCell ref="B5:B16"/>
  </mergeCells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B503-18E3-431B-A3AD-9BC061E1810E}">
  <dimension ref="B2:G51"/>
  <sheetViews>
    <sheetView tabSelected="1" workbookViewId="0">
      <pane xSplit="3" ySplit="3" topLeftCell="D33" activePane="bottomRight" state="frozen"/>
      <selection pane="topRight" activeCell="D1" sqref="D1"/>
      <selection pane="bottomLeft" activeCell="A5" sqref="A5"/>
      <selection pane="bottomRight" activeCell="H35" sqref="H35"/>
    </sheetView>
  </sheetViews>
  <sheetFormatPr defaultRowHeight="14.5"/>
  <cols>
    <col min="2" max="2" width="18.81640625" customWidth="1"/>
    <col min="3" max="3" width="17.1796875" customWidth="1"/>
    <col min="4" max="4" width="24.81640625" customWidth="1"/>
    <col min="5" max="5" width="15" customWidth="1"/>
    <col min="6" max="6" width="25" customWidth="1"/>
  </cols>
  <sheetData>
    <row r="2" spans="2:6" ht="46.4" customHeight="1">
      <c r="B2" s="95" t="s">
        <v>4</v>
      </c>
      <c r="C2" s="97" t="s">
        <v>39</v>
      </c>
      <c r="D2" s="14" t="s">
        <v>46</v>
      </c>
      <c r="E2" s="14" t="s">
        <v>40</v>
      </c>
      <c r="F2" s="14" t="s">
        <v>43</v>
      </c>
    </row>
    <row r="3" spans="2:6">
      <c r="B3" s="96"/>
      <c r="C3" s="97"/>
      <c r="D3" s="14" t="s">
        <v>42</v>
      </c>
      <c r="E3" s="14" t="s">
        <v>41</v>
      </c>
      <c r="F3" s="14" t="s">
        <v>44</v>
      </c>
    </row>
    <row r="4" spans="2:6">
      <c r="B4" s="98">
        <v>2020</v>
      </c>
      <c r="C4" s="10" t="s">
        <v>48</v>
      </c>
      <c r="D4" s="11">
        <f>'JMR Data'!J5</f>
        <v>1348.573948</v>
      </c>
      <c r="E4" s="92">
        <f>'ER Calculation'!E9</f>
        <v>0.93459999999999999</v>
      </c>
      <c r="F4" s="22">
        <f>D4*E4</f>
        <v>1260.3772118008001</v>
      </c>
    </row>
    <row r="5" spans="2:6">
      <c r="B5" s="99"/>
      <c r="C5" s="10" t="s">
        <v>49</v>
      </c>
      <c r="D5" s="11">
        <f>'JMR Data'!J6</f>
        <v>1380.0755899999999</v>
      </c>
      <c r="E5" s="93"/>
      <c r="F5" s="22">
        <f>D5*E4</f>
        <v>1289.8186464139999</v>
      </c>
    </row>
    <row r="6" spans="2:6">
      <c r="B6" s="99"/>
      <c r="C6" s="10" t="s">
        <v>50</v>
      </c>
      <c r="D6" s="11">
        <f>'JMR Data'!J7</f>
        <v>1577.2935559999999</v>
      </c>
      <c r="E6" s="93"/>
      <c r="F6" s="22">
        <f>D6*E4</f>
        <v>1474.1385574375997</v>
      </c>
    </row>
    <row r="7" spans="2:6">
      <c r="B7" s="99"/>
      <c r="C7" s="10" t="s">
        <v>51</v>
      </c>
      <c r="D7" s="11">
        <f>'JMR Data'!J8</f>
        <v>1584.6614299999999</v>
      </c>
      <c r="E7" s="93"/>
      <c r="F7" s="22">
        <f>D7*E4</f>
        <v>1481.0245724779998</v>
      </c>
    </row>
    <row r="8" spans="2:6">
      <c r="B8" s="99"/>
      <c r="C8" s="10" t="s">
        <v>30</v>
      </c>
      <c r="D8" s="11">
        <f>'JMR Data'!J9</f>
        <v>1652.33591</v>
      </c>
      <c r="E8" s="93"/>
      <c r="F8" s="22">
        <f>D8*E4</f>
        <v>1544.273141486</v>
      </c>
    </row>
    <row r="9" spans="2:6">
      <c r="B9" s="99"/>
      <c r="C9" s="10" t="s">
        <v>31</v>
      </c>
      <c r="D9" s="11">
        <f>'JMR Data'!J10</f>
        <v>1173.933458</v>
      </c>
      <c r="E9" s="93"/>
      <c r="F9" s="12">
        <f>D9*E4</f>
        <v>1097.1582098468</v>
      </c>
    </row>
    <row r="10" spans="2:6">
      <c r="B10" s="99"/>
      <c r="C10" s="10" t="s">
        <v>32</v>
      </c>
      <c r="D10" s="11">
        <f>'JMR Data'!J11</f>
        <v>1062.5881780000002</v>
      </c>
      <c r="E10" s="93"/>
      <c r="F10" s="12">
        <f>D10*E4</f>
        <v>993.09491115880019</v>
      </c>
    </row>
    <row r="11" spans="2:6">
      <c r="B11" s="99"/>
      <c r="C11" s="10" t="s">
        <v>33</v>
      </c>
      <c r="D11" s="11">
        <f>'JMR Data'!J12</f>
        <v>805.82488000000001</v>
      </c>
      <c r="E11" s="93"/>
      <c r="F11" s="12">
        <f>D11*E4</f>
        <v>753.12393284799998</v>
      </c>
    </row>
    <row r="12" spans="2:6">
      <c r="B12" s="99"/>
      <c r="C12" s="10" t="s">
        <v>34</v>
      </c>
      <c r="D12" s="11">
        <f>'JMR Data'!J13</f>
        <v>1228.3409139999999</v>
      </c>
      <c r="E12" s="93"/>
      <c r="F12" s="12">
        <f>D12*E4</f>
        <v>1148.0074182243998</v>
      </c>
    </row>
    <row r="13" spans="2:6">
      <c r="B13" s="99"/>
      <c r="C13" s="10" t="s">
        <v>35</v>
      </c>
      <c r="D13" s="11">
        <f>'JMR Data'!J14</f>
        <v>1402.0235359999999</v>
      </c>
      <c r="E13" s="93"/>
      <c r="F13" s="12">
        <f>D13*E4</f>
        <v>1310.3311967456</v>
      </c>
    </row>
    <row r="14" spans="2:6">
      <c r="B14" s="99"/>
      <c r="C14" s="10" t="s">
        <v>36</v>
      </c>
      <c r="D14" s="11">
        <f>'JMR Data'!J15</f>
        <v>1250.9830059999999</v>
      </c>
      <c r="E14" s="93"/>
      <c r="F14" s="12">
        <f>D14*E4</f>
        <v>1169.1687174075998</v>
      </c>
    </row>
    <row r="15" spans="2:6">
      <c r="B15" s="100"/>
      <c r="C15" s="10" t="s">
        <v>37</v>
      </c>
      <c r="D15" s="11">
        <f>'JMR Data'!J16</f>
        <v>1276.618262</v>
      </c>
      <c r="E15" s="94"/>
      <c r="F15" s="12">
        <f>D15*E4</f>
        <v>1193.1274276652</v>
      </c>
    </row>
    <row r="16" spans="2:6">
      <c r="B16" s="36" t="s">
        <v>5</v>
      </c>
      <c r="C16" s="37"/>
      <c r="D16" s="65">
        <f>ROUNDDOWN(SUM(D4:D15),0)</f>
        <v>15743</v>
      </c>
      <c r="E16" s="66"/>
      <c r="F16" s="65">
        <f>ROUNDDOWN(SUM(F4:F15),0)</f>
        <v>14713</v>
      </c>
    </row>
    <row r="17" spans="2:6">
      <c r="B17" s="92">
        <v>2021</v>
      </c>
      <c r="C17" s="10" t="s">
        <v>26</v>
      </c>
      <c r="D17" s="11">
        <f>'JMR Data'!J18</f>
        <v>1372.5587840000001</v>
      </c>
      <c r="E17" s="102">
        <v>0.93459999999999999</v>
      </c>
      <c r="F17" s="12">
        <f>D17*E17</f>
        <v>1282.7934395264001</v>
      </c>
    </row>
    <row r="18" spans="2:6">
      <c r="B18" s="93"/>
      <c r="C18" s="10" t="s">
        <v>27</v>
      </c>
      <c r="D18" s="11">
        <f>'JMR Data'!J19</f>
        <v>1323.0809479999998</v>
      </c>
      <c r="E18" s="102"/>
      <c r="F18" s="12">
        <f>D18*E17</f>
        <v>1236.5514540007998</v>
      </c>
    </row>
    <row r="19" spans="2:6">
      <c r="B19" s="93"/>
      <c r="C19" s="10" t="s">
        <v>28</v>
      </c>
      <c r="D19" s="11">
        <f>'JMR Data'!J20</f>
        <v>1594.972436</v>
      </c>
      <c r="E19" s="102"/>
      <c r="F19" s="12">
        <f>D19*E17</f>
        <v>1490.6612386856</v>
      </c>
    </row>
    <row r="20" spans="2:6">
      <c r="B20" s="93"/>
      <c r="C20" s="10" t="s">
        <v>29</v>
      </c>
      <c r="D20" s="11">
        <f>'JMR Data'!J21</f>
        <v>1520.895244</v>
      </c>
      <c r="E20" s="102"/>
      <c r="F20" s="12">
        <f>D20*E17</f>
        <v>1421.4286950424</v>
      </c>
    </row>
    <row r="21" spans="2:6">
      <c r="B21" s="93"/>
      <c r="C21" s="10" t="s">
        <v>30</v>
      </c>
      <c r="D21" s="11">
        <f>'JMR Data'!J22</f>
        <v>1479.3454999999999</v>
      </c>
      <c r="E21" s="102"/>
      <c r="F21" s="12">
        <f>D21*E17</f>
        <v>1382.5963042999999</v>
      </c>
    </row>
    <row r="22" spans="2:6">
      <c r="B22" s="93"/>
      <c r="C22" s="10" t="s">
        <v>31</v>
      </c>
      <c r="D22" s="11">
        <f>'JMR Data'!J23</f>
        <v>1265.770876</v>
      </c>
      <c r="E22" s="102"/>
      <c r="F22" s="12">
        <f>D22*E17</f>
        <v>1182.9894607096001</v>
      </c>
    </row>
    <row r="23" spans="2:6">
      <c r="B23" s="93"/>
      <c r="C23" s="10" t="s">
        <v>32</v>
      </c>
      <c r="D23" s="11">
        <f>'JMR Data'!J24</f>
        <v>955.58681000000001</v>
      </c>
      <c r="E23" s="102"/>
      <c r="F23" s="12">
        <f>D23*E17</f>
        <v>893.09143262600003</v>
      </c>
    </row>
    <row r="24" spans="2:6">
      <c r="B24" s="93"/>
      <c r="C24" s="10" t="s">
        <v>33</v>
      </c>
      <c r="D24" s="11">
        <f>'JMR Data'!J25</f>
        <v>1115.438868</v>
      </c>
      <c r="E24" s="102"/>
      <c r="F24" s="12">
        <f>D24*E17</f>
        <v>1042.4891660327999</v>
      </c>
    </row>
    <row r="25" spans="2:6">
      <c r="B25" s="93"/>
      <c r="C25" s="10" t="s">
        <v>34</v>
      </c>
      <c r="D25" s="11">
        <f>'JMR Data'!J26</f>
        <v>762.21313999999995</v>
      </c>
      <c r="E25" s="102"/>
      <c r="F25" s="12">
        <f>D25*E17</f>
        <v>712.36440064399994</v>
      </c>
    </row>
    <row r="26" spans="2:6">
      <c r="B26" s="93"/>
      <c r="C26" s="10" t="s">
        <v>35</v>
      </c>
      <c r="D26" s="11">
        <f>'JMR Data'!J27</f>
        <v>1387.44247</v>
      </c>
      <c r="E26" s="102"/>
      <c r="F26" s="12">
        <f>D26*E17</f>
        <v>1296.7037324619998</v>
      </c>
    </row>
    <row r="27" spans="2:6">
      <c r="B27" s="93"/>
      <c r="C27" s="10" t="s">
        <v>36</v>
      </c>
      <c r="D27" s="11">
        <f>'JMR Data'!J28</f>
        <v>1142.7318680000001</v>
      </c>
      <c r="E27" s="102"/>
      <c r="F27" s="12">
        <f>D27*E17</f>
        <v>1067.9972038328001</v>
      </c>
    </row>
    <row r="28" spans="2:6">
      <c r="B28" s="94"/>
      <c r="C28" s="10" t="s">
        <v>37</v>
      </c>
      <c r="D28" s="11">
        <f>'JMR Data'!J29</f>
        <v>1147.960022</v>
      </c>
      <c r="E28" s="102"/>
      <c r="F28" s="12">
        <f>D28*E17</f>
        <v>1072.8834365611999</v>
      </c>
    </row>
    <row r="29" spans="2:6">
      <c r="B29" s="24" t="s">
        <v>5</v>
      </c>
      <c r="C29" s="24"/>
      <c r="D29" s="65">
        <f>ROUNDDOWN(SUM(D17:D28),0)</f>
        <v>15067</v>
      </c>
      <c r="E29" s="24"/>
      <c r="F29" s="47">
        <f>ROUNDDOWN(SUM(F17:F28),0)</f>
        <v>14082</v>
      </c>
    </row>
    <row r="30" spans="2:6">
      <c r="B30" s="92">
        <v>2022</v>
      </c>
      <c r="C30" s="10" t="s">
        <v>26</v>
      </c>
      <c r="D30" s="11">
        <f>'JMR Data'!J31</f>
        <v>1289.4847220000001</v>
      </c>
      <c r="E30" s="92">
        <v>0.93459999999999999</v>
      </c>
      <c r="F30" s="12">
        <f>D30*E30</f>
        <v>1205.1524211812002</v>
      </c>
    </row>
    <row r="31" spans="2:6">
      <c r="B31" s="93"/>
      <c r="C31" s="10" t="s">
        <v>27</v>
      </c>
      <c r="D31" s="11">
        <f>'JMR Data'!J32</f>
        <v>1351.3989559999998</v>
      </c>
      <c r="E31" s="93"/>
      <c r="F31" s="12">
        <f>D31*E30</f>
        <v>1263.0174642775999</v>
      </c>
    </row>
    <row r="32" spans="2:6">
      <c r="B32" s="93"/>
      <c r="C32" s="10" t="s">
        <v>50</v>
      </c>
      <c r="D32" s="11">
        <f>'JMR Data'!J33</f>
        <v>1538.3910839999999</v>
      </c>
      <c r="E32" s="93"/>
      <c r="F32" s="12">
        <f>D32*E30</f>
        <v>1437.7803071064</v>
      </c>
    </row>
    <row r="33" spans="2:7">
      <c r="B33" s="93"/>
      <c r="C33" s="10" t="s">
        <v>51</v>
      </c>
      <c r="D33" s="11">
        <f>'JMR Data'!J34</f>
        <v>1508.4695680000002</v>
      </c>
      <c r="E33" s="93"/>
      <c r="F33" s="12">
        <f>D33*E30</f>
        <v>1409.8156582528002</v>
      </c>
    </row>
    <row r="34" spans="2:7">
      <c r="B34" s="93"/>
      <c r="C34" s="10" t="s">
        <v>30</v>
      </c>
      <c r="D34" s="11">
        <f>'JMR Data'!J35</f>
        <v>1535.926964</v>
      </c>
      <c r="E34" s="93"/>
      <c r="F34" s="12">
        <f>D34*E30</f>
        <v>1435.4773405543999</v>
      </c>
    </row>
    <row r="35" spans="2:7">
      <c r="B35" s="93"/>
      <c r="C35" s="10" t="s">
        <v>52</v>
      </c>
      <c r="D35" s="11">
        <f>'JMR Data'!J36</f>
        <v>1245.9083219999998</v>
      </c>
      <c r="E35" s="93"/>
      <c r="F35" s="12">
        <f>D35*E30</f>
        <v>1164.4259177411998</v>
      </c>
    </row>
    <row r="36" spans="2:7">
      <c r="B36" s="93"/>
      <c r="C36" s="10" t="s">
        <v>53</v>
      </c>
      <c r="D36" s="11">
        <f>'JMR Data'!J37</f>
        <v>889.86207999999999</v>
      </c>
      <c r="E36" s="93"/>
      <c r="F36" s="12">
        <f>D36*E30</f>
        <v>831.66509996799994</v>
      </c>
    </row>
    <row r="37" spans="2:7">
      <c r="B37" s="93"/>
      <c r="C37" s="10" t="s">
        <v>54</v>
      </c>
      <c r="D37" s="11">
        <f>'JMR Data'!J38</f>
        <v>954.802324</v>
      </c>
      <c r="E37" s="93"/>
      <c r="F37" s="12">
        <f>D37*E30</f>
        <v>892.35825201039995</v>
      </c>
    </row>
    <row r="38" spans="2:7">
      <c r="B38" s="93"/>
      <c r="C38" s="10" t="s">
        <v>34</v>
      </c>
      <c r="D38" s="11">
        <f>'JMR Data'!J39</f>
        <v>1211.4600519999999</v>
      </c>
      <c r="E38" s="93"/>
      <c r="F38" s="12">
        <f>D38*E30</f>
        <v>1132.2305645991999</v>
      </c>
    </row>
    <row r="39" spans="2:7">
      <c r="B39" s="93"/>
      <c r="C39" s="10" t="s">
        <v>35</v>
      </c>
      <c r="D39" s="11">
        <f>'JMR Data'!J40</f>
        <v>1341.651746</v>
      </c>
      <c r="E39" s="93"/>
      <c r="F39" s="12">
        <f>D39*E30</f>
        <v>1253.9077218115999</v>
      </c>
    </row>
    <row r="40" spans="2:7">
      <c r="B40" s="93"/>
      <c r="C40" s="10" t="s">
        <v>36</v>
      </c>
      <c r="D40" s="11">
        <f>'JMR Data'!J41</f>
        <v>1206.4437300000002</v>
      </c>
      <c r="E40" s="93"/>
      <c r="F40" s="12">
        <f>D40*E30</f>
        <v>1127.5423100580001</v>
      </c>
    </row>
    <row r="41" spans="2:7">
      <c r="B41" s="94"/>
      <c r="C41" s="10" t="s">
        <v>37</v>
      </c>
      <c r="D41" s="11">
        <f>'JMR Data'!J42</f>
        <v>1174.494497419355</v>
      </c>
      <c r="E41" s="93"/>
      <c r="F41" s="12">
        <f>D41*E30</f>
        <v>1097.6825572881291</v>
      </c>
    </row>
    <row r="42" spans="2:7">
      <c r="B42" s="24" t="s">
        <v>5</v>
      </c>
      <c r="C42" s="24"/>
      <c r="D42" s="65">
        <f>ROUNDDOWN(SUM(D30:D41),0)</f>
        <v>15248</v>
      </c>
      <c r="E42" s="25"/>
      <c r="F42" s="47">
        <f>ROUNDDOWN(SUM(F30:F41),0)</f>
        <v>14251</v>
      </c>
    </row>
    <row r="43" spans="2:7">
      <c r="B43" s="13"/>
    </row>
    <row r="44" spans="2:7" ht="37.75" customHeight="1">
      <c r="B44" s="101" t="s">
        <v>47</v>
      </c>
      <c r="C44" s="101"/>
      <c r="D44" s="27" t="s">
        <v>10</v>
      </c>
      <c r="E44" s="29"/>
      <c r="F44" s="48">
        <f>ROUND((D16+D29+D42),0)</f>
        <v>46058</v>
      </c>
      <c r="G44" s="38"/>
    </row>
    <row r="45" spans="2:7" ht="37.9" customHeight="1">
      <c r="B45" s="90" t="s">
        <v>55</v>
      </c>
      <c r="C45" s="91"/>
      <c r="D45" s="28" t="s">
        <v>78</v>
      </c>
      <c r="E45" s="26"/>
      <c r="F45" s="48">
        <f>ROUND((F16+F29+F42),0)</f>
        <v>43046</v>
      </c>
    </row>
    <row r="46" spans="2:7">
      <c r="B46" s="13"/>
    </row>
    <row r="47" spans="2:7">
      <c r="B47" s="13"/>
      <c r="D47" s="38"/>
    </row>
    <row r="48" spans="2:7">
      <c r="B48" s="13"/>
    </row>
    <row r="49" spans="2:2">
      <c r="B49" s="13"/>
    </row>
    <row r="50" spans="2:2">
      <c r="B50" s="13"/>
    </row>
    <row r="51" spans="2:2">
      <c r="B51" s="13"/>
    </row>
  </sheetData>
  <mergeCells count="10">
    <mergeCell ref="B45:C45"/>
    <mergeCell ref="E4:E15"/>
    <mergeCell ref="B2:B3"/>
    <mergeCell ref="C2:C3"/>
    <mergeCell ref="B4:B15"/>
    <mergeCell ref="B44:C44"/>
    <mergeCell ref="E17:E28"/>
    <mergeCell ref="B17:B28"/>
    <mergeCell ref="B30:B41"/>
    <mergeCell ref="E30:E4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5D27-C3A9-4F21-8918-2001C8543E99}">
  <dimension ref="C3:G17"/>
  <sheetViews>
    <sheetView workbookViewId="0">
      <selection activeCell="I7" sqref="I7"/>
    </sheetView>
  </sheetViews>
  <sheetFormatPr defaultRowHeight="14.5"/>
  <cols>
    <col min="3" max="3" width="22.54296875" customWidth="1"/>
    <col min="4" max="4" width="20.81640625" customWidth="1"/>
    <col min="5" max="5" width="18.54296875" customWidth="1"/>
    <col min="6" max="6" width="24.453125" customWidth="1"/>
    <col min="7" max="7" width="36.1796875" customWidth="1"/>
  </cols>
  <sheetData>
    <row r="3" spans="3:7">
      <c r="C3" s="42" t="s">
        <v>57</v>
      </c>
      <c r="D3" s="42" t="s">
        <v>58</v>
      </c>
      <c r="E3" s="105" t="s">
        <v>59</v>
      </c>
      <c r="F3" s="105"/>
      <c r="G3" s="42" t="s">
        <v>60</v>
      </c>
    </row>
    <row r="4" spans="3:7">
      <c r="C4" s="106" t="s">
        <v>61</v>
      </c>
      <c r="D4" s="43" t="s">
        <v>62</v>
      </c>
      <c r="E4" s="106" t="s">
        <v>64</v>
      </c>
      <c r="F4" s="106" t="s">
        <v>69</v>
      </c>
      <c r="G4" s="106" t="s">
        <v>68</v>
      </c>
    </row>
    <row r="5" spans="3:7">
      <c r="C5" s="106"/>
      <c r="D5" s="43" t="s">
        <v>63</v>
      </c>
      <c r="E5" s="106"/>
      <c r="F5" s="106"/>
      <c r="G5" s="106"/>
    </row>
    <row r="6" spans="3:7">
      <c r="C6" s="39" t="s">
        <v>65</v>
      </c>
      <c r="D6" s="103">
        <v>17526</v>
      </c>
      <c r="E6" s="104">
        <v>10</v>
      </c>
      <c r="F6" s="104">
        <v>1</v>
      </c>
      <c r="G6" s="103">
        <v>16379</v>
      </c>
    </row>
    <row r="7" spans="3:7">
      <c r="C7" s="39" t="s">
        <v>66</v>
      </c>
      <c r="D7" s="103"/>
      <c r="E7" s="104"/>
      <c r="F7" s="104"/>
      <c r="G7" s="103"/>
    </row>
    <row r="8" spans="3:7" ht="42">
      <c r="C8" s="39" t="s">
        <v>67</v>
      </c>
      <c r="D8" s="41">
        <v>1095</v>
      </c>
      <c r="E8" s="41">
        <v>1095</v>
      </c>
      <c r="F8" s="41">
        <v>1095</v>
      </c>
      <c r="G8" s="41">
        <v>1095</v>
      </c>
    </row>
    <row r="9" spans="3:7" ht="28">
      <c r="C9" s="39" t="s">
        <v>83</v>
      </c>
      <c r="D9" s="40">
        <f>'Baseline emission'!F44</f>
        <v>46058</v>
      </c>
      <c r="E9" s="41">
        <v>16</v>
      </c>
      <c r="F9" s="41">
        <v>11</v>
      </c>
      <c r="G9" s="40">
        <f>'ER Calculation'!E13</f>
        <v>43046</v>
      </c>
    </row>
    <row r="15" spans="3:7">
      <c r="E15" s="38"/>
    </row>
    <row r="17" spans="4:4">
      <c r="D17" s="69"/>
    </row>
  </sheetData>
  <mergeCells count="9">
    <mergeCell ref="C4:C5"/>
    <mergeCell ref="E4:E5"/>
    <mergeCell ref="F4:F5"/>
    <mergeCell ref="G4:G5"/>
    <mergeCell ref="D6:D7"/>
    <mergeCell ref="E6:E7"/>
    <mergeCell ref="F6:F7"/>
    <mergeCell ref="G6:G7"/>
    <mergeCell ref="E3:F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ER Calculation</vt:lpstr>
      <vt:lpstr>JMR Data</vt:lpstr>
      <vt:lpstr>Baseline emission</vt:lpstr>
      <vt:lpstr>SDG Impact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Vijay Shankar</cp:lastModifiedBy>
  <dcterms:created xsi:type="dcterms:W3CDTF">2021-12-16T06:41:32Z</dcterms:created>
  <dcterms:modified xsi:type="dcterms:W3CDTF">2025-01-08T12:47:15Z</dcterms:modified>
</cp:coreProperties>
</file>