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155"/>
  </bookViews>
  <sheets>
    <sheet name="ER Calculation" sheetId="2" r:id="rId1"/>
    <sheet name="ER Comparison Sheet" sheetId="3" r:id="rId2"/>
  </sheets>
  <calcPr calcId="152511"/>
</workbook>
</file>

<file path=xl/calcChain.xml><?xml version="1.0" encoding="utf-8"?>
<calcChain xmlns="http://schemas.openxmlformats.org/spreadsheetml/2006/main">
  <c r="G22" i="2" l="1"/>
  <c r="J22" i="2" l="1"/>
  <c r="J11" i="2"/>
  <c r="J12" i="2"/>
  <c r="J13" i="2"/>
  <c r="J14" i="2"/>
  <c r="J15" i="2"/>
  <c r="J16" i="2"/>
  <c r="J17" i="2"/>
  <c r="J18" i="2"/>
  <c r="J19" i="2"/>
  <c r="J20" i="2"/>
  <c r="J21" i="2"/>
  <c r="J10" i="2"/>
  <c r="G20" i="2" l="1"/>
  <c r="D4" i="3" l="1"/>
  <c r="D6" i="3" s="1"/>
  <c r="G11" i="2" l="1"/>
  <c r="G12" i="2"/>
  <c r="G13" i="2"/>
  <c r="G14" i="2"/>
  <c r="G15" i="2"/>
  <c r="G16" i="2"/>
  <c r="G17" i="2"/>
  <c r="G18" i="2"/>
  <c r="G19" i="2"/>
  <c r="G21" i="2"/>
  <c r="G10" i="2"/>
  <c r="I22" i="2" l="1"/>
  <c r="H22" i="2"/>
  <c r="E22" i="2"/>
  <c r="D22" i="2"/>
  <c r="D7" i="3" l="1"/>
  <c r="D8" i="3" s="1"/>
</calcChain>
</file>

<file path=xl/sharedStrings.xml><?xml version="1.0" encoding="utf-8"?>
<sst xmlns="http://schemas.openxmlformats.org/spreadsheetml/2006/main" count="23" uniqueCount="23">
  <si>
    <t>Project Title</t>
  </si>
  <si>
    <t>10 MW Wind Power Project by Powericaat BDS- Gujarat</t>
  </si>
  <si>
    <t>Duration</t>
  </si>
  <si>
    <t>Baseline Emission Factor (tCO2e/MWh)</t>
  </si>
  <si>
    <t>Quantity of Net electricity exported to the grid by project activity (MWh) as per Share Certificate</t>
  </si>
  <si>
    <t xml:space="preserve">Total </t>
  </si>
  <si>
    <t>Baseline  emissions (tCO2e)</t>
  </si>
  <si>
    <t>Project Emissions (tCO2e)</t>
  </si>
  <si>
    <t>Leakage Emissions (tCO2e)</t>
  </si>
  <si>
    <t>Emissions Reductions (tCO2e)</t>
  </si>
  <si>
    <t>Start date</t>
  </si>
  <si>
    <t xml:space="preserve">End date </t>
  </si>
  <si>
    <t xml:space="preserve">Project ID </t>
  </si>
  <si>
    <t>Estimated ER vs Achieved ER</t>
  </si>
  <si>
    <t>Start date of Monitoring Period</t>
  </si>
  <si>
    <t>End date of Monitoring Period</t>
  </si>
  <si>
    <t>Total number of days in Monitoring Period</t>
  </si>
  <si>
    <t xml:space="preserve">Annual Estimated ER </t>
  </si>
  <si>
    <t>Estimated ER during the Monitoring Period</t>
  </si>
  <si>
    <t>Achieved ER during Monitoring Period</t>
  </si>
  <si>
    <t>Variation</t>
  </si>
  <si>
    <t>Monitoring Period - 01/01/2021 to 31/12/2021</t>
  </si>
  <si>
    <t>Quantity of Net electricity exported to the grid by project activity (KWh) as per 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</si>
</sst>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* #,##0.0000_);_(* \(#,##0.0000\);_(* &quot;-&quot;??_);_(@_)"/>
    <numFmt numFmtId="166" formatCode="0.000"/>
    <numFmt numFmtId="167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2">
    <xf numFmtId="0" fontId="0" fillId="0" borderId="0" xfId="0"/>
    <xf numFmtId="1" fontId="4" fillId="0" borderId="3" xfId="2" applyNumberFormat="1" applyFont="1" applyFill="1" applyBorder="1" applyAlignment="1">
      <alignment horizontal="center" vertical="center"/>
    </xf>
    <xf numFmtId="166" fontId="4" fillId="0" borderId="3" xfId="2" applyNumberFormat="1" applyFont="1" applyFill="1" applyBorder="1" applyAlignment="1">
      <alignment horizontal="center" vertical="center"/>
    </xf>
    <xf numFmtId="2" fontId="4" fillId="0" borderId="3" xfId="2" applyNumberFormat="1" applyFont="1" applyFill="1" applyBorder="1" applyAlignment="1">
      <alignment horizontal="center" vertical="center"/>
    </xf>
    <xf numFmtId="0" fontId="5" fillId="2" borderId="2" xfId="3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0" fontId="4" fillId="3" borderId="2" xfId="2" applyFont="1" applyFill="1" applyBorder="1" applyAlignment="1">
      <alignment horizontal="center" vertical="center"/>
    </xf>
    <xf numFmtId="15" fontId="0" fillId="0" borderId="2" xfId="0" applyNumberFormat="1" applyBorder="1"/>
    <xf numFmtId="166" fontId="6" fillId="0" borderId="17" xfId="0" applyNumberFormat="1" applyFont="1" applyBorder="1" applyAlignment="1">
      <alignment horizontal="center" vertical="center" wrapText="1"/>
    </xf>
    <xf numFmtId="166" fontId="5" fillId="0" borderId="17" xfId="2" applyNumberFormat="1" applyFont="1" applyFill="1" applyBorder="1" applyAlignment="1">
      <alignment horizontal="center" vertical="center"/>
    </xf>
    <xf numFmtId="165" fontId="5" fillId="2" borderId="17" xfId="3" applyNumberFormat="1" applyFont="1" applyFill="1" applyBorder="1" applyAlignment="1">
      <alignment horizontal="center" vertical="center"/>
    </xf>
    <xf numFmtId="0" fontId="5" fillId="2" borderId="17" xfId="3" applyNumberFormat="1" applyFont="1" applyFill="1" applyBorder="1" applyAlignment="1">
      <alignment vertical="center"/>
    </xf>
    <xf numFmtId="1" fontId="1" fillId="0" borderId="2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18" xfId="0" applyFont="1" applyBorder="1"/>
    <xf numFmtId="0" fontId="2" fillId="0" borderId="13" xfId="0" applyFont="1" applyBorder="1"/>
    <xf numFmtId="0" fontId="2" fillId="0" borderId="14" xfId="0" applyFont="1" applyBorder="1" applyAlignment="1">
      <alignment horizontal="center"/>
    </xf>
    <xf numFmtId="0" fontId="2" fillId="0" borderId="8" xfId="0" applyFont="1" applyBorder="1"/>
    <xf numFmtId="0" fontId="0" fillId="0" borderId="15" xfId="0" applyBorder="1"/>
    <xf numFmtId="0" fontId="0" fillId="0" borderId="16" xfId="0" applyBorder="1"/>
    <xf numFmtId="2" fontId="5" fillId="2" borderId="17" xfId="3" applyNumberFormat="1" applyFont="1" applyFill="1" applyBorder="1" applyAlignment="1">
      <alignment vertical="center"/>
    </xf>
    <xf numFmtId="15" fontId="8" fillId="0" borderId="4" xfId="0" applyNumberFormat="1" applyFont="1" applyBorder="1"/>
    <xf numFmtId="167" fontId="8" fillId="0" borderId="4" xfId="6" applyNumberFormat="1" applyFont="1" applyBorder="1"/>
    <xf numFmtId="10" fontId="8" fillId="0" borderId="5" xfId="1" applyNumberFormat="1" applyFont="1" applyBorder="1"/>
    <xf numFmtId="166" fontId="6" fillId="0" borderId="7" xfId="0" applyNumberFormat="1" applyFont="1" applyFill="1" applyBorder="1" applyAlignment="1">
      <alignment horizontal="center" vertical="center" wrapText="1"/>
    </xf>
    <xf numFmtId="166" fontId="6" fillId="0" borderId="17" xfId="0" applyNumberFormat="1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4" fillId="3" borderId="9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center" vertical="center" wrapText="1"/>
    </xf>
    <xf numFmtId="0" fontId="4" fillId="3" borderId="12" xfId="2" applyFont="1" applyFill="1" applyBorder="1" applyAlignment="1">
      <alignment horizontal="center" vertical="center" wrapText="1"/>
    </xf>
    <xf numFmtId="0" fontId="4" fillId="3" borderId="13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17" fontId="4" fillId="2" borderId="2" xfId="2" applyNumberFormat="1" applyFont="1" applyFill="1" applyBorder="1" applyAlignment="1">
      <alignment horizontal="center"/>
    </xf>
    <xf numFmtId="0" fontId="4" fillId="3" borderId="10" xfId="2" applyFont="1" applyFill="1" applyBorder="1" applyAlignment="1">
      <alignment horizontal="center" vertical="center" wrapText="1"/>
    </xf>
    <xf numFmtId="0" fontId="4" fillId="3" borderId="11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vertical="center" wrapText="1"/>
    </xf>
    <xf numFmtId="0" fontId="4" fillId="3" borderId="0" xfId="2" applyFont="1" applyFill="1" applyBorder="1" applyAlignment="1">
      <alignment horizontal="center" vertical="center"/>
    </xf>
    <xf numFmtId="0" fontId="4" fillId="3" borderId="14" xfId="2" applyFont="1" applyFill="1" applyBorder="1" applyAlignment="1">
      <alignment horizontal="center" vertical="center"/>
    </xf>
    <xf numFmtId="0" fontId="4" fillId="3" borderId="15" xfId="2" applyFont="1" applyFill="1" applyBorder="1" applyAlignment="1">
      <alignment horizontal="center" vertical="center"/>
    </xf>
    <xf numFmtId="0" fontId="4" fillId="3" borderId="16" xfId="2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/>
    </xf>
    <xf numFmtId="0" fontId="8" fillId="0" borderId="25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8" fillId="0" borderId="26" xfId="0" applyFont="1" applyFill="1" applyBorder="1" applyAlignment="1">
      <alignment horizontal="center"/>
    </xf>
    <xf numFmtId="0" fontId="8" fillId="0" borderId="19" xfId="0" applyFont="1" applyFill="1" applyBorder="1" applyAlignment="1">
      <alignment horizontal="center"/>
    </xf>
    <xf numFmtId="0" fontId="8" fillId="0" borderId="20" xfId="0" applyFont="1" applyFill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</cellXfs>
  <cellStyles count="7">
    <cellStyle name="Comma" xfId="6" builtinId="3"/>
    <cellStyle name="Comma 2" xfId="3"/>
    <cellStyle name="Normal" xfId="0" builtinId="0"/>
    <cellStyle name="Normal 2" xfId="2"/>
    <cellStyle name="Normal 3" xfId="4"/>
    <cellStyle name="Percent" xfId="1" builtinId="5"/>
    <cellStyle name="Percent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27"/>
  <sheetViews>
    <sheetView tabSelected="1" topLeftCell="C7" workbookViewId="0">
      <selection activeCell="I24" sqref="I24"/>
    </sheetView>
  </sheetViews>
  <sheetFormatPr defaultRowHeight="15" x14ac:dyDescent="0.25"/>
  <cols>
    <col min="2" max="2" width="10" bestFit="1" customWidth="1"/>
    <col min="3" max="3" width="14.28515625" customWidth="1"/>
    <col min="4" max="4" width="31" customWidth="1"/>
    <col min="5" max="5" width="28.85546875" customWidth="1"/>
    <col min="6" max="6" width="16" customWidth="1"/>
    <col min="7" max="9" width="15.42578125" customWidth="1"/>
    <col min="10" max="10" width="17.28515625" customWidth="1"/>
  </cols>
  <sheetData>
    <row r="3" spans="2:10" ht="15.75" thickBot="1" x14ac:dyDescent="0.3">
      <c r="C3" s="14" t="s">
        <v>0</v>
      </c>
      <c r="D3" s="33" t="s">
        <v>1</v>
      </c>
      <c r="E3" s="33"/>
      <c r="F3" s="34"/>
    </row>
    <row r="4" spans="2:10" x14ac:dyDescent="0.25">
      <c r="C4" s="15" t="s">
        <v>12</v>
      </c>
      <c r="D4" s="13">
        <v>1822</v>
      </c>
      <c r="E4" s="13"/>
      <c r="F4" s="16"/>
    </row>
    <row r="5" spans="2:10" x14ac:dyDescent="0.25">
      <c r="C5" s="17" t="s">
        <v>21</v>
      </c>
      <c r="D5" s="18"/>
      <c r="E5" s="18"/>
      <c r="F5" s="19"/>
    </row>
    <row r="6" spans="2:10" ht="15.75" thickBot="1" x14ac:dyDescent="0.3"/>
    <row r="7" spans="2:10" ht="45" customHeight="1" x14ac:dyDescent="0.25">
      <c r="B7" s="39" t="s">
        <v>2</v>
      </c>
      <c r="C7" s="40"/>
      <c r="D7" s="36" t="s">
        <v>4</v>
      </c>
      <c r="E7" s="38" t="s">
        <v>22</v>
      </c>
      <c r="F7" s="38" t="s">
        <v>3</v>
      </c>
      <c r="G7" s="38" t="s">
        <v>6</v>
      </c>
      <c r="H7" s="27" t="s">
        <v>7</v>
      </c>
      <c r="I7" s="30" t="s">
        <v>8</v>
      </c>
      <c r="J7" s="26" t="s">
        <v>9</v>
      </c>
    </row>
    <row r="8" spans="2:10" x14ac:dyDescent="0.25">
      <c r="B8" s="41"/>
      <c r="C8" s="42"/>
      <c r="D8" s="37"/>
      <c r="E8" s="26"/>
      <c r="F8" s="26"/>
      <c r="G8" s="26"/>
      <c r="H8" s="28"/>
      <c r="I8" s="31"/>
      <c r="J8" s="26"/>
    </row>
    <row r="9" spans="2:10" x14ac:dyDescent="0.25">
      <c r="B9" s="6" t="s">
        <v>10</v>
      </c>
      <c r="C9" s="6" t="s">
        <v>11</v>
      </c>
      <c r="D9" s="37"/>
      <c r="E9" s="26"/>
      <c r="F9" s="26"/>
      <c r="G9" s="26"/>
      <c r="H9" s="29"/>
      <c r="I9" s="32"/>
      <c r="J9" s="26"/>
    </row>
    <row r="10" spans="2:10" x14ac:dyDescent="0.25">
      <c r="B10" s="7">
        <v>44197</v>
      </c>
      <c r="C10" s="7">
        <v>44227</v>
      </c>
      <c r="D10" s="8">
        <v>2079.1860000000001</v>
      </c>
      <c r="E10" s="9">
        <v>2079186</v>
      </c>
      <c r="F10" s="10">
        <v>0.94750000000000001</v>
      </c>
      <c r="G10" s="20">
        <f>D10*F10</f>
        <v>1970.0287350000001</v>
      </c>
      <c r="H10" s="11">
        <v>0</v>
      </c>
      <c r="I10" s="4">
        <v>0</v>
      </c>
      <c r="J10" s="12">
        <f>(G10-H10-I10)</f>
        <v>1970.0287350000001</v>
      </c>
    </row>
    <row r="11" spans="2:10" x14ac:dyDescent="0.25">
      <c r="B11" s="7">
        <v>44228</v>
      </c>
      <c r="C11" s="7">
        <v>44255</v>
      </c>
      <c r="D11" s="8">
        <v>1667.6010000000001</v>
      </c>
      <c r="E11" s="9">
        <v>1667601</v>
      </c>
      <c r="F11" s="10">
        <v>0.94750000000000001</v>
      </c>
      <c r="G11" s="20">
        <f t="shared" ref="G11:G21" si="0">D11*F11</f>
        <v>1580.0519475000001</v>
      </c>
      <c r="H11" s="11">
        <v>0</v>
      </c>
      <c r="I11" s="4">
        <v>0</v>
      </c>
      <c r="J11" s="12">
        <f t="shared" ref="J11:J21" si="1">(G11-H11-I11)</f>
        <v>1580.0519475000001</v>
      </c>
    </row>
    <row r="12" spans="2:10" x14ac:dyDescent="0.25">
      <c r="B12" s="7">
        <v>44256</v>
      </c>
      <c r="C12" s="7">
        <v>44286</v>
      </c>
      <c r="D12" s="8">
        <v>1424.672</v>
      </c>
      <c r="E12" s="9">
        <v>1424672</v>
      </c>
      <c r="F12" s="10">
        <v>0.94750000000000001</v>
      </c>
      <c r="G12" s="20">
        <f t="shared" si="0"/>
        <v>1349.87672</v>
      </c>
      <c r="H12" s="11">
        <v>0</v>
      </c>
      <c r="I12" s="4">
        <v>0</v>
      </c>
      <c r="J12" s="12">
        <f t="shared" si="1"/>
        <v>1349.87672</v>
      </c>
    </row>
    <row r="13" spans="2:10" x14ac:dyDescent="0.25">
      <c r="B13" s="7">
        <v>44287</v>
      </c>
      <c r="C13" s="7">
        <v>44316</v>
      </c>
      <c r="D13" s="8">
        <v>1620.309</v>
      </c>
      <c r="E13" s="9">
        <v>1620309</v>
      </c>
      <c r="F13" s="10">
        <v>0.94750000000000001</v>
      </c>
      <c r="G13" s="20">
        <f t="shared" si="0"/>
        <v>1535.2427774999999</v>
      </c>
      <c r="H13" s="11">
        <v>0</v>
      </c>
      <c r="I13" s="4">
        <v>0</v>
      </c>
      <c r="J13" s="12">
        <f t="shared" si="1"/>
        <v>1535.2427774999999</v>
      </c>
    </row>
    <row r="14" spans="2:10" x14ac:dyDescent="0.25">
      <c r="B14" s="7">
        <v>44317</v>
      </c>
      <c r="C14" s="7">
        <v>44347</v>
      </c>
      <c r="D14" s="8">
        <v>3259.444</v>
      </c>
      <c r="E14" s="9">
        <v>3259444</v>
      </c>
      <c r="F14" s="10">
        <v>0.94750000000000001</v>
      </c>
      <c r="G14" s="20">
        <f t="shared" si="0"/>
        <v>3088.3231900000001</v>
      </c>
      <c r="H14" s="11">
        <v>0</v>
      </c>
      <c r="I14" s="4">
        <v>0</v>
      </c>
      <c r="J14" s="12">
        <f t="shared" si="1"/>
        <v>3088.3231900000001</v>
      </c>
    </row>
    <row r="15" spans="2:10" x14ac:dyDescent="0.25">
      <c r="B15" s="7">
        <v>44348</v>
      </c>
      <c r="C15" s="7">
        <v>44377</v>
      </c>
      <c r="D15" s="8">
        <v>3678.0749999999998</v>
      </c>
      <c r="E15" s="9">
        <v>3678075</v>
      </c>
      <c r="F15" s="10">
        <v>0.94750000000000001</v>
      </c>
      <c r="G15" s="20">
        <f t="shared" si="0"/>
        <v>3484.9760624999999</v>
      </c>
      <c r="H15" s="11">
        <v>0</v>
      </c>
      <c r="I15" s="4">
        <v>0</v>
      </c>
      <c r="J15" s="12">
        <f t="shared" si="1"/>
        <v>3484.9760624999999</v>
      </c>
    </row>
    <row r="16" spans="2:10" x14ac:dyDescent="0.25">
      <c r="B16" s="7">
        <v>44378</v>
      </c>
      <c r="C16" s="7">
        <v>44408</v>
      </c>
      <c r="D16" s="8">
        <v>4608.9920000000002</v>
      </c>
      <c r="E16" s="9">
        <v>4608992</v>
      </c>
      <c r="F16" s="10">
        <v>0.94750000000000001</v>
      </c>
      <c r="G16" s="20">
        <f t="shared" si="0"/>
        <v>4367.0199200000006</v>
      </c>
      <c r="H16" s="11">
        <v>0</v>
      </c>
      <c r="I16" s="4">
        <v>0</v>
      </c>
      <c r="J16" s="12">
        <f t="shared" si="1"/>
        <v>4367.0199200000006</v>
      </c>
    </row>
    <row r="17" spans="2:10" x14ac:dyDescent="0.25">
      <c r="B17" s="7">
        <v>44409</v>
      </c>
      <c r="C17" s="7">
        <v>44439</v>
      </c>
      <c r="D17" s="8">
        <v>3262.4229999999998</v>
      </c>
      <c r="E17" s="9">
        <v>3262423</v>
      </c>
      <c r="F17" s="10">
        <v>0.94750000000000001</v>
      </c>
      <c r="G17" s="20">
        <f t="shared" si="0"/>
        <v>3091.1457925</v>
      </c>
      <c r="H17" s="11">
        <v>0</v>
      </c>
      <c r="I17" s="4">
        <v>0</v>
      </c>
      <c r="J17" s="12">
        <f t="shared" si="1"/>
        <v>3091.1457925</v>
      </c>
    </row>
    <row r="18" spans="2:10" x14ac:dyDescent="0.25">
      <c r="B18" s="7">
        <v>44440</v>
      </c>
      <c r="C18" s="7">
        <v>44469</v>
      </c>
      <c r="D18" s="25">
        <v>2467.3939999999998</v>
      </c>
      <c r="E18" s="9">
        <v>2467394</v>
      </c>
      <c r="F18" s="10">
        <v>0.94750000000000001</v>
      </c>
      <c r="G18" s="20">
        <f t="shared" si="0"/>
        <v>2337.8558149999999</v>
      </c>
      <c r="H18" s="11">
        <v>0</v>
      </c>
      <c r="I18" s="4">
        <v>0</v>
      </c>
      <c r="J18" s="12">
        <f t="shared" si="1"/>
        <v>2337.8558149999999</v>
      </c>
    </row>
    <row r="19" spans="2:10" x14ac:dyDescent="0.25">
      <c r="B19" s="7">
        <v>44470</v>
      </c>
      <c r="C19" s="7">
        <v>44500</v>
      </c>
      <c r="D19" s="8">
        <v>1214.5419999999999</v>
      </c>
      <c r="E19" s="9">
        <v>1214542</v>
      </c>
      <c r="F19" s="10">
        <v>0.94750000000000001</v>
      </c>
      <c r="G19" s="20">
        <f t="shared" si="0"/>
        <v>1150.7785449999999</v>
      </c>
      <c r="H19" s="11">
        <v>0</v>
      </c>
      <c r="I19" s="4">
        <v>0</v>
      </c>
      <c r="J19" s="12">
        <f t="shared" si="1"/>
        <v>1150.7785449999999</v>
      </c>
    </row>
    <row r="20" spans="2:10" x14ac:dyDescent="0.25">
      <c r="B20" s="7">
        <v>44501</v>
      </c>
      <c r="C20" s="7">
        <v>44530</v>
      </c>
      <c r="D20" s="8">
        <v>2338.6999999999998</v>
      </c>
      <c r="E20" s="9">
        <v>2338700</v>
      </c>
      <c r="F20" s="10">
        <v>0.94750000000000001</v>
      </c>
      <c r="G20" s="20">
        <f t="shared" si="0"/>
        <v>2215.9182499999997</v>
      </c>
      <c r="H20" s="11">
        <v>0</v>
      </c>
      <c r="I20" s="4">
        <v>0</v>
      </c>
      <c r="J20" s="12">
        <f t="shared" si="1"/>
        <v>2215.9182499999997</v>
      </c>
    </row>
    <row r="21" spans="2:10" x14ac:dyDescent="0.25">
      <c r="B21" s="7">
        <v>44531</v>
      </c>
      <c r="C21" s="7">
        <v>44561</v>
      </c>
      <c r="D21" s="8">
        <v>2729.837</v>
      </c>
      <c r="E21" s="9">
        <v>2729837</v>
      </c>
      <c r="F21" s="10">
        <v>0.94750000000000001</v>
      </c>
      <c r="G21" s="20">
        <f t="shared" si="0"/>
        <v>2586.5205575</v>
      </c>
      <c r="H21" s="11">
        <v>0</v>
      </c>
      <c r="I21" s="4">
        <v>0</v>
      </c>
      <c r="J21" s="12">
        <f t="shared" si="1"/>
        <v>2586.5205575</v>
      </c>
    </row>
    <row r="22" spans="2:10" ht="15.75" thickBot="1" x14ac:dyDescent="0.3">
      <c r="B22" s="35" t="s">
        <v>5</v>
      </c>
      <c r="C22" s="35"/>
      <c r="D22" s="3">
        <f>SUM(D10:D21)</f>
        <v>30351.175000000003</v>
      </c>
      <c r="E22" s="3">
        <f>SUM(E10:E21)</f>
        <v>30351175</v>
      </c>
      <c r="F22" s="2"/>
      <c r="G22" s="3">
        <f>ROUNDDOWN(SUM(G10:G21),0)</f>
        <v>28757</v>
      </c>
      <c r="H22" s="1">
        <f>SUM(H10:H21)</f>
        <v>0</v>
      </c>
      <c r="I22" s="1">
        <f>SUM(I10:I21)</f>
        <v>0</v>
      </c>
      <c r="J22" s="1">
        <f>ROUNDDOWN(SUM(J10:J21),0)</f>
        <v>28757</v>
      </c>
    </row>
    <row r="23" spans="2:10" x14ac:dyDescent="0.25">
      <c r="D23" s="24"/>
    </row>
    <row r="26" spans="2:10" x14ac:dyDescent="0.25">
      <c r="C26" s="5"/>
      <c r="D26" s="5"/>
    </row>
    <row r="27" spans="2:10" x14ac:dyDescent="0.25">
      <c r="C27" s="5"/>
      <c r="D27" s="5"/>
    </row>
  </sheetData>
  <mergeCells count="10">
    <mergeCell ref="J7:J9"/>
    <mergeCell ref="H7:H9"/>
    <mergeCell ref="I7:I9"/>
    <mergeCell ref="D3:F3"/>
    <mergeCell ref="B22:C22"/>
    <mergeCell ref="D7:D9"/>
    <mergeCell ref="E7:E9"/>
    <mergeCell ref="F7:F9"/>
    <mergeCell ref="G7:G9"/>
    <mergeCell ref="B7:C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F10" sqref="F10"/>
    </sheetView>
  </sheetViews>
  <sheetFormatPr defaultRowHeight="15" x14ac:dyDescent="0.25"/>
  <cols>
    <col min="1" max="1" width="10.42578125" customWidth="1"/>
    <col min="2" max="2" width="11.42578125" customWidth="1"/>
    <col min="3" max="3" width="15.140625" customWidth="1"/>
    <col min="4" max="4" width="12" customWidth="1"/>
  </cols>
  <sheetData>
    <row r="1" spans="1:4" x14ac:dyDescent="0.25">
      <c r="A1" s="49" t="s">
        <v>13</v>
      </c>
      <c r="B1" s="50"/>
      <c r="C1" s="50"/>
      <c r="D1" s="51"/>
    </row>
    <row r="2" spans="1:4" x14ac:dyDescent="0.25">
      <c r="A2" s="43" t="s">
        <v>14</v>
      </c>
      <c r="B2" s="44"/>
      <c r="C2" s="45"/>
      <c r="D2" s="21">
        <v>44197</v>
      </c>
    </row>
    <row r="3" spans="1:4" x14ac:dyDescent="0.25">
      <c r="A3" s="43" t="s">
        <v>15</v>
      </c>
      <c r="B3" s="44"/>
      <c r="C3" s="45"/>
      <c r="D3" s="21">
        <v>44561</v>
      </c>
    </row>
    <row r="4" spans="1:4" x14ac:dyDescent="0.25">
      <c r="A4" s="43" t="s">
        <v>16</v>
      </c>
      <c r="B4" s="44"/>
      <c r="C4" s="45"/>
      <c r="D4" s="22">
        <f>D3-D2+1</f>
        <v>365</v>
      </c>
    </row>
    <row r="5" spans="1:4" x14ac:dyDescent="0.25">
      <c r="A5" s="43" t="s">
        <v>17</v>
      </c>
      <c r="B5" s="44"/>
      <c r="C5" s="45"/>
      <c r="D5" s="22">
        <v>24816</v>
      </c>
    </row>
    <row r="6" spans="1:4" x14ac:dyDescent="0.25">
      <c r="A6" s="43" t="s">
        <v>18</v>
      </c>
      <c r="B6" s="44"/>
      <c r="C6" s="45"/>
      <c r="D6" s="22">
        <f>(D5/365)*D4</f>
        <v>24816</v>
      </c>
    </row>
    <row r="7" spans="1:4" x14ac:dyDescent="0.25">
      <c r="A7" s="43" t="s">
        <v>19</v>
      </c>
      <c r="B7" s="44"/>
      <c r="C7" s="45"/>
      <c r="D7" s="22">
        <f>'ER Calculation'!J22</f>
        <v>28757</v>
      </c>
    </row>
    <row r="8" spans="1:4" ht="15.75" thickBot="1" x14ac:dyDescent="0.3">
      <c r="A8" s="46" t="s">
        <v>20</v>
      </c>
      <c r="B8" s="47"/>
      <c r="C8" s="48"/>
      <c r="D8" s="23">
        <f>(D7-D6)/D6</f>
        <v>0.15880883301096066</v>
      </c>
    </row>
  </sheetData>
  <mergeCells count="8">
    <mergeCell ref="A7:C7"/>
    <mergeCell ref="A8:C8"/>
    <mergeCell ref="A1:D1"/>
    <mergeCell ref="A2:C2"/>
    <mergeCell ref="A3:C3"/>
    <mergeCell ref="A4:C4"/>
    <mergeCell ref="A5:C5"/>
    <mergeCell ref="A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ER Calculation</vt:lpstr>
      <vt:lpstr>ER Comparison Sheet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2022-06-13T05:34:39Z</dcterms:modified>
</cp:coreProperties>
</file>