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A3505194-F237-4850-857B-544B88FEE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R Calculation" sheetId="1" r:id="rId1"/>
    <sheet name="ER Comparison" sheetId="2" r:id="rId2"/>
  </sheets>
  <calcPr calcId="191029"/>
</workbook>
</file>

<file path=xl/calcChain.xml><?xml version="1.0" encoding="utf-8"?>
<calcChain xmlns="http://schemas.openxmlformats.org/spreadsheetml/2006/main">
  <c r="O20" i="1" l="1"/>
  <c r="E9" i="1"/>
  <c r="E10" i="1"/>
  <c r="E11" i="1"/>
  <c r="E12" i="1"/>
  <c r="E13" i="1"/>
  <c r="E14" i="1"/>
  <c r="E15" i="1"/>
  <c r="E16" i="1"/>
  <c r="E17" i="1"/>
  <c r="E18" i="1"/>
  <c r="E19" i="1"/>
  <c r="G19" i="1" l="1"/>
  <c r="G18" i="1"/>
  <c r="G16" i="1"/>
  <c r="G15" i="1"/>
  <c r="G13" i="1"/>
  <c r="G12" i="1"/>
  <c r="G11" i="1"/>
  <c r="G10" i="1"/>
  <c r="G9" i="1"/>
  <c r="G8" i="1"/>
  <c r="M9" i="1"/>
  <c r="M10" i="1"/>
  <c r="M11" i="1"/>
  <c r="M12" i="1"/>
  <c r="M13" i="1"/>
  <c r="M14" i="1"/>
  <c r="M15" i="1"/>
  <c r="M16" i="1"/>
  <c r="M17" i="1"/>
  <c r="M18" i="1"/>
  <c r="M19" i="1"/>
  <c r="M8" i="1"/>
  <c r="G14" i="1"/>
  <c r="G17" i="1"/>
  <c r="K8" i="1" l="1"/>
  <c r="E8" i="1"/>
  <c r="H8" i="1" s="1"/>
  <c r="I20" i="1"/>
  <c r="C20" i="1"/>
  <c r="N8" i="1" l="1"/>
  <c r="O8" i="1" s="1"/>
  <c r="Q8" i="1" s="1"/>
  <c r="T8" i="1" s="1"/>
  <c r="H10" i="1" l="1"/>
  <c r="H11" i="1"/>
  <c r="H12" i="1"/>
  <c r="H13" i="1"/>
  <c r="H14" i="1"/>
  <c r="H15" i="1"/>
  <c r="H16" i="1"/>
  <c r="H17" i="1"/>
  <c r="H18" i="1"/>
  <c r="H19" i="1"/>
  <c r="H9" i="1"/>
  <c r="K10" i="1"/>
  <c r="N10" i="1" s="1"/>
  <c r="K11" i="1"/>
  <c r="N11" i="1" s="1"/>
  <c r="K12" i="1"/>
  <c r="N12" i="1" s="1"/>
  <c r="K13" i="1"/>
  <c r="N13" i="1" s="1"/>
  <c r="K14" i="1"/>
  <c r="N14" i="1" s="1"/>
  <c r="K15" i="1"/>
  <c r="N15" i="1" s="1"/>
  <c r="K16" i="1"/>
  <c r="N16" i="1" s="1"/>
  <c r="K17" i="1"/>
  <c r="N17" i="1" s="1"/>
  <c r="K18" i="1"/>
  <c r="N18" i="1" s="1"/>
  <c r="K19" i="1"/>
  <c r="N19" i="1" s="1"/>
  <c r="K9" i="1"/>
  <c r="N9" i="1" s="1"/>
  <c r="E5" i="2" l="1"/>
  <c r="E7" i="2" s="1"/>
  <c r="O11" i="1" l="1"/>
  <c r="Q11" i="1" s="1"/>
  <c r="T11" i="1" s="1"/>
  <c r="O14" i="1"/>
  <c r="Q14" i="1" s="1"/>
  <c r="T14" i="1" s="1"/>
  <c r="O9" i="1" l="1"/>
  <c r="Q9" i="1" s="1"/>
  <c r="T9" i="1" s="1"/>
  <c r="O19" i="1"/>
  <c r="Q19" i="1" s="1"/>
  <c r="T19" i="1" s="1"/>
  <c r="O18" i="1"/>
  <c r="Q18" i="1" s="1"/>
  <c r="T18" i="1" s="1"/>
  <c r="O17" i="1"/>
  <c r="Q17" i="1" s="1"/>
  <c r="T17" i="1" s="1"/>
  <c r="U17" i="1" s="1"/>
  <c r="O16" i="1"/>
  <c r="Q16" i="1" s="1"/>
  <c r="T16" i="1" s="1"/>
  <c r="O15" i="1"/>
  <c r="Q15" i="1" s="1"/>
  <c r="T15" i="1" s="1"/>
  <c r="O13" i="1"/>
  <c r="Q13" i="1" s="1"/>
  <c r="T13" i="1" s="1"/>
  <c r="O12" i="1"/>
  <c r="Q12" i="1" s="1"/>
  <c r="T12" i="1" s="1"/>
  <c r="O10" i="1"/>
  <c r="Q10" i="1" s="1"/>
  <c r="T10" i="1" s="1"/>
  <c r="U8" i="1" l="1"/>
  <c r="U20" i="1" s="1"/>
  <c r="E8" i="2" l="1"/>
  <c r="E9" i="2" s="1"/>
</calcChain>
</file>

<file path=xl/sharedStrings.xml><?xml version="1.0" encoding="utf-8"?>
<sst xmlns="http://schemas.openxmlformats.org/spreadsheetml/2006/main" count="32" uniqueCount="26">
  <si>
    <t>VCS 2019: 100 MW GRID CONNECTED WIND POWER PROJECT IN JAMNAGAR GUJARAT, INDIA</t>
  </si>
  <si>
    <t>Date</t>
  </si>
  <si>
    <t>SLDC Share Certificate (MWh)</t>
  </si>
  <si>
    <t>Conservative Method</t>
  </si>
  <si>
    <t>Kesiya SS</t>
  </si>
  <si>
    <t>Tarana SS</t>
  </si>
  <si>
    <t>Net Export (MWh)</t>
  </si>
  <si>
    <t xml:space="preserve"> Emission Reduction (tCO2e)</t>
  </si>
  <si>
    <t>Project Emission (tCO2e)</t>
  </si>
  <si>
    <t>Leakage Emission (tCO2e)</t>
  </si>
  <si>
    <t>Baseline Emission (tCO2e)</t>
  </si>
  <si>
    <t>Grid Emission Factor (tCO2e/MWh)</t>
  </si>
  <si>
    <t>Estimated ER vs Achieved ER</t>
  </si>
  <si>
    <t>Start date of Monitoring Period</t>
  </si>
  <si>
    <t>End date of Monitoring Period</t>
  </si>
  <si>
    <t>Total number of days in Monitoring Period</t>
  </si>
  <si>
    <t xml:space="preserve">Annual Estimated ER </t>
  </si>
  <si>
    <t>Estimated ER during the Monitoring Period</t>
  </si>
  <si>
    <t>Achieved ER during Monitoring Period</t>
  </si>
  <si>
    <t>Variation</t>
  </si>
  <si>
    <t>Invoice (kWh)</t>
  </si>
  <si>
    <t>Invoices (MWh)</t>
  </si>
  <si>
    <t>Vintage wise Emission Reduction ( tCO2e/yr)</t>
  </si>
  <si>
    <t>DGR (MWh)</t>
  </si>
  <si>
    <t>Monitoring Period: 01/04/2021 to 31/03/2022</t>
  </si>
  <si>
    <t>DGR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</si>
</sst>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5" fontId="5" fillId="0" borderId="19" xfId="0" applyNumberFormat="1" applyFont="1" applyBorder="1"/>
    <xf numFmtId="165" fontId="5" fillId="0" borderId="19" xfId="1" applyNumberFormat="1" applyFont="1" applyBorder="1"/>
    <xf numFmtId="166" fontId="5" fillId="0" borderId="23" xfId="2" applyNumberFormat="1" applyFont="1" applyBorder="1"/>
    <xf numFmtId="0" fontId="0" fillId="0" borderId="8" xfId="0" applyBorder="1"/>
    <xf numFmtId="17" fontId="0" fillId="0" borderId="6" xfId="0" applyNumberFormat="1" applyBorder="1"/>
    <xf numFmtId="17" fontId="0" fillId="0" borderId="13" xfId="0" applyNumberFormat="1" applyBorder="1"/>
    <xf numFmtId="0" fontId="0" fillId="0" borderId="13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2" fontId="0" fillId="0" borderId="4" xfId="0" applyNumberFormat="1" applyBorder="1"/>
    <xf numFmtId="2" fontId="0" fillId="0" borderId="5" xfId="0" applyNumberFormat="1" applyBorder="1"/>
    <xf numFmtId="0" fontId="0" fillId="0" borderId="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2" fontId="0" fillId="0" borderId="6" xfId="0" applyNumberFormat="1" applyBorder="1"/>
    <xf numFmtId="2" fontId="0" fillId="0" borderId="8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20"/>
  <sheetViews>
    <sheetView showGridLines="0" tabSelected="1" topLeftCell="G1" zoomScaleNormal="100" workbookViewId="0">
      <selection activeCell="T22" sqref="T22"/>
    </sheetView>
  </sheetViews>
  <sheetFormatPr defaultRowHeight="14.4" x14ac:dyDescent="0.3"/>
  <cols>
    <col min="2" max="2" width="12.88671875" customWidth="1"/>
    <col min="3" max="3" width="11.6640625" customWidth="1"/>
    <col min="4" max="4" width="12.5546875" customWidth="1"/>
    <col min="5" max="7" width="11.33203125" customWidth="1"/>
    <col min="8" max="8" width="13.109375" customWidth="1"/>
    <col min="9" max="9" width="12.88671875" customWidth="1"/>
    <col min="10" max="10" width="14.5546875" customWidth="1"/>
    <col min="11" max="13" width="13.6640625" customWidth="1"/>
    <col min="14" max="14" width="13.33203125" customWidth="1"/>
    <col min="15" max="15" width="12.5546875" customWidth="1"/>
    <col min="16" max="16" width="13" customWidth="1"/>
    <col min="17" max="17" width="13.5546875" customWidth="1"/>
    <col min="18" max="18" width="11.44140625" customWidth="1"/>
    <col min="19" max="19" width="13.44140625" customWidth="1"/>
    <col min="20" max="20" width="11.6640625" customWidth="1"/>
    <col min="21" max="21" width="11.88671875" customWidth="1"/>
  </cols>
  <sheetData>
    <row r="3" spans="2:23" ht="18" x14ac:dyDescent="0.35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</row>
    <row r="4" spans="2:23" x14ac:dyDescent="0.3">
      <c r="B4" s="25" t="s">
        <v>24</v>
      </c>
      <c r="C4" s="25"/>
      <c r="D4" s="25"/>
      <c r="E4" s="25"/>
      <c r="F4" s="25"/>
      <c r="G4" s="25"/>
      <c r="H4" s="25"/>
    </row>
    <row r="5" spans="2:23" ht="15" thickBot="1" x14ac:dyDescent="0.35"/>
    <row r="6" spans="2:23" ht="15" customHeight="1" thickBot="1" x14ac:dyDescent="0.35">
      <c r="B6" s="30" t="s">
        <v>1</v>
      </c>
      <c r="C6" s="26" t="s">
        <v>4</v>
      </c>
      <c r="D6" s="27"/>
      <c r="E6" s="27"/>
      <c r="F6" s="28"/>
      <c r="G6" s="28"/>
      <c r="H6" s="29"/>
      <c r="I6" s="26" t="s">
        <v>5</v>
      </c>
      <c r="J6" s="27"/>
      <c r="K6" s="27"/>
      <c r="L6" s="28"/>
      <c r="M6" s="28"/>
      <c r="N6" s="29"/>
      <c r="O6" s="32" t="s">
        <v>6</v>
      </c>
      <c r="P6" s="32" t="s">
        <v>11</v>
      </c>
      <c r="Q6" s="32" t="s">
        <v>10</v>
      </c>
      <c r="R6" s="32" t="s">
        <v>8</v>
      </c>
      <c r="S6" s="32" t="s">
        <v>9</v>
      </c>
      <c r="T6" s="32" t="s">
        <v>7</v>
      </c>
      <c r="U6" s="32" t="s">
        <v>22</v>
      </c>
    </row>
    <row r="7" spans="2:23" ht="43.8" thickBot="1" x14ac:dyDescent="0.35">
      <c r="B7" s="31"/>
      <c r="C7" s="21" t="s">
        <v>2</v>
      </c>
      <c r="D7" s="21" t="s">
        <v>20</v>
      </c>
      <c r="E7" s="21" t="s">
        <v>21</v>
      </c>
      <c r="F7" s="21" t="s">
        <v>25</v>
      </c>
      <c r="G7" s="21" t="s">
        <v>23</v>
      </c>
      <c r="H7" s="21" t="s">
        <v>3</v>
      </c>
      <c r="I7" s="21" t="s">
        <v>2</v>
      </c>
      <c r="J7" s="21" t="s">
        <v>20</v>
      </c>
      <c r="K7" s="21" t="s">
        <v>21</v>
      </c>
      <c r="L7" s="21" t="s">
        <v>25</v>
      </c>
      <c r="M7" s="21" t="s">
        <v>23</v>
      </c>
      <c r="N7" s="21" t="s">
        <v>3</v>
      </c>
      <c r="O7" s="33"/>
      <c r="P7" s="33"/>
      <c r="Q7" s="33"/>
      <c r="R7" s="33"/>
      <c r="S7" s="33"/>
      <c r="T7" s="33"/>
      <c r="U7" s="33"/>
    </row>
    <row r="8" spans="2:23" x14ac:dyDescent="0.3">
      <c r="B8" s="11">
        <v>44287</v>
      </c>
      <c r="C8" s="18">
        <v>16788.084999999999</v>
      </c>
      <c r="D8" s="19">
        <v>16788085</v>
      </c>
      <c r="E8" s="4">
        <f>D8/1000</f>
        <v>16788.084999999999</v>
      </c>
      <c r="F8" s="4">
        <v>17014600</v>
      </c>
      <c r="G8" s="20">
        <f>F8/1000</f>
        <v>17014.599999999999</v>
      </c>
      <c r="H8" s="12">
        <f t="shared" ref="H8:H19" si="0">MIN(C8,E8,G8)</f>
        <v>16788.084999999999</v>
      </c>
      <c r="I8" s="19">
        <v>10587.697</v>
      </c>
      <c r="J8" s="20">
        <v>10587697</v>
      </c>
      <c r="K8" s="4">
        <f>J8/1000</f>
        <v>10587.697</v>
      </c>
      <c r="L8" s="4">
        <v>10707000</v>
      </c>
      <c r="M8" s="20">
        <f>L8/1000</f>
        <v>10707</v>
      </c>
      <c r="N8" s="12">
        <f>MIN(I8,K8)</f>
        <v>10587.697</v>
      </c>
      <c r="O8" s="46">
        <f t="shared" ref="O8:O19" si="1">H8+N8</f>
        <v>27375.781999999999</v>
      </c>
      <c r="P8" s="3">
        <v>0.93679999999999997</v>
      </c>
      <c r="Q8" s="16">
        <f>O8*P8</f>
        <v>25645.632577599998</v>
      </c>
      <c r="R8" s="3">
        <v>0</v>
      </c>
      <c r="S8" s="3">
        <v>0</v>
      </c>
      <c r="T8" s="17">
        <f>Q8-R8-S8</f>
        <v>25645.632577599998</v>
      </c>
      <c r="U8" s="34">
        <f>ROUNDDOWN(SUM(T8:T16),0)</f>
        <v>263567</v>
      </c>
    </row>
    <row r="9" spans="2:23" ht="15" customHeight="1" x14ac:dyDescent="0.3">
      <c r="B9" s="11">
        <v>44317</v>
      </c>
      <c r="C9" s="9">
        <v>24815.508999999998</v>
      </c>
      <c r="D9" s="4">
        <v>24815509</v>
      </c>
      <c r="E9" s="4">
        <f t="shared" ref="E9:E19" si="2">D9/1000</f>
        <v>24815.508999999998</v>
      </c>
      <c r="F9" s="4">
        <v>25171200</v>
      </c>
      <c r="G9" s="13">
        <f t="shared" ref="G9:G19" si="3">F9/1000</f>
        <v>25171.200000000001</v>
      </c>
      <c r="H9" s="12">
        <f t="shared" si="0"/>
        <v>24815.508999999998</v>
      </c>
      <c r="I9" s="9">
        <v>15630.098</v>
      </c>
      <c r="J9" s="4">
        <v>15630098</v>
      </c>
      <c r="K9" s="4">
        <f>J9/1000</f>
        <v>15630.098</v>
      </c>
      <c r="L9" s="4">
        <v>15701800</v>
      </c>
      <c r="M9" s="13">
        <f t="shared" ref="M9:M19" si="4">L9/1000</f>
        <v>15701.8</v>
      </c>
      <c r="N9" s="12">
        <f>MIN(I9,K9)</f>
        <v>15630.098</v>
      </c>
      <c r="O9" s="46">
        <f t="shared" si="1"/>
        <v>40445.606999999996</v>
      </c>
      <c r="P9" s="3">
        <v>0.93679999999999997</v>
      </c>
      <c r="Q9" s="16">
        <f>O9*P9</f>
        <v>37889.444637599998</v>
      </c>
      <c r="R9" s="3">
        <v>0</v>
      </c>
      <c r="S9" s="3">
        <v>0</v>
      </c>
      <c r="T9" s="17">
        <f>Q9-R9-S9</f>
        <v>37889.444637599998</v>
      </c>
      <c r="U9" s="34"/>
    </row>
    <row r="10" spans="2:23" x14ac:dyDescent="0.3">
      <c r="B10" s="11">
        <v>44348</v>
      </c>
      <c r="C10" s="2">
        <v>27283.932000000001</v>
      </c>
      <c r="D10" s="2">
        <v>27283932</v>
      </c>
      <c r="E10" s="4">
        <f t="shared" si="2"/>
        <v>27283.932000000001</v>
      </c>
      <c r="F10" s="4">
        <v>27683800</v>
      </c>
      <c r="G10" s="13">
        <f t="shared" si="3"/>
        <v>27683.8</v>
      </c>
      <c r="H10" s="12">
        <f t="shared" si="0"/>
        <v>27283.932000000001</v>
      </c>
      <c r="I10" s="2">
        <v>16582.756000000001</v>
      </c>
      <c r="J10" s="2">
        <v>16582756</v>
      </c>
      <c r="K10" s="4">
        <f t="shared" ref="K10:K19" si="5">J10/1000</f>
        <v>16582.756000000001</v>
      </c>
      <c r="L10" s="4">
        <v>16778600</v>
      </c>
      <c r="M10" s="13">
        <f t="shared" si="4"/>
        <v>16778.599999999999</v>
      </c>
      <c r="N10" s="12">
        <f t="shared" ref="N10:N19" si="6">MIN(I10,K10)</f>
        <v>16582.756000000001</v>
      </c>
      <c r="O10" s="16">
        <f t="shared" si="1"/>
        <v>43866.688000000002</v>
      </c>
      <c r="P10" s="3">
        <v>0.93679999999999997</v>
      </c>
      <c r="Q10" s="16">
        <f t="shared" ref="Q10:Q19" si="7">O10*P10</f>
        <v>41094.313318400003</v>
      </c>
      <c r="R10" s="3">
        <v>0</v>
      </c>
      <c r="S10" s="3">
        <v>0</v>
      </c>
      <c r="T10" s="17">
        <f t="shared" ref="T10:T18" si="8">Q10-R10-S10</f>
        <v>41094.313318400003</v>
      </c>
      <c r="U10" s="34"/>
    </row>
    <row r="11" spans="2:23" ht="15" customHeight="1" x14ac:dyDescent="0.3">
      <c r="B11" s="11">
        <v>44378</v>
      </c>
      <c r="C11" s="2">
        <v>31721.803</v>
      </c>
      <c r="D11" s="4">
        <v>31721803</v>
      </c>
      <c r="E11" s="4">
        <f t="shared" si="2"/>
        <v>31721.803</v>
      </c>
      <c r="F11" s="4">
        <v>32228600</v>
      </c>
      <c r="G11" s="13">
        <f t="shared" si="3"/>
        <v>32228.6</v>
      </c>
      <c r="H11" s="12">
        <f t="shared" si="0"/>
        <v>31721.803</v>
      </c>
      <c r="I11" s="2">
        <v>17818.718000000001</v>
      </c>
      <c r="J11" s="2">
        <v>17818718</v>
      </c>
      <c r="K11" s="4">
        <f t="shared" si="5"/>
        <v>17818.718000000001</v>
      </c>
      <c r="L11" s="4">
        <v>17997420</v>
      </c>
      <c r="M11" s="13">
        <f t="shared" si="4"/>
        <v>17997.419999999998</v>
      </c>
      <c r="N11" s="12">
        <f t="shared" si="6"/>
        <v>17818.718000000001</v>
      </c>
      <c r="O11" s="16">
        <f t="shared" si="1"/>
        <v>49540.521000000001</v>
      </c>
      <c r="P11" s="3">
        <v>0.93679999999999997</v>
      </c>
      <c r="Q11" s="16">
        <f t="shared" si="7"/>
        <v>46409.560072799999</v>
      </c>
      <c r="R11" s="3">
        <v>0</v>
      </c>
      <c r="S11" s="3">
        <v>0</v>
      </c>
      <c r="T11" s="17">
        <f t="shared" si="8"/>
        <v>46409.560072799999</v>
      </c>
      <c r="U11" s="34"/>
    </row>
    <row r="12" spans="2:23" x14ac:dyDescent="0.3">
      <c r="B12" s="11">
        <v>44409</v>
      </c>
      <c r="C12" s="2">
        <v>23603.244999999999</v>
      </c>
      <c r="D12" s="4">
        <v>23603245</v>
      </c>
      <c r="E12" s="4">
        <f t="shared" si="2"/>
        <v>23603.244999999999</v>
      </c>
      <c r="F12" s="4">
        <v>23930800</v>
      </c>
      <c r="G12" s="13">
        <f t="shared" si="3"/>
        <v>23930.799999999999</v>
      </c>
      <c r="H12" s="12">
        <f t="shared" si="0"/>
        <v>23603.244999999999</v>
      </c>
      <c r="I12" s="2">
        <v>15729.199000000001</v>
      </c>
      <c r="J12" s="2">
        <v>15729199</v>
      </c>
      <c r="K12" s="4">
        <f t="shared" si="5"/>
        <v>15729.199000000001</v>
      </c>
      <c r="L12" s="4">
        <v>15884400</v>
      </c>
      <c r="M12" s="13">
        <f t="shared" si="4"/>
        <v>15884.4</v>
      </c>
      <c r="N12" s="12">
        <f t="shared" si="6"/>
        <v>15729.199000000001</v>
      </c>
      <c r="O12" s="16">
        <f t="shared" si="1"/>
        <v>39332.444000000003</v>
      </c>
      <c r="P12" s="3">
        <v>0.93679999999999997</v>
      </c>
      <c r="Q12" s="16">
        <f t="shared" si="7"/>
        <v>36846.633539200004</v>
      </c>
      <c r="R12" s="3">
        <v>0</v>
      </c>
      <c r="S12" s="3">
        <v>0</v>
      </c>
      <c r="T12" s="17">
        <f t="shared" si="8"/>
        <v>36846.633539200004</v>
      </c>
      <c r="U12" s="34"/>
    </row>
    <row r="13" spans="2:23" ht="15" customHeight="1" x14ac:dyDescent="0.3">
      <c r="B13" s="11">
        <v>44440</v>
      </c>
      <c r="C13" s="2">
        <v>13280.468000000001</v>
      </c>
      <c r="D13" s="4">
        <v>132804687</v>
      </c>
      <c r="E13" s="4">
        <f t="shared" si="2"/>
        <v>132804.68700000001</v>
      </c>
      <c r="F13" s="4">
        <v>13446600</v>
      </c>
      <c r="G13" s="13">
        <f t="shared" si="3"/>
        <v>13446.6</v>
      </c>
      <c r="H13" s="12">
        <f t="shared" si="0"/>
        <v>13280.468000000001</v>
      </c>
      <c r="I13" s="2">
        <v>8430.7900000000009</v>
      </c>
      <c r="J13" s="2">
        <v>8430790</v>
      </c>
      <c r="K13" s="4">
        <f t="shared" si="5"/>
        <v>8430.7900000000009</v>
      </c>
      <c r="L13" s="4">
        <v>8504800</v>
      </c>
      <c r="M13" s="13">
        <f t="shared" si="4"/>
        <v>8504.7999999999993</v>
      </c>
      <c r="N13" s="12">
        <f t="shared" si="6"/>
        <v>8430.7900000000009</v>
      </c>
      <c r="O13" s="16">
        <f t="shared" si="1"/>
        <v>21711.258000000002</v>
      </c>
      <c r="P13" s="3">
        <v>0.93679999999999997</v>
      </c>
      <c r="Q13" s="16">
        <f t="shared" si="7"/>
        <v>20339.106494399999</v>
      </c>
      <c r="R13" s="3">
        <v>0</v>
      </c>
      <c r="S13" s="3">
        <v>0</v>
      </c>
      <c r="T13" s="17">
        <f t="shared" si="8"/>
        <v>20339.106494399999</v>
      </c>
      <c r="U13" s="34"/>
    </row>
    <row r="14" spans="2:23" x14ac:dyDescent="0.3">
      <c r="B14" s="11">
        <v>44470</v>
      </c>
      <c r="C14" s="2">
        <v>7154.6540000000005</v>
      </c>
      <c r="D14" s="4">
        <v>7154654</v>
      </c>
      <c r="E14" s="4">
        <f t="shared" si="2"/>
        <v>7154.6540000000005</v>
      </c>
      <c r="F14" s="4">
        <v>7186750</v>
      </c>
      <c r="G14" s="13">
        <f t="shared" si="3"/>
        <v>7186.75</v>
      </c>
      <c r="H14" s="12">
        <f t="shared" si="0"/>
        <v>7154.6540000000005</v>
      </c>
      <c r="I14" s="2">
        <v>4744.08</v>
      </c>
      <c r="J14" s="4">
        <v>4744080</v>
      </c>
      <c r="K14" s="4">
        <f t="shared" si="5"/>
        <v>4744.08</v>
      </c>
      <c r="L14" s="4">
        <v>4786760</v>
      </c>
      <c r="M14" s="13">
        <f t="shared" si="4"/>
        <v>4786.76</v>
      </c>
      <c r="N14" s="12">
        <f t="shared" si="6"/>
        <v>4744.08</v>
      </c>
      <c r="O14" s="16">
        <f t="shared" si="1"/>
        <v>11898.734</v>
      </c>
      <c r="P14" s="3">
        <v>0.93679999999999997</v>
      </c>
      <c r="Q14" s="16">
        <f t="shared" si="7"/>
        <v>11146.7340112</v>
      </c>
      <c r="R14" s="3">
        <v>0</v>
      </c>
      <c r="S14" s="3">
        <v>0</v>
      </c>
      <c r="T14" s="17">
        <f t="shared" si="8"/>
        <v>11146.7340112</v>
      </c>
      <c r="U14" s="34"/>
    </row>
    <row r="15" spans="2:23" ht="15" customHeight="1" x14ac:dyDescent="0.3">
      <c r="B15" s="11">
        <v>44501</v>
      </c>
      <c r="C15" s="2">
        <v>12071.782999999999</v>
      </c>
      <c r="D15" s="4">
        <v>12071783</v>
      </c>
      <c r="E15" s="4">
        <f t="shared" si="2"/>
        <v>12071.782999999999</v>
      </c>
      <c r="F15" s="4">
        <v>12200780</v>
      </c>
      <c r="G15" s="13">
        <f t="shared" si="3"/>
        <v>12200.78</v>
      </c>
      <c r="H15" s="12">
        <f t="shared" si="0"/>
        <v>12071.782999999999</v>
      </c>
      <c r="I15" s="2">
        <v>8073.5829999999996</v>
      </c>
      <c r="J15" s="2">
        <v>8073583</v>
      </c>
      <c r="K15" s="4">
        <f t="shared" si="5"/>
        <v>8073.5829999999996</v>
      </c>
      <c r="L15" s="4">
        <v>8147440</v>
      </c>
      <c r="M15" s="13">
        <f t="shared" si="4"/>
        <v>8147.44</v>
      </c>
      <c r="N15" s="12">
        <f t="shared" si="6"/>
        <v>8073.5829999999996</v>
      </c>
      <c r="O15" s="16">
        <f t="shared" si="1"/>
        <v>20145.365999999998</v>
      </c>
      <c r="P15" s="3">
        <v>0.93679999999999997</v>
      </c>
      <c r="Q15" s="16">
        <f t="shared" si="7"/>
        <v>18872.178868799998</v>
      </c>
      <c r="R15" s="3">
        <v>0</v>
      </c>
      <c r="S15" s="3">
        <v>0</v>
      </c>
      <c r="T15" s="17">
        <f t="shared" si="8"/>
        <v>18872.178868799998</v>
      </c>
      <c r="U15" s="34"/>
    </row>
    <row r="16" spans="2:23" ht="15" thickBot="1" x14ac:dyDescent="0.35">
      <c r="B16" s="11">
        <v>44531</v>
      </c>
      <c r="C16" s="2">
        <v>16478.838</v>
      </c>
      <c r="D16" s="4">
        <v>16478838</v>
      </c>
      <c r="E16" s="4">
        <f t="shared" si="2"/>
        <v>16478.838</v>
      </c>
      <c r="F16" s="4">
        <v>16756200</v>
      </c>
      <c r="G16" s="13">
        <f t="shared" si="3"/>
        <v>16756.2</v>
      </c>
      <c r="H16" s="12">
        <f t="shared" si="0"/>
        <v>16478.838</v>
      </c>
      <c r="I16" s="2">
        <v>10553.825000000001</v>
      </c>
      <c r="J16" s="2">
        <v>10553825</v>
      </c>
      <c r="K16" s="4">
        <f t="shared" si="5"/>
        <v>10553.825000000001</v>
      </c>
      <c r="L16" s="4">
        <v>10644200</v>
      </c>
      <c r="M16" s="13">
        <f t="shared" si="4"/>
        <v>10644.2</v>
      </c>
      <c r="N16" s="12">
        <f t="shared" si="6"/>
        <v>10553.825000000001</v>
      </c>
      <c r="O16" s="16">
        <f t="shared" si="1"/>
        <v>27032.663</v>
      </c>
      <c r="P16" s="3">
        <v>0.93679999999999997</v>
      </c>
      <c r="Q16" s="16">
        <f t="shared" si="7"/>
        <v>25324.1986984</v>
      </c>
      <c r="R16" s="3">
        <v>0</v>
      </c>
      <c r="S16" s="3">
        <v>0</v>
      </c>
      <c r="T16" s="17">
        <f t="shared" si="8"/>
        <v>25324.1986984</v>
      </c>
      <c r="U16" s="35"/>
    </row>
    <row r="17" spans="2:21" ht="15" customHeight="1" x14ac:dyDescent="0.3">
      <c r="B17" s="11">
        <v>44562</v>
      </c>
      <c r="C17" s="2">
        <v>14487.674000000001</v>
      </c>
      <c r="D17" s="4">
        <v>14487674</v>
      </c>
      <c r="E17" s="4">
        <f t="shared" si="2"/>
        <v>14487.674000000001</v>
      </c>
      <c r="F17" s="4">
        <v>14693000</v>
      </c>
      <c r="G17" s="13">
        <f t="shared" si="3"/>
        <v>14693</v>
      </c>
      <c r="H17" s="12">
        <f t="shared" si="0"/>
        <v>14487.674000000001</v>
      </c>
      <c r="I17" s="2">
        <v>9555.4619999999995</v>
      </c>
      <c r="J17" s="2">
        <v>9555462</v>
      </c>
      <c r="K17" s="4">
        <f t="shared" si="5"/>
        <v>9555.4619999999995</v>
      </c>
      <c r="L17" s="4">
        <v>9557800</v>
      </c>
      <c r="M17" s="13">
        <f t="shared" si="4"/>
        <v>9557.7999999999993</v>
      </c>
      <c r="N17" s="12">
        <f t="shared" si="6"/>
        <v>9555.4619999999995</v>
      </c>
      <c r="O17" s="16">
        <f t="shared" si="1"/>
        <v>24043.135999999999</v>
      </c>
      <c r="P17" s="3">
        <v>0.93679999999999997</v>
      </c>
      <c r="Q17" s="16">
        <f t="shared" si="7"/>
        <v>22523.609804799999</v>
      </c>
      <c r="R17" s="3">
        <v>0</v>
      </c>
      <c r="S17" s="3">
        <v>0</v>
      </c>
      <c r="T17" s="17">
        <f t="shared" si="8"/>
        <v>22523.609804799999</v>
      </c>
      <c r="U17" s="22">
        <f>ROUNDDOWN(SUM(T17:T19),0)</f>
        <v>62571</v>
      </c>
    </row>
    <row r="18" spans="2:21" x14ac:dyDescent="0.3">
      <c r="B18" s="11">
        <v>44593</v>
      </c>
      <c r="C18" s="2">
        <v>11056.655000000001</v>
      </c>
      <c r="D18" s="4">
        <v>11056655</v>
      </c>
      <c r="E18" s="4">
        <f t="shared" si="2"/>
        <v>11056.655000000001</v>
      </c>
      <c r="F18" s="4">
        <v>11204995</v>
      </c>
      <c r="G18" s="13">
        <f t="shared" si="3"/>
        <v>11204.995000000001</v>
      </c>
      <c r="H18" s="12">
        <f t="shared" si="0"/>
        <v>11056.655000000001</v>
      </c>
      <c r="I18" s="2">
        <v>7411.32</v>
      </c>
      <c r="J18" s="2">
        <v>18467975</v>
      </c>
      <c r="K18" s="4">
        <f t="shared" si="5"/>
        <v>18467.974999999999</v>
      </c>
      <c r="L18" s="4">
        <v>7483000</v>
      </c>
      <c r="M18" s="13">
        <f t="shared" si="4"/>
        <v>7483</v>
      </c>
      <c r="N18" s="12">
        <f t="shared" si="6"/>
        <v>7411.32</v>
      </c>
      <c r="O18" s="16">
        <f t="shared" si="1"/>
        <v>18467.974999999999</v>
      </c>
      <c r="P18" s="3">
        <v>0.93679999999999997</v>
      </c>
      <c r="Q18" s="16">
        <f t="shared" si="7"/>
        <v>17300.79898</v>
      </c>
      <c r="R18" s="3">
        <v>0</v>
      </c>
      <c r="S18" s="3">
        <v>0</v>
      </c>
      <c r="T18" s="17">
        <f t="shared" si="8"/>
        <v>17300.79898</v>
      </c>
      <c r="U18" s="23"/>
    </row>
    <row r="19" spans="2:21" ht="15" customHeight="1" thickBot="1" x14ac:dyDescent="0.35">
      <c r="B19" s="11">
        <v>44621</v>
      </c>
      <c r="C19" s="2">
        <v>15068.513000000001</v>
      </c>
      <c r="D19" s="4">
        <v>15068513</v>
      </c>
      <c r="E19" s="4">
        <f t="shared" si="2"/>
        <v>15068.513000000001</v>
      </c>
      <c r="F19" s="4">
        <v>15273400</v>
      </c>
      <c r="G19" s="13">
        <f t="shared" si="3"/>
        <v>15273.4</v>
      </c>
      <c r="H19" s="12">
        <f t="shared" si="0"/>
        <v>15068.513000000001</v>
      </c>
      <c r="I19" s="2">
        <v>9212.6990000000005</v>
      </c>
      <c r="J19" s="2">
        <v>9212699</v>
      </c>
      <c r="K19" s="4">
        <f t="shared" si="5"/>
        <v>9212.6990000000005</v>
      </c>
      <c r="L19" s="4">
        <v>9558520</v>
      </c>
      <c r="M19" s="13">
        <f t="shared" si="4"/>
        <v>9558.52</v>
      </c>
      <c r="N19" s="12">
        <f t="shared" si="6"/>
        <v>9212.6990000000005</v>
      </c>
      <c r="O19" s="16">
        <f t="shared" si="1"/>
        <v>24281.212</v>
      </c>
      <c r="P19" s="3">
        <v>0.93679999999999997</v>
      </c>
      <c r="Q19" s="16">
        <f t="shared" si="7"/>
        <v>22746.639401599998</v>
      </c>
      <c r="R19" s="3">
        <v>0</v>
      </c>
      <c r="S19" s="3">
        <v>0</v>
      </c>
      <c r="T19" s="17">
        <f>Q19-R19-S19</f>
        <v>22746.639401599998</v>
      </c>
      <c r="U19" s="23"/>
    </row>
    <row r="20" spans="2:21" ht="15" thickBot="1" x14ac:dyDescent="0.35">
      <c r="B20" s="10"/>
      <c r="C20" s="5">
        <f>SUM(C8:C19)</f>
        <v>213811.15899999999</v>
      </c>
      <c r="D20" s="5"/>
      <c r="E20" s="5"/>
      <c r="F20" s="5"/>
      <c r="G20" s="15"/>
      <c r="H20" s="5"/>
      <c r="I20" s="5">
        <f>SUM(I8:I19)</f>
        <v>134330.22699999998</v>
      </c>
      <c r="J20" s="5"/>
      <c r="K20" s="5"/>
      <c r="L20" s="5"/>
      <c r="M20" s="5"/>
      <c r="N20" s="5"/>
      <c r="O20" s="45">
        <f>SUM(O8:O19)</f>
        <v>348141.386</v>
      </c>
      <c r="P20" s="5"/>
      <c r="Q20" s="5"/>
      <c r="R20" s="5"/>
      <c r="S20" s="5"/>
      <c r="T20" s="45"/>
      <c r="U20" s="14">
        <f>SUM(U8:U19)</f>
        <v>326138</v>
      </c>
    </row>
  </sheetData>
  <mergeCells count="14">
    <mergeCell ref="U17:U19"/>
    <mergeCell ref="B3:Q3"/>
    <mergeCell ref="B4:H4"/>
    <mergeCell ref="C6:H6"/>
    <mergeCell ref="B6:B7"/>
    <mergeCell ref="I6:N6"/>
    <mergeCell ref="O6:O7"/>
    <mergeCell ref="P6:P7"/>
    <mergeCell ref="Q6:Q7"/>
    <mergeCell ref="R6:R7"/>
    <mergeCell ref="S6:S7"/>
    <mergeCell ref="T6:T7"/>
    <mergeCell ref="U6:U7"/>
    <mergeCell ref="U8:U1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9"/>
  <sheetViews>
    <sheetView showGridLines="0" workbookViewId="0">
      <selection activeCell="C18" sqref="C18"/>
    </sheetView>
  </sheetViews>
  <sheetFormatPr defaultRowHeight="14.4" x14ac:dyDescent="0.3"/>
  <cols>
    <col min="4" max="4" width="16.109375" customWidth="1"/>
    <col min="5" max="5" width="12.44140625" customWidth="1"/>
  </cols>
  <sheetData>
    <row r="1" spans="2:5" ht="15" thickBot="1" x14ac:dyDescent="0.35"/>
    <row r="2" spans="2:5" x14ac:dyDescent="0.3">
      <c r="B2" s="42" t="s">
        <v>12</v>
      </c>
      <c r="C2" s="43"/>
      <c r="D2" s="43"/>
      <c r="E2" s="44"/>
    </row>
    <row r="3" spans="2:5" x14ac:dyDescent="0.3">
      <c r="B3" s="36" t="s">
        <v>13</v>
      </c>
      <c r="C3" s="37"/>
      <c r="D3" s="38"/>
      <c r="E3" s="6">
        <v>44287</v>
      </c>
    </row>
    <row r="4" spans="2:5" x14ac:dyDescent="0.3">
      <c r="B4" s="36" t="s">
        <v>14</v>
      </c>
      <c r="C4" s="37"/>
      <c r="D4" s="38"/>
      <c r="E4" s="6">
        <v>44651</v>
      </c>
    </row>
    <row r="5" spans="2:5" x14ac:dyDescent="0.3">
      <c r="B5" s="36" t="s">
        <v>15</v>
      </c>
      <c r="C5" s="37"/>
      <c r="D5" s="38"/>
      <c r="E5" s="7">
        <f>E4-E3+1</f>
        <v>365</v>
      </c>
    </row>
    <row r="6" spans="2:5" x14ac:dyDescent="0.3">
      <c r="B6" s="36" t="s">
        <v>16</v>
      </c>
      <c r="C6" s="37"/>
      <c r="D6" s="38"/>
      <c r="E6" s="7">
        <v>363796</v>
      </c>
    </row>
    <row r="7" spans="2:5" x14ac:dyDescent="0.3">
      <c r="B7" s="36" t="s">
        <v>17</v>
      </c>
      <c r="C7" s="37"/>
      <c r="D7" s="38"/>
      <c r="E7" s="7">
        <f>(E6/365)*E5</f>
        <v>363796</v>
      </c>
    </row>
    <row r="8" spans="2:5" x14ac:dyDescent="0.3">
      <c r="B8" s="36" t="s">
        <v>18</v>
      </c>
      <c r="C8" s="37"/>
      <c r="D8" s="38"/>
      <c r="E8" s="7">
        <f>'ER Calculation'!U20</f>
        <v>326138</v>
      </c>
    </row>
    <row r="9" spans="2:5" ht="15" thickBot="1" x14ac:dyDescent="0.35">
      <c r="B9" s="39" t="s">
        <v>19</v>
      </c>
      <c r="C9" s="40"/>
      <c r="D9" s="41"/>
      <c r="E9" s="8">
        <f>(E8-E7)/E7</f>
        <v>-0.10351405732883265</v>
      </c>
    </row>
  </sheetData>
  <mergeCells count="8">
    <mergeCell ref="B8:D8"/>
    <mergeCell ref="B9:D9"/>
    <mergeCell ref="B2:E2"/>
    <mergeCell ref="B3:D3"/>
    <mergeCell ref="B4:D4"/>
    <mergeCell ref="B5:D5"/>
    <mergeCell ref="B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Calculation</vt:lpstr>
      <vt:lpstr>ER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2023-02-21T04:23:07Z</dcterms:modified>
</cp:coreProperties>
</file>