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HP\Desktop\PRR of GS_7533\PRR ITR Pack\"/>
    </mc:Choice>
  </mc:AlternateContent>
  <xr:revisionPtr revIDLastSave="0" documentId="13_ncr:1_{3EDADE40-A8C1-41DD-8F68-F51A9E043DCB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CEA Database version 14" sheetId="1" r:id="rId1"/>
    <sheet name="CEA Database version 19" sheetId="2" r:id="rId2"/>
    <sheet name="Emission Factor" sheetId="3" r:id="rId3"/>
    <sheet name="Juniper" sheetId="5" r:id="rId4"/>
    <sheet name="Nisagra" sheetId="6" r:id="rId5"/>
    <sheet name="Emission Reduction" sheetId="4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3" l="1"/>
  <c r="E8" i="6"/>
  <c r="I5" i="6" s="1"/>
  <c r="I6" i="6" s="1"/>
  <c r="I7" i="6" s="1"/>
  <c r="I8" i="6" s="1"/>
  <c r="I9" i="6" s="1"/>
  <c r="D14" i="6" s="1"/>
  <c r="E8" i="5"/>
  <c r="I5" i="5" l="1"/>
  <c r="I6" i="5" s="1"/>
  <c r="I7" i="5" s="1"/>
  <c r="I8" i="5" s="1"/>
  <c r="I9" i="5" s="1"/>
  <c r="D14" i="5" s="1"/>
  <c r="C5" i="4" s="1"/>
  <c r="D15" i="6"/>
  <c r="D16" i="6" s="1"/>
  <c r="D17" i="6" s="1"/>
  <c r="D18" i="6" s="1"/>
  <c r="D20" i="6" l="1"/>
  <c r="D15" i="5"/>
  <c r="D16" i="5"/>
  <c r="C6" i="4"/>
  <c r="D19" i="6"/>
  <c r="D17" i="5" l="1"/>
  <c r="C7" i="4"/>
  <c r="D18" i="5" l="1"/>
  <c r="D19" i="5" s="1"/>
  <c r="C8" i="4"/>
  <c r="O23" i="3"/>
  <c r="N19" i="3"/>
  <c r="O19" i="3"/>
  <c r="M19" i="3"/>
  <c r="N15" i="3"/>
  <c r="O15" i="3"/>
  <c r="M15" i="3"/>
  <c r="F23" i="3"/>
  <c r="E19" i="3"/>
  <c r="F19" i="3"/>
  <c r="D19" i="3"/>
  <c r="E15" i="3"/>
  <c r="F15" i="3"/>
  <c r="D15" i="3"/>
  <c r="D20" i="5" l="1"/>
  <c r="C9" i="4"/>
  <c r="C10" i="4" s="1"/>
  <c r="D9" i="4"/>
  <c r="D8" i="4"/>
  <c r="D7" i="4"/>
  <c r="D6" i="4"/>
  <c r="D5" i="4"/>
  <c r="M26" i="3" l="1"/>
  <c r="M29" i="3" s="1"/>
  <c r="J33" i="2"/>
  <c r="J32" i="2"/>
  <c r="J21" i="2"/>
  <c r="D26" i="3" l="1"/>
  <c r="D29" i="3" s="1"/>
  <c r="E37" i="3" s="1"/>
  <c r="E5" i="4" l="1"/>
  <c r="I32" i="3"/>
  <c r="E9" i="5" s="1"/>
  <c r="E6" i="4"/>
  <c r="H6" i="4" s="1"/>
  <c r="E9" i="6" l="1"/>
  <c r="H5" i="4"/>
  <c r="E7" i="4"/>
  <c r="H7" i="4" l="1"/>
  <c r="E8" i="4"/>
  <c r="H8" i="4" l="1"/>
  <c r="E9" i="4"/>
  <c r="H9" i="4" s="1"/>
  <c r="C11" i="4"/>
  <c r="H10" i="4" l="1"/>
  <c r="E11" i="4"/>
  <c r="D16" i="4"/>
  <c r="E10" i="4"/>
  <c r="H11" i="4"/>
  <c r="D1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tc={6D2EB873-0908-4781-968B-4DC5A1094C2A}</author>
  </authors>
  <commentList>
    <comment ref="G29" authorId="0" shapeId="0" xr:uid="{6D2EB873-0908-4781-968B-4DC5A1094C2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of Emission data for years 2019-20 and 2020-2021 are inconsistent with CEA Database version 19.</t>
      </text>
    </comment>
  </commentList>
</comments>
</file>

<file path=xl/sharedStrings.xml><?xml version="1.0" encoding="utf-8"?>
<sst xmlns="http://schemas.openxmlformats.org/spreadsheetml/2006/main" count="255" uniqueCount="130">
  <si>
    <t>CENTRAL ELECTRICITY AUTHORITY: CO2 BASELINE DATABASE</t>
  </si>
  <si>
    <t xml:space="preserve">VERSION </t>
  </si>
  <si>
    <t>14.0</t>
  </si>
  <si>
    <t>CDM - CO2 Baseline Database - Central Electricity Authority (cea.nic.in)</t>
  </si>
  <si>
    <t>DATE</t>
  </si>
  <si>
    <t>Dec 18</t>
  </si>
  <si>
    <t>BASELINE METHODOLOGY</t>
  </si>
  <si>
    <t>ACM0002 / Ver 17.0 and "Tool to Calculate the Emission Factor for an Electricity System", Version 6.0</t>
  </si>
  <si>
    <t>EMISSION FACTORS</t>
  </si>
  <si>
    <t>Emission Factors (tCO2/MWh) (excl. Imports)</t>
  </si>
  <si>
    <t>2013-14</t>
  </si>
  <si>
    <t>2014-15</t>
  </si>
  <si>
    <t>2015-16</t>
  </si>
  <si>
    <t>2016-17</t>
  </si>
  <si>
    <t>2017-18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</si>
  <si>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</si>
  <si>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</si>
  <si>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</si>
  <si>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</si>
  <si>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</si>
  <si>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</si>
  <si>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</si>
  <si>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</si>
  <si>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</si>
  <si>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</si>
  <si>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6.0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</si>
  <si>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</si>
  <si>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</si>
  <si>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6.0 (p.10), options a+b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</si>
  <si>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</si>
  <si>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</si>
  <si>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</si>
  <si>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</si>
  <si>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</si>
  <si>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</si>
  <si>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</si>
  <si>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</si>
  <si>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</si>
  <si>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Net Imports (GWh)</t>
  </si>
  <si>
    <t>20% of Net Generation (GWh)</t>
  </si>
  <si>
    <t>Share of Net Imports (% of Net Generation)</t>
  </si>
  <si>
    <t>Net Generation in Build Margin (GWh)</t>
  </si>
  <si>
    <t>19.0</t>
  </si>
  <si>
    <t>ACM0002 / Ver 20.0 and "Tool to Calculate the Emission Factor for an Electricity System", Version 7.0</t>
  </si>
  <si>
    <t>2018-19</t>
  </si>
  <si>
    <t>2019-20</t>
  </si>
  <si>
    <t>2020-21</t>
  </si>
  <si>
    <t>2021-22</t>
  </si>
  <si>
    <t>2022-23</t>
  </si>
  <si>
    <t xml:space="preserve">  Net Renewable Generation (GWh)</t>
  </si>
  <si>
    <t>Gross Generation Total, Including RES and Imports (GWh)</t>
  </si>
  <si>
    <t>Net Generation Total, Including RES and Imports (GWh)</t>
  </si>
  <si>
    <t>Captive Power Injection into Grid (GWh)*</t>
  </si>
  <si>
    <t>Renewable Generation in Open access Adjustment(GWh)**</t>
  </si>
  <si>
    <t>Net Generation injected into grid  (Net Gen. adjusted for Captive power injection and Renewable O.A.) (GWh)</t>
  </si>
  <si>
    <t>* Captive Power Injection for 2022-23 calculated based on progressive analysis from 2021-22 Captive Generation Report published by CEA</t>
  </si>
  <si>
    <t>** Renewable Open access data as provided by IEX,HPX, and PXL Power exchanges for GDAM and GTAM market transactions by Industries/consumers through open access in 2022-23</t>
  </si>
  <si>
    <t>Absolute Emissions from Captive Injection in Grid (tCO2)</t>
  </si>
  <si>
    <t>Absolute Emissions Avg (inc. Captive Generation Emission)</t>
  </si>
  <si>
    <t>Weighted Average Emission Rate Incl. RES (2)</t>
  </si>
  <si>
    <t>Grid Emission Factor (for net effective injection into grid)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</si>
  <si>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</si>
  <si>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</si>
  <si>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ER Sheet Version Number</t>
  </si>
  <si>
    <t>Project name</t>
  </si>
  <si>
    <t>100 MW Solar Power plant in Maharashtra</t>
  </si>
  <si>
    <t>GSID</t>
  </si>
  <si>
    <t>GS7533</t>
  </si>
  <si>
    <t>Completion date of version</t>
  </si>
  <si>
    <t>VERSION</t>
  </si>
  <si>
    <t>Tool Applied</t>
  </si>
  <si>
    <t>ACM0002 / Ver 22.0 and "Tool to Calculate the Emission Factor for an Electricity System", Version 7.0</t>
  </si>
  <si>
    <t>ACM0002 / Ver 19.0 and "Tool to Calculate the Emission Factor for an Electricity System", Version 7.0</t>
  </si>
  <si>
    <t>Net Generation in Operating Margin (GWH) (incl. Imports)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</si>
  <si>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</si>
  <si>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</si>
  <si>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</si>
  <si>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</si>
  <si>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</t>
  </si>
  <si>
    <t>Baseline emission factor</t>
  </si>
  <si>
    <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</si>
  <si>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t>*Conservative values have been chosen.</t>
  </si>
  <si>
    <t>ER calculation</t>
  </si>
  <si>
    <r>
      <t>Project capacity (MW</t>
    </r>
    <r>
      <rPr>
        <sz val="11"/>
        <color theme="1"/>
        <rFont val="Calibri"/>
        <family val="2"/>
        <scheme val="minor"/>
      </rPr>
      <t>)</t>
    </r>
  </si>
  <si>
    <t xml:space="preserve">PLF (%) </t>
  </si>
  <si>
    <t>Emission Factor (tCO2/MW)</t>
  </si>
  <si>
    <t>100 MW Solar Power plant in Maharashtra (GS-7533)</t>
  </si>
  <si>
    <t>Year (CP1)</t>
  </si>
  <si>
    <t>Degradation factor</t>
  </si>
  <si>
    <t>Net generation  (MWh)</t>
  </si>
  <si>
    <t>ER calculation - Juniper Green Energy Pvt Ltd</t>
  </si>
  <si>
    <t>Year 1</t>
  </si>
  <si>
    <t>Year 2</t>
  </si>
  <si>
    <t>Year 3</t>
  </si>
  <si>
    <t>Annual Generation for first year of crediting period (MWh)</t>
  </si>
  <si>
    <t>Year 4</t>
  </si>
  <si>
    <t>Year 5</t>
  </si>
  <si>
    <t>Year (CP2)</t>
  </si>
  <si>
    <t xml:space="preserve">Total </t>
  </si>
  <si>
    <t>Average</t>
  </si>
  <si>
    <t>ER calculation - Nisagra Renewable Energy Pvt Ltd</t>
  </si>
  <si>
    <t>Year</t>
  </si>
  <si>
    <r>
      <t>Estimated baseline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</si>
  <si>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Estimated project emissions (tCO2e)</t>
  </si>
  <si>
    <r>
      <t>Estimated leakage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</si>
  <si>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Emissions reduction 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</si>
  <si>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SUSTAINABLE DEVELOPMENT GOALS TARGETED</t>
  </si>
  <si>
    <t>SDG IMPACT</t>
  </si>
  <si>
    <t>ESTIMATED ANNUAL AVERAGE</t>
  </si>
  <si>
    <t>UNITS OR PRODUCTS</t>
  </si>
  <si>
    <t>7 Affordable and Clean Energy</t>
  </si>
  <si>
    <t>MWh of renewable energy generated</t>
  </si>
  <si>
    <t>MWh</t>
  </si>
  <si>
    <t>8 Decent Work and Economic Growth </t>
  </si>
  <si>
    <t>Trainings</t>
  </si>
  <si>
    <t>Training/year</t>
  </si>
  <si>
    <t>Employees</t>
  </si>
  <si>
    <t>Jobs</t>
  </si>
  <si>
    <t>13 Climate Action (mandatory)</t>
  </si>
  <si>
    <t>Emission Reduction</t>
  </si>
  <si>
    <t>tCO2e</t>
  </si>
  <si>
    <t>31/12/2024 to 30/12/2025</t>
  </si>
  <si>
    <t>31/12/2025 to 30/12/2026</t>
  </si>
  <si>
    <t>31/12/2026 to 30/12/2027</t>
  </si>
  <si>
    <t>31/12/2027 to 30/12/2028</t>
  </si>
  <si>
    <t>31/12/2028 to 30/12/2029</t>
  </si>
  <si>
    <t>https://loopsolar.com/datasheet/trina-solar/datasheet-trina-solar-mono-crystalline-144-cell-half-cut-India-430w-435w-440w-445w-450w.pdf</t>
  </si>
  <si>
    <t>Degradation factor is slope of the regression line. The larger the slope is, the larger the degradation over time.</t>
  </si>
  <si>
    <t>As per below diagram slop = Rise / Run = (100%-84.8%)/25</t>
  </si>
  <si>
    <t xml:space="preserve">Hence Slop / Degradation factor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</si>
</sst>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%"/>
    <numFmt numFmtId="166" formatCode="#,##0.000"/>
    <numFmt numFmtId="167" formatCode="#,##0.0000"/>
    <numFmt numFmtId="168" formatCode="0.0000"/>
    <numFmt numFmtId="169" formatCode="_(* #,##0_);_(* \(#,##0\);_(* &quot;-&quot;??_);_(@_)"/>
    <numFmt numFmtId="170" formatCode="#,##0.0"/>
    <numFmt numFmtId="171" formatCode="0.000"/>
    <numFmt numFmtId="172" formatCode="0.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1F1F1F"/>
      <name val="Georg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 applyNumberFormat="0" applyFill="0" applyBorder="0" applyProtection="0"/>
    <xf numFmtId="0" fontId="14" fillId="0" borderId="0"/>
    <xf numFmtId="0" fontId="9" fillId="0" borderId="0"/>
  </cellStyleXfs>
  <cellXfs count="225">
    <xf numFmtId="0" fontId="0" fillId="0" borderId="0" xfId="0"/>
    <xf numFmtId="0" fontId="3" fillId="0" borderId="0" xfId="3"/>
    <xf numFmtId="165" fontId="6" fillId="2" borderId="1" xfId="5" applyNumberFormat="1" applyFont="1" applyFill="1" applyBorder="1" applyAlignment="1">
      <alignment horizontal="right"/>
    </xf>
    <xf numFmtId="0" fontId="9" fillId="0" borderId="0" xfId="6"/>
    <xf numFmtId="4" fontId="5" fillId="2" borderId="4" xfId="6" applyNumberFormat="1" applyFont="1" applyFill="1" applyBorder="1" applyAlignment="1">
      <alignment horizontal="right"/>
    </xf>
    <xf numFmtId="3" fontId="6" fillId="2" borderId="4" xfId="6" applyNumberFormat="1" applyFont="1" applyFill="1" applyBorder="1" applyAlignment="1">
      <alignment horizontal="right"/>
    </xf>
    <xf numFmtId="4" fontId="6" fillId="2" borderId="4" xfId="6" applyNumberFormat="1" applyFont="1" applyFill="1" applyBorder="1" applyAlignment="1">
      <alignment horizontal="right"/>
    </xf>
    <xf numFmtId="165" fontId="6" fillId="2" borderId="4" xfId="6" applyNumberFormat="1" applyFont="1" applyFill="1" applyBorder="1" applyAlignment="1">
      <alignment horizontal="right"/>
    </xf>
    <xf numFmtId="10" fontId="6" fillId="2" borderId="4" xfId="6" applyNumberFormat="1" applyFont="1" applyFill="1" applyBorder="1" applyAlignment="1">
      <alignment horizontal="right"/>
    </xf>
    <xf numFmtId="0" fontId="11" fillId="0" borderId="0" xfId="6" applyFont="1"/>
    <xf numFmtId="3" fontId="5" fillId="2" borderId="4" xfId="6" applyNumberFormat="1" applyFont="1" applyFill="1" applyBorder="1" applyAlignment="1">
      <alignment horizontal="right"/>
    </xf>
    <xf numFmtId="0" fontId="9" fillId="0" borderId="4" xfId="6" applyBorder="1"/>
    <xf numFmtId="3" fontId="12" fillId="0" borderId="4" xfId="6" applyNumberFormat="1" applyFont="1" applyBorder="1"/>
    <xf numFmtId="3" fontId="10" fillId="2" borderId="4" xfId="6" applyNumberFormat="1" applyFont="1" applyFill="1" applyBorder="1" applyAlignment="1">
      <alignment horizontal="right"/>
    </xf>
    <xf numFmtId="0" fontId="5" fillId="2" borderId="4" xfId="6" applyFont="1" applyFill="1" applyBorder="1" applyAlignment="1">
      <alignment horizontal="right"/>
    </xf>
    <xf numFmtId="166" fontId="6" fillId="2" borderId="4" xfId="6" applyNumberFormat="1" applyFont="1" applyFill="1" applyBorder="1" applyAlignment="1">
      <alignment horizontal="right"/>
    </xf>
    <xf numFmtId="166" fontId="5" fillId="2" borderId="4" xfId="6" applyNumberFormat="1" applyFont="1" applyFill="1" applyBorder="1" applyAlignment="1">
      <alignment horizontal="right"/>
    </xf>
    <xf numFmtId="0" fontId="13" fillId="0" borderId="4" xfId="6" applyFont="1" applyBorder="1"/>
    <xf numFmtId="0" fontId="6" fillId="2" borderId="0" xfId="6" applyFont="1" applyFill="1" applyBorder="1" applyAlignment="1">
      <alignment horizontal="center"/>
    </xf>
    <xf numFmtId="4" fontId="6" fillId="2" borderId="0" xfId="6" applyNumberFormat="1" applyFont="1" applyFill="1" applyBorder="1" applyAlignment="1">
      <alignment horizontal="right"/>
    </xf>
    <xf numFmtId="166" fontId="6" fillId="2" borderId="0" xfId="6" applyNumberFormat="1" applyFont="1" applyFill="1" applyBorder="1" applyAlignment="1">
      <alignment horizontal="right"/>
    </xf>
    <xf numFmtId="0" fontId="9" fillId="0" borderId="0" xfId="6" applyBorder="1"/>
    <xf numFmtId="0" fontId="6" fillId="2" borderId="0" xfId="6" applyFont="1" applyFill="1" applyBorder="1"/>
    <xf numFmtId="0" fontId="6" fillId="2" borderId="0" xfId="6" applyFont="1" applyFill="1"/>
    <xf numFmtId="0" fontId="0" fillId="2" borderId="0" xfId="0" applyFill="1"/>
    <xf numFmtId="0" fontId="2" fillId="6" borderId="16" xfId="0" applyFont="1" applyFill="1" applyBorder="1"/>
    <xf numFmtId="0" fontId="0" fillId="0" borderId="0" xfId="0" applyAlignment="1">
      <alignment horizontal="left"/>
    </xf>
    <xf numFmtId="0" fontId="2" fillId="6" borderId="20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0" borderId="27" xfId="0" applyBorder="1"/>
    <xf numFmtId="0" fontId="0" fillId="0" borderId="9" xfId="0" applyBorder="1"/>
    <xf numFmtId="0" fontId="0" fillId="0" borderId="4" xfId="0" applyBorder="1"/>
    <xf numFmtId="4" fontId="2" fillId="2" borderId="4" xfId="0" applyNumberFormat="1" applyFont="1" applyFill="1" applyBorder="1" applyAlignment="1">
      <alignment horizontal="right"/>
    </xf>
    <xf numFmtId="4" fontId="2" fillId="2" borderId="10" xfId="0" applyNumberFormat="1" applyFont="1" applyFill="1" applyBorder="1" applyAlignment="1">
      <alignment horizontal="right"/>
    </xf>
    <xf numFmtId="4" fontId="2" fillId="2" borderId="28" xfId="0" applyNumberFormat="1" applyFont="1" applyFill="1" applyBorder="1" applyAlignment="1">
      <alignment horizontal="right"/>
    </xf>
    <xf numFmtId="4" fontId="2" fillId="2" borderId="29" xfId="0" applyNumberFormat="1" applyFont="1" applyFill="1" applyBorder="1" applyAlignment="1">
      <alignment horizontal="right"/>
    </xf>
    <xf numFmtId="0" fontId="0" fillId="0" borderId="30" xfId="0" applyBorder="1"/>
    <xf numFmtId="0" fontId="2" fillId="0" borderId="11" xfId="0" applyFont="1" applyBorder="1"/>
    <xf numFmtId="0" fontId="2" fillId="0" borderId="21" xfId="0" applyFont="1" applyBorder="1"/>
    <xf numFmtId="3" fontId="0" fillId="2" borderId="21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31" xfId="0" applyNumberFormat="1" applyFill="1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4" fontId="2" fillId="2" borderId="34" xfId="0" applyNumberFormat="1" applyFont="1" applyFill="1" applyBorder="1" applyAlignment="1">
      <alignment horizontal="right"/>
    </xf>
    <xf numFmtId="167" fontId="0" fillId="2" borderId="21" xfId="0" applyNumberFormat="1" applyFill="1" applyBorder="1" applyAlignment="1">
      <alignment horizontal="right"/>
    </xf>
    <xf numFmtId="167" fontId="0" fillId="2" borderId="12" xfId="0" applyNumberFormat="1" applyFill="1" applyBorder="1" applyAlignment="1">
      <alignment horizontal="right"/>
    </xf>
    <xf numFmtId="167" fontId="0" fillId="2" borderId="33" xfId="0" applyNumberFormat="1" applyFill="1" applyBorder="1" applyAlignment="1">
      <alignment horizontal="right"/>
    </xf>
    <xf numFmtId="0" fontId="0" fillId="0" borderId="34" xfId="0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167" fontId="0" fillId="2" borderId="34" xfId="0" applyNumberFormat="1" applyFill="1" applyBorder="1" applyAlignment="1">
      <alignment horizontal="right"/>
    </xf>
    <xf numFmtId="0" fontId="0" fillId="0" borderId="26" xfId="0" applyBorder="1"/>
    <xf numFmtId="0" fontId="0" fillId="0" borderId="34" xfId="0" applyBorder="1"/>
    <xf numFmtId="0" fontId="2" fillId="0" borderId="35" xfId="0" applyFont="1" applyBorder="1"/>
    <xf numFmtId="168" fontId="0" fillId="0" borderId="34" xfId="0" applyNumberFormat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168" fontId="0" fillId="0" borderId="30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0" fontId="15" fillId="0" borderId="4" xfId="7" applyFont="1" applyBorder="1" applyAlignment="1">
      <alignment horizontal="center" vertical="center" wrapText="1"/>
    </xf>
    <xf numFmtId="168" fontId="0" fillId="0" borderId="4" xfId="0" applyNumberFormat="1" applyBorder="1"/>
    <xf numFmtId="10" fontId="2" fillId="6" borderId="8" xfId="8" applyNumberFormat="1" applyFont="1" applyFill="1" applyBorder="1" applyAlignment="1">
      <alignment vertical="center"/>
    </xf>
    <xf numFmtId="2" fontId="0" fillId="0" borderId="10" xfId="0" applyNumberFormat="1" applyBorder="1" applyAlignment="1">
      <alignment horizontal="center"/>
    </xf>
    <xf numFmtId="10" fontId="0" fillId="0" borderId="10" xfId="2" applyNumberFormat="1" applyFont="1" applyFill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20" fillId="6" borderId="7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vertical="center" wrapText="1"/>
    </xf>
    <xf numFmtId="0" fontId="20" fillId="6" borderId="8" xfId="0" applyFont="1" applyFill="1" applyBorder="1" applyAlignment="1">
      <alignment vertical="center" wrapText="1"/>
    </xf>
    <xf numFmtId="168" fontId="0" fillId="0" borderId="4" xfId="0" applyNumberFormat="1" applyBorder="1" applyAlignment="1">
      <alignment horizontal="center"/>
    </xf>
    <xf numFmtId="164" fontId="0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169" fontId="0" fillId="0" borderId="10" xfId="1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164" fontId="2" fillId="0" borderId="21" xfId="1" applyFont="1" applyBorder="1" applyAlignment="1">
      <alignment horizontal="center"/>
    </xf>
    <xf numFmtId="169" fontId="2" fillId="0" borderId="12" xfId="1" applyNumberFormat="1" applyFont="1" applyBorder="1" applyAlignment="1">
      <alignment horizontal="center"/>
    </xf>
    <xf numFmtId="14" fontId="0" fillId="0" borderId="0" xfId="0" applyNumberFormat="1"/>
    <xf numFmtId="0" fontId="20" fillId="6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9" fontId="22" fillId="0" borderId="4" xfId="1" applyNumberFormat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169" fontId="2" fillId="0" borderId="10" xfId="1" applyNumberFormat="1" applyFont="1" applyBorder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164" fontId="22" fillId="0" borderId="4" xfId="1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10" fillId="2" borderId="1" xfId="0" applyFont="1" applyFill="1" applyBorder="1"/>
    <xf numFmtId="0" fontId="23" fillId="2" borderId="1" xfId="0" applyFont="1" applyFill="1" applyBorder="1" applyAlignment="1">
      <alignment horizontal="right"/>
    </xf>
    <xf numFmtId="0" fontId="23" fillId="2" borderId="1" xfId="0" applyFont="1" applyFill="1" applyBorder="1"/>
    <xf numFmtId="0" fontId="6" fillId="2" borderId="1" xfId="0" applyFont="1" applyFill="1" applyBorder="1"/>
    <xf numFmtId="0" fontId="10" fillId="2" borderId="0" xfId="0" applyFont="1" applyFill="1"/>
    <xf numFmtId="0" fontId="23" fillId="2" borderId="0" xfId="0" applyFont="1" applyFill="1" applyAlignment="1">
      <alignment horizontal="right"/>
    </xf>
    <xf numFmtId="0" fontId="23" fillId="2" borderId="0" xfId="0" applyFont="1" applyFill="1"/>
    <xf numFmtId="49" fontId="10" fillId="2" borderId="0" xfId="0" applyNumberFormat="1" applyFont="1" applyFill="1" applyAlignment="1">
      <alignment horizontal="left"/>
    </xf>
    <xf numFmtId="17" fontId="10" fillId="2" borderId="0" xfId="0" quotePrefix="1" applyNumberFormat="1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right"/>
    </xf>
    <xf numFmtId="0" fontId="5" fillId="2" borderId="0" xfId="0" applyFont="1" applyFill="1"/>
    <xf numFmtId="3" fontId="6" fillId="2" borderId="0" xfId="0" applyNumberFormat="1" applyFont="1" applyFill="1" applyAlignment="1">
      <alignment horizontal="right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left"/>
    </xf>
    <xf numFmtId="4" fontId="5" fillId="2" borderId="3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0" fontId="5" fillId="2" borderId="3" xfId="0" applyFont="1" applyFill="1" applyBorder="1"/>
    <xf numFmtId="0" fontId="5" fillId="2" borderId="2" xfId="0" applyFont="1" applyFill="1" applyBorder="1" applyAlignment="1">
      <alignment horizontal="right"/>
    </xf>
    <xf numFmtId="0" fontId="6" fillId="2" borderId="3" xfId="0" applyFont="1" applyFill="1" applyBorder="1"/>
    <xf numFmtId="4" fontId="6" fillId="2" borderId="3" xfId="0" applyNumberFormat="1" applyFont="1" applyFill="1" applyBorder="1" applyAlignment="1">
      <alignment horizontal="right"/>
    </xf>
    <xf numFmtId="4" fontId="6" fillId="2" borderId="0" xfId="0" applyNumberFormat="1" applyFont="1" applyFill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2" fontId="6" fillId="2" borderId="0" xfId="0" applyNumberFormat="1" applyFont="1" applyFill="1"/>
    <xf numFmtId="3" fontId="6" fillId="2" borderId="3" xfId="0" applyNumberFormat="1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170" fontId="6" fillId="2" borderId="0" xfId="0" applyNumberFormat="1" applyFont="1" applyFill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8" fillId="2" borderId="0" xfId="0" applyFont="1" applyFill="1"/>
    <xf numFmtId="4" fontId="7" fillId="2" borderId="0" xfId="0" applyNumberFormat="1" applyFont="1" applyFill="1" applyAlignment="1">
      <alignment horizontal="right"/>
    </xf>
    <xf numFmtId="4" fontId="7" fillId="2" borderId="0" xfId="0" applyNumberFormat="1" applyFont="1" applyFill="1"/>
    <xf numFmtId="0" fontId="7" fillId="2" borderId="0" xfId="0" applyFont="1" applyFill="1"/>
    <xf numFmtId="9" fontId="6" fillId="2" borderId="0" xfId="5" applyFont="1" applyFill="1" applyBorder="1"/>
    <xf numFmtId="171" fontId="5" fillId="2" borderId="0" xfId="0" applyNumberFormat="1" applyFont="1" applyFill="1"/>
    <xf numFmtId="4" fontId="6" fillId="2" borderId="0" xfId="0" applyNumberFormat="1" applyFont="1" applyFill="1" applyAlignment="1">
      <alignment horizontal="left"/>
    </xf>
    <xf numFmtId="166" fontId="6" fillId="2" borderId="0" xfId="0" applyNumberFormat="1" applyFont="1" applyFill="1" applyAlignment="1">
      <alignment horizontal="left"/>
    </xf>
    <xf numFmtId="1" fontId="6" fillId="2" borderId="0" xfId="0" applyNumberFormat="1" applyFont="1" applyFill="1"/>
    <xf numFmtId="2" fontId="6" fillId="2" borderId="0" xfId="0" applyNumberFormat="1" applyFont="1" applyFill="1" applyAlignment="1">
      <alignment horizontal="left"/>
    </xf>
    <xf numFmtId="171" fontId="6" fillId="2" borderId="0" xfId="0" applyNumberFormat="1" applyFont="1" applyFill="1" applyAlignment="1">
      <alignment horizontal="left"/>
    </xf>
    <xf numFmtId="2" fontId="0" fillId="0" borderId="4" xfId="0" applyNumberFormat="1" applyBorder="1" applyAlignment="1">
      <alignment horizontal="center"/>
    </xf>
    <xf numFmtId="10" fontId="0" fillId="0" borderId="4" xfId="2" applyNumberFormat="1" applyFont="1" applyFill="1" applyBorder="1" applyAlignment="1">
      <alignment horizontal="center"/>
    </xf>
    <xf numFmtId="2" fontId="0" fillId="0" borderId="0" xfId="0" applyNumberFormat="1"/>
    <xf numFmtId="3" fontId="6" fillId="0" borderId="4" xfId="6" applyNumberFormat="1" applyFont="1" applyFill="1" applyBorder="1" applyAlignment="1">
      <alignment horizontal="right"/>
    </xf>
    <xf numFmtId="0" fontId="20" fillId="6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9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0" fontId="25" fillId="6" borderId="8" xfId="0" applyFont="1" applyFill="1" applyBorder="1" applyAlignment="1">
      <alignment horizontal="center"/>
    </xf>
    <xf numFmtId="0" fontId="25" fillId="6" borderId="10" xfId="0" applyFont="1" applyFill="1" applyBorder="1" applyAlignment="1">
      <alignment horizontal="left" wrapText="1"/>
    </xf>
    <xf numFmtId="0" fontId="25" fillId="6" borderId="10" xfId="0" applyFont="1" applyFill="1" applyBorder="1" applyAlignment="1">
      <alignment horizontal="center"/>
    </xf>
    <xf numFmtId="14" fontId="25" fillId="6" borderId="12" xfId="0" applyNumberFormat="1" applyFont="1" applyFill="1" applyBorder="1" applyAlignment="1">
      <alignment horizontal="center"/>
    </xf>
    <xf numFmtId="0" fontId="26" fillId="6" borderId="7" xfId="0" applyFont="1" applyFill="1" applyBorder="1"/>
    <xf numFmtId="0" fontId="26" fillId="6" borderId="9" xfId="0" applyFont="1" applyFill="1" applyBorder="1"/>
    <xf numFmtId="0" fontId="26" fillId="6" borderId="11" xfId="0" applyFont="1" applyFill="1" applyBorder="1"/>
    <xf numFmtId="0" fontId="20" fillId="6" borderId="8" xfId="0" applyFont="1" applyFill="1" applyBorder="1" applyAlignment="1">
      <alignment horizontal="center" vertical="center" wrapText="1"/>
    </xf>
    <xf numFmtId="164" fontId="0" fillId="0" borderId="9" xfId="1" applyFont="1" applyBorder="1" applyAlignment="1">
      <alignment horizontal="center"/>
    </xf>
    <xf numFmtId="164" fontId="0" fillId="0" borderId="10" xfId="1" applyFont="1" applyBorder="1" applyAlignment="1">
      <alignment horizontal="center"/>
    </xf>
    <xf numFmtId="164" fontId="2" fillId="0" borderId="10" xfId="1" applyFont="1" applyBorder="1" applyAlignment="1">
      <alignment horizontal="center"/>
    </xf>
    <xf numFmtId="164" fontId="2" fillId="0" borderId="12" xfId="1" applyFont="1" applyBorder="1" applyAlignment="1">
      <alignment horizontal="center"/>
    </xf>
    <xf numFmtId="165" fontId="0" fillId="0" borderId="0" xfId="2" applyNumberFormat="1" applyFont="1"/>
    <xf numFmtId="172" fontId="0" fillId="0" borderId="0" xfId="2" applyNumberFormat="1" applyFont="1"/>
    <xf numFmtId="165" fontId="0" fillId="0" borderId="0" xfId="0" applyNumberFormat="1"/>
    <xf numFmtId="0" fontId="2" fillId="0" borderId="0" xfId="0" applyFont="1" applyAlignment="1">
      <alignment horizontal="center"/>
    </xf>
    <xf numFmtId="0" fontId="27" fillId="0" borderId="0" xfId="0" applyFont="1"/>
    <xf numFmtId="0" fontId="2" fillId="8" borderId="0" xfId="0" applyFont="1" applyFill="1"/>
    <xf numFmtId="10" fontId="2" fillId="8" borderId="0" xfId="2" applyNumberFormat="1" applyFont="1" applyFill="1"/>
    <xf numFmtId="0" fontId="10" fillId="4" borderId="4" xfId="6" applyFont="1" applyFill="1" applyBorder="1" applyAlignment="1">
      <alignment horizontal="center"/>
    </xf>
    <xf numFmtId="0" fontId="10" fillId="2" borderId="2" xfId="6" applyFont="1" applyFill="1" applyBorder="1" applyAlignment="1">
      <alignment horizontal="center"/>
    </xf>
    <xf numFmtId="0" fontId="10" fillId="2" borderId="6" xfId="6" applyFont="1" applyFill="1" applyBorder="1" applyAlignment="1">
      <alignment horizontal="center"/>
    </xf>
    <xf numFmtId="0" fontId="10" fillId="3" borderId="4" xfId="6" applyFont="1" applyFill="1" applyBorder="1" applyAlignment="1">
      <alignment horizontal="center"/>
    </xf>
    <xf numFmtId="0" fontId="10" fillId="4" borderId="5" xfId="6" applyFont="1" applyFill="1" applyBorder="1" applyAlignment="1">
      <alignment horizontal="center"/>
    </xf>
    <xf numFmtId="0" fontId="10" fillId="4" borderId="6" xfId="6" applyFont="1" applyFill="1" applyBorder="1" applyAlignment="1">
      <alignment horizontal="center"/>
    </xf>
    <xf numFmtId="49" fontId="10" fillId="2" borderId="5" xfId="6" applyNumberFormat="1" applyFont="1" applyFill="1" applyBorder="1" applyAlignment="1">
      <alignment horizontal="center"/>
    </xf>
    <xf numFmtId="49" fontId="10" fillId="2" borderId="2" xfId="6" applyNumberFormat="1" applyFont="1" applyFill="1" applyBorder="1" applyAlignment="1">
      <alignment horizontal="center"/>
    </xf>
    <xf numFmtId="49" fontId="10" fillId="2" borderId="6" xfId="6" applyNumberFormat="1" applyFont="1" applyFill="1" applyBorder="1" applyAlignment="1">
      <alignment horizontal="center"/>
    </xf>
    <xf numFmtId="17" fontId="10" fillId="2" borderId="5" xfId="6" quotePrefix="1" applyNumberFormat="1" applyFont="1" applyFill="1" applyBorder="1" applyAlignment="1">
      <alignment horizontal="center"/>
    </xf>
    <xf numFmtId="17" fontId="10" fillId="2" borderId="2" xfId="6" quotePrefix="1" applyNumberFormat="1" applyFont="1" applyFill="1" applyBorder="1" applyAlignment="1">
      <alignment horizontal="center"/>
    </xf>
    <xf numFmtId="17" fontId="10" fillId="2" borderId="6" xfId="6" quotePrefix="1" applyNumberFormat="1" applyFont="1" applyFill="1" applyBorder="1" applyAlignment="1">
      <alignment horizontal="center"/>
    </xf>
    <xf numFmtId="0" fontId="9" fillId="5" borderId="4" xfId="6" applyFill="1" applyBorder="1" applyAlignment="1">
      <alignment horizontal="center"/>
    </xf>
    <xf numFmtId="0" fontId="5" fillId="5" borderId="4" xfId="6" applyFont="1" applyFill="1" applyBorder="1" applyAlignment="1">
      <alignment horizontal="center"/>
    </xf>
    <xf numFmtId="0" fontId="6" fillId="5" borderId="5" xfId="6" applyFont="1" applyFill="1" applyBorder="1" applyAlignment="1">
      <alignment horizontal="center"/>
    </xf>
    <xf numFmtId="0" fontId="6" fillId="5" borderId="2" xfId="6" applyFont="1" applyFill="1" applyBorder="1" applyAlignment="1">
      <alignment horizontal="center"/>
    </xf>
    <xf numFmtId="0" fontId="6" fillId="5" borderId="6" xfId="6" applyFont="1" applyFill="1" applyBorder="1" applyAlignment="1">
      <alignment horizontal="center"/>
    </xf>
    <xf numFmtId="0" fontId="6" fillId="5" borderId="5" xfId="6" applyFont="1" applyFill="1" applyBorder="1" applyAlignment="1">
      <alignment horizontal="center" vertical="center"/>
    </xf>
    <xf numFmtId="0" fontId="6" fillId="5" borderId="2" xfId="6" applyFont="1" applyFill="1" applyBorder="1" applyAlignment="1">
      <alignment horizontal="center" vertical="center"/>
    </xf>
    <xf numFmtId="0" fontId="6" fillId="5" borderId="6" xfId="6" applyFont="1" applyFill="1" applyBorder="1" applyAlignment="1">
      <alignment horizontal="center" vertical="center"/>
    </xf>
    <xf numFmtId="0" fontId="5" fillId="5" borderId="5" xfId="6" applyFont="1" applyFill="1" applyBorder="1" applyAlignment="1">
      <alignment horizontal="center"/>
    </xf>
    <xf numFmtId="0" fontId="5" fillId="5" borderId="2" xfId="6" applyFont="1" applyFill="1" applyBorder="1" applyAlignment="1">
      <alignment horizontal="center"/>
    </xf>
    <xf numFmtId="0" fontId="5" fillId="5" borderId="6" xfId="6" applyFont="1" applyFill="1" applyBorder="1" applyAlignment="1">
      <alignment horizontal="center"/>
    </xf>
    <xf numFmtId="0" fontId="6" fillId="5" borderId="4" xfId="6" applyFont="1" applyFill="1" applyBorder="1" applyAlignment="1">
      <alignment horizontal="center"/>
    </xf>
    <xf numFmtId="0" fontId="5" fillId="5" borderId="5" xfId="6" applyFont="1" applyFill="1" applyBorder="1" applyAlignment="1">
      <alignment horizontal="center" wrapText="1"/>
    </xf>
    <xf numFmtId="0" fontId="5" fillId="5" borderId="2" xfId="6" applyFont="1" applyFill="1" applyBorder="1" applyAlignment="1">
      <alignment horizontal="center" wrapText="1"/>
    </xf>
    <xf numFmtId="0" fontId="5" fillId="5" borderId="6" xfId="6" applyFont="1" applyFill="1" applyBorder="1" applyAlignment="1">
      <alignment horizontal="center" wrapText="1"/>
    </xf>
    <xf numFmtId="0" fontId="9" fillId="0" borderId="0" xfId="6" applyAlignment="1">
      <alignment horizontal="left" wrapText="1"/>
    </xf>
    <xf numFmtId="0" fontId="8" fillId="5" borderId="4" xfId="6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4" fillId="0" borderId="17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14" fontId="24" fillId="0" borderId="18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4" fillId="0" borderId="2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8" fontId="0" fillId="0" borderId="35" xfId="0" applyNumberFormat="1" applyBorder="1" applyAlignment="1">
      <alignment horizontal="center" vertical="center"/>
    </xf>
    <xf numFmtId="168" fontId="0" fillId="0" borderId="36" xfId="0" applyNumberFormat="1" applyBorder="1" applyAlignment="1">
      <alignment horizontal="center" vertical="center"/>
    </xf>
    <xf numFmtId="168" fontId="0" fillId="0" borderId="37" xfId="0" applyNumberFormat="1" applyBorder="1" applyAlignment="1">
      <alignment horizontal="center" vertical="center"/>
    </xf>
    <xf numFmtId="0" fontId="0" fillId="0" borderId="39" xfId="0" applyBorder="1"/>
    <xf numFmtId="0" fontId="0" fillId="0" borderId="2" xfId="0" applyBorder="1"/>
    <xf numFmtId="0" fontId="0" fillId="0" borderId="6" xfId="0" applyBorder="1"/>
    <xf numFmtId="168" fontId="0" fillId="0" borderId="21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6" borderId="4" xfId="0" applyNumberFormat="1" applyFill="1" applyBorder="1" applyAlignment="1">
      <alignment horizontal="center"/>
    </xf>
    <xf numFmtId="10" fontId="2" fillId="6" borderId="22" xfId="8" applyNumberFormat="1" applyFont="1" applyFill="1" applyBorder="1" applyAlignment="1">
      <alignment vertical="center"/>
    </xf>
    <xf numFmtId="10" fontId="2" fillId="6" borderId="23" xfId="8" applyNumberFormat="1" applyFont="1" applyFill="1" applyBorder="1" applyAlignment="1">
      <alignment vertical="center"/>
    </xf>
    <xf numFmtId="10" fontId="2" fillId="6" borderId="38" xfId="8" applyNumberFormat="1" applyFont="1" applyFill="1" applyBorder="1" applyAlignment="1">
      <alignment vertical="center"/>
    </xf>
    <xf numFmtId="0" fontId="0" fillId="0" borderId="5" xfId="0" applyBorder="1"/>
    <xf numFmtId="10" fontId="2" fillId="6" borderId="5" xfId="8" applyNumberFormat="1" applyFont="1" applyFill="1" applyBorder="1" applyAlignment="1">
      <alignment horizontal="center" vertical="center"/>
    </xf>
    <xf numFmtId="10" fontId="2" fillId="6" borderId="2" xfId="8" applyNumberFormat="1" applyFont="1" applyFill="1" applyBorder="1" applyAlignment="1">
      <alignment horizontal="center" vertical="center"/>
    </xf>
    <xf numFmtId="10" fontId="2" fillId="6" borderId="6" xfId="8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/>
    </xf>
    <xf numFmtId="0" fontId="0" fillId="0" borderId="4" xfId="0" applyBorder="1"/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</cellXfs>
  <cellStyles count="9">
    <cellStyle name="Comma" xfId="1" builtinId="3"/>
    <cellStyle name="Hyperlink" xfId="3" builtinId="8"/>
    <cellStyle name="Normal" xfId="0" builtinId="0"/>
    <cellStyle name="Normal 16" xfId="4" xr:uid="{E973CC0C-9D9F-41DD-B97E-E1E967D31943}"/>
    <cellStyle name="Normal 2" xfId="6" xr:uid="{811F3E44-0B68-44D7-BDE8-77C983309517}"/>
    <cellStyle name="Normal_Sheet1 2" xfId="7" xr:uid="{1CF98B17-6F48-4B1A-8B78-E950686927F9}"/>
    <cellStyle name="Normal_shyam_financial" xfId="8" xr:uid="{91BB5FF5-92B7-490A-A459-A8C264F9C9B6}"/>
    <cellStyle name="Percent" xfId="2" builtinId="5"/>
    <cellStyle name="Percent 6" xfId="5" xr:uid="{F36F46F8-3ED7-42F6-B725-A3630D2C0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46</xdr:row>
      <xdr:rowOff>83820</xdr:rowOff>
    </xdr:from>
    <xdr:to>
      <xdr:col>4</xdr:col>
      <xdr:colOff>330021</xdr:colOff>
      <xdr:row>58</xdr:row>
      <xdr:rowOff>137660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8CDC5-2D2C-07AF-0516-FD841F80F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8724900"/>
          <a:ext cx="5603061" cy="224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hared%20with%20Me\Ops_Carbon%20Common%20Folder\GS%20RCP\GSRCP29_Greenko%20Sironj_200MW\4.%20Final\GS%20Submission%20Document_\ER%20sheet_RCP_GS-6290_V2.0_Cl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A Database version 12"/>
      <sheetName val="CEA Database version 19"/>
      <sheetName val="Emission factor"/>
      <sheetName val="Emission Reduction"/>
      <sheetName val="PLF "/>
    </sheetNames>
    <sheetDataSet>
      <sheetData sheetId="0"/>
      <sheetData sheetId="1"/>
      <sheetData sheetId="2">
        <row r="36">
          <cell r="E36">
            <v>0.93520000000000003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eam Leader " id="{C8224034-891F-4F9E-B75C-60CE25FAB8DA}" userId="Team Leader 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9" dT="2024-07-04T11:24:58.42" personId="{C8224034-891F-4F9E-B75C-60CE25FAB8DA}" id="{6D2EB873-0908-4781-968B-4DC5A1094C2A}">
    <text>The values of Emission data for years 2019-20 and 2020-2021 are inconsistent with CEA Database version 19.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a.nic.in/cdm-co2-baseline-database/?lang=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cea.nic.in/cdm-co2-baseline-database/?lang=en" TargetMode="Externa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54"/>
  <sheetViews>
    <sheetView zoomScale="86" workbookViewId="0">
      <selection activeCell="J8" sqref="J8"/>
    </sheetView>
  </sheetViews>
  <sheetFormatPr defaultColWidth="18.54296875" defaultRowHeight="10" x14ac:dyDescent="0.2"/>
  <cols>
    <col min="1" max="1" width="2.90625" style="90" customWidth="1"/>
    <col min="2" max="2" width="12" style="90" customWidth="1"/>
    <col min="3" max="4" width="12.54296875" style="90" customWidth="1"/>
    <col min="5" max="5" width="14.54296875" style="90" customWidth="1"/>
    <col min="6" max="6" width="12.54296875" style="90" customWidth="1"/>
    <col min="7" max="12" width="10.54296875" style="91" customWidth="1"/>
    <col min="13" max="13" width="38.54296875" style="90" customWidth="1"/>
    <col min="14" max="19" width="10.54296875" style="90" customWidth="1"/>
    <col min="20" max="26" width="11.453125" style="90" customWidth="1"/>
    <col min="27" max="16384" width="18.54296875" style="90"/>
  </cols>
  <sheetData>
    <row r="1" spans="3:18" x14ac:dyDescent="0.2">
      <c r="G1" s="90"/>
      <c r="M1" s="91"/>
    </row>
    <row r="2" spans="3:18" ht="11.5" x14ac:dyDescent="0.25">
      <c r="C2" s="92" t="s">
        <v>0</v>
      </c>
      <c r="D2" s="92"/>
      <c r="E2" s="92"/>
      <c r="F2" s="92"/>
      <c r="G2" s="92"/>
      <c r="H2" s="93"/>
      <c r="I2" s="93"/>
      <c r="J2" s="93"/>
      <c r="K2" s="93"/>
      <c r="L2" s="93"/>
      <c r="M2" s="93"/>
      <c r="N2" s="94"/>
      <c r="O2" s="95"/>
    </row>
    <row r="3" spans="3:18" ht="11.5" x14ac:dyDescent="0.25">
      <c r="C3" s="96"/>
      <c r="D3" s="96"/>
      <c r="E3" s="96"/>
      <c r="F3" s="96"/>
      <c r="G3" s="96"/>
      <c r="H3" s="97"/>
      <c r="I3" s="97"/>
      <c r="J3" s="97"/>
      <c r="K3" s="97"/>
      <c r="L3" s="97"/>
      <c r="M3" s="97"/>
      <c r="N3" s="98"/>
    </row>
    <row r="4" spans="3:18" ht="14.5" x14ac:dyDescent="0.35">
      <c r="C4" s="96" t="s">
        <v>1</v>
      </c>
      <c r="D4" s="96"/>
      <c r="E4" s="96"/>
      <c r="F4" s="96"/>
      <c r="G4" s="96"/>
      <c r="H4" s="99" t="s">
        <v>2</v>
      </c>
      <c r="I4" s="1" t="s">
        <v>3</v>
      </c>
      <c r="J4" s="97"/>
      <c r="K4" s="97"/>
      <c r="L4" s="97"/>
      <c r="M4" s="97"/>
      <c r="N4" s="98"/>
    </row>
    <row r="5" spans="3:18" ht="11.5" x14ac:dyDescent="0.25">
      <c r="C5" s="96" t="s">
        <v>4</v>
      </c>
      <c r="D5" s="96"/>
      <c r="E5" s="96"/>
      <c r="F5" s="96"/>
      <c r="G5" s="96"/>
      <c r="H5" s="100" t="s">
        <v>5</v>
      </c>
      <c r="I5" s="97"/>
      <c r="J5" s="97"/>
      <c r="K5" s="97"/>
      <c r="L5" s="97"/>
      <c r="M5" s="97"/>
      <c r="N5" s="98"/>
    </row>
    <row r="6" spans="3:18" ht="11.5" x14ac:dyDescent="0.25">
      <c r="C6" s="96" t="s">
        <v>6</v>
      </c>
      <c r="D6" s="96"/>
      <c r="E6" s="96"/>
      <c r="F6" s="96"/>
      <c r="G6" s="96"/>
      <c r="H6" s="101" t="s">
        <v>7</v>
      </c>
      <c r="I6" s="97"/>
      <c r="J6" s="97"/>
      <c r="K6" s="97"/>
      <c r="L6" s="97"/>
      <c r="M6" s="97"/>
      <c r="N6" s="98"/>
    </row>
    <row r="7" spans="3:18" x14ac:dyDescent="0.2">
      <c r="C7" s="95"/>
      <c r="D7" s="95"/>
      <c r="E7" s="95"/>
      <c r="F7" s="95"/>
      <c r="G7" s="102"/>
      <c r="H7" s="102"/>
      <c r="I7" s="102"/>
      <c r="J7" s="102"/>
      <c r="K7" s="102"/>
      <c r="L7" s="102"/>
      <c r="M7" s="95"/>
    </row>
    <row r="9" spans="3:18" ht="10.5" x14ac:dyDescent="0.25">
      <c r="C9" s="103" t="s">
        <v>8</v>
      </c>
      <c r="D9" s="103"/>
      <c r="E9" s="103"/>
      <c r="F9" s="103"/>
    </row>
    <row r="10" spans="3:18" ht="10.5" x14ac:dyDescent="0.25">
      <c r="C10" s="103"/>
      <c r="D10" s="103"/>
      <c r="E10" s="103"/>
      <c r="F10" s="103"/>
    </row>
    <row r="11" spans="3:18" ht="10.5" x14ac:dyDescent="0.25">
      <c r="C11" s="103"/>
      <c r="D11" s="103"/>
      <c r="E11" s="103"/>
      <c r="F11" s="103"/>
      <c r="G11" s="104"/>
      <c r="H11" s="104"/>
      <c r="I11" s="104"/>
      <c r="J11" s="104"/>
      <c r="K11" s="104"/>
      <c r="L11" s="104"/>
      <c r="N11" s="103"/>
    </row>
    <row r="12" spans="3:18" ht="10.5" x14ac:dyDescent="0.25">
      <c r="C12" s="105" t="s">
        <v>9</v>
      </c>
      <c r="D12" s="105"/>
      <c r="E12" s="106"/>
      <c r="F12" s="107" t="s">
        <v>10</v>
      </c>
      <c r="G12" s="108" t="s">
        <v>11</v>
      </c>
      <c r="H12" s="108" t="s">
        <v>12</v>
      </c>
      <c r="I12" s="108" t="s">
        <v>13</v>
      </c>
      <c r="J12" s="108" t="s">
        <v>14</v>
      </c>
      <c r="L12" s="90"/>
      <c r="M12" s="109" t="s">
        <v>15</v>
      </c>
      <c r="N12" s="107" t="s">
        <v>10</v>
      </c>
      <c r="O12" s="110" t="s">
        <v>11</v>
      </c>
      <c r="P12" s="110" t="s">
        <v>12</v>
      </c>
      <c r="Q12" s="110" t="s">
        <v>13</v>
      </c>
      <c r="R12" s="110" t="s">
        <v>14</v>
      </c>
    </row>
    <row r="13" spans="3:18" x14ac:dyDescent="0.2">
      <c r="C13" s="111" t="s">
        <v>16</v>
      </c>
      <c r="D13" s="111"/>
      <c r="E13" s="111"/>
      <c r="F13" s="112">
        <v>0.82023883834644784</v>
      </c>
      <c r="G13" s="112">
        <v>0.82854943638243439</v>
      </c>
      <c r="H13" s="112">
        <v>0.82399042568219083</v>
      </c>
      <c r="I13" s="112">
        <v>0.82802824032951605</v>
      </c>
      <c r="J13" s="112">
        <v>0.82222656437685271</v>
      </c>
      <c r="L13" s="90"/>
      <c r="M13" s="111" t="s">
        <v>17</v>
      </c>
      <c r="N13" s="112">
        <v>0.81513243941962643</v>
      </c>
      <c r="O13" s="112">
        <v>0.82443000694150659</v>
      </c>
      <c r="P13" s="113">
        <v>0.82021530146035571</v>
      </c>
      <c r="Q13" s="113">
        <v>0.82373306919105005</v>
      </c>
      <c r="R13" s="113">
        <v>0.81813348691140686</v>
      </c>
    </row>
    <row r="14" spans="3:18" x14ac:dyDescent="0.2">
      <c r="C14" s="90" t="s">
        <v>18</v>
      </c>
      <c r="F14" s="113">
        <v>1.0079437058672966</v>
      </c>
      <c r="G14" s="113">
        <v>0.99624844544954871</v>
      </c>
      <c r="H14" s="113">
        <v>0.97076719476595708</v>
      </c>
      <c r="I14" s="113">
        <v>0.9695108415136956</v>
      </c>
      <c r="J14" s="113">
        <v>0.95991381146749966</v>
      </c>
      <c r="L14" s="90"/>
      <c r="M14" s="90" t="s">
        <v>19</v>
      </c>
      <c r="N14" s="113">
        <v>1.000243747860849</v>
      </c>
      <c r="O14" s="113">
        <v>0.99029869547979954</v>
      </c>
      <c r="P14" s="113">
        <v>0.96553168995280036</v>
      </c>
      <c r="Q14" s="113">
        <v>0.96362768016844036</v>
      </c>
      <c r="R14" s="113">
        <v>0.95433977818005977</v>
      </c>
    </row>
    <row r="15" spans="3:18" x14ac:dyDescent="0.2">
      <c r="C15" s="90" t="s">
        <v>20</v>
      </c>
      <c r="F15" s="113">
        <v>0.9549568262223499</v>
      </c>
      <c r="G15" s="113">
        <v>0.92847104451610096</v>
      </c>
      <c r="H15" s="113">
        <v>0.90829510243747302</v>
      </c>
      <c r="I15" s="113">
        <v>0.87233471528596451</v>
      </c>
      <c r="J15" s="113">
        <v>0.86438957383217774</v>
      </c>
      <c r="L15" s="90"/>
      <c r="M15" s="90" t="s">
        <v>21</v>
      </c>
      <c r="N15" s="113">
        <v>0.9549568262223499</v>
      </c>
      <c r="O15" s="113">
        <v>0.92847104451610096</v>
      </c>
      <c r="P15" s="113">
        <v>0.90829510243747302</v>
      </c>
      <c r="Q15" s="113">
        <v>0.87233471528596451</v>
      </c>
      <c r="R15" s="113">
        <v>0.86438957383217774</v>
      </c>
    </row>
    <row r="16" spans="3:18" x14ac:dyDescent="0.2">
      <c r="C16" s="95" t="s">
        <v>22</v>
      </c>
      <c r="D16" s="95"/>
      <c r="E16" s="95"/>
      <c r="F16" s="114">
        <v>0.98145026604482322</v>
      </c>
      <c r="G16" s="114">
        <v>0.96235974498282484</v>
      </c>
      <c r="H16" s="114">
        <v>0.93953114860171505</v>
      </c>
      <c r="I16" s="114">
        <v>0.92092277839983006</v>
      </c>
      <c r="J16" s="114">
        <v>0.91215169264983875</v>
      </c>
      <c r="L16" s="115"/>
      <c r="M16" s="95" t="s">
        <v>23</v>
      </c>
      <c r="N16" s="114">
        <v>0.9776002870415994</v>
      </c>
      <c r="O16" s="114">
        <v>0.95938486999795025</v>
      </c>
      <c r="P16" s="114">
        <v>0.93691339619513669</v>
      </c>
      <c r="Q16" s="114">
        <v>0.91798119772720244</v>
      </c>
      <c r="R16" s="114">
        <v>0.9093646760061187</v>
      </c>
    </row>
    <row r="17" spans="3:24" x14ac:dyDescent="0.2">
      <c r="M17" s="115"/>
    </row>
    <row r="18" spans="3:24" x14ac:dyDescent="0.2">
      <c r="C18" s="90" t="s">
        <v>24</v>
      </c>
      <c r="M18" s="90" t="s">
        <v>24</v>
      </c>
    </row>
    <row r="19" spans="3:24" x14ac:dyDescent="0.2">
      <c r="C19" s="90" t="s">
        <v>25</v>
      </c>
      <c r="M19" s="90" t="s">
        <v>25</v>
      </c>
    </row>
    <row r="20" spans="3:24" x14ac:dyDescent="0.2">
      <c r="M20" s="90" t="s">
        <v>26</v>
      </c>
    </row>
    <row r="21" spans="3:24" x14ac:dyDescent="0.2">
      <c r="M21" s="90" t="s">
        <v>27</v>
      </c>
    </row>
    <row r="22" spans="3:24" x14ac:dyDescent="0.2">
      <c r="M22" s="90" t="s">
        <v>28</v>
      </c>
    </row>
    <row r="23" spans="3:24" x14ac:dyDescent="0.2">
      <c r="M23" s="115"/>
    </row>
    <row r="24" spans="3:24" x14ac:dyDescent="0.2">
      <c r="M24" s="115"/>
    </row>
    <row r="25" spans="3:24" x14ac:dyDescent="0.2">
      <c r="M25" s="115"/>
    </row>
    <row r="26" spans="3:24" x14ac:dyDescent="0.2">
      <c r="M26" s="115"/>
    </row>
    <row r="27" spans="3:24" ht="10.5" x14ac:dyDescent="0.25">
      <c r="C27" s="103" t="s">
        <v>29</v>
      </c>
      <c r="D27" s="103"/>
      <c r="E27" s="103"/>
      <c r="F27" s="103"/>
      <c r="M27" s="103" t="s">
        <v>30</v>
      </c>
      <c r="N27" s="103"/>
    </row>
    <row r="29" spans="3:24" ht="10.5" x14ac:dyDescent="0.25">
      <c r="C29" s="109"/>
      <c r="D29" s="109"/>
      <c r="E29" s="109"/>
      <c r="F29" s="107" t="s">
        <v>10</v>
      </c>
      <c r="G29" s="108" t="s">
        <v>11</v>
      </c>
      <c r="H29" s="108" t="s">
        <v>12</v>
      </c>
      <c r="I29" s="108" t="s">
        <v>13</v>
      </c>
      <c r="J29" s="108" t="s">
        <v>14</v>
      </c>
      <c r="L29" s="90"/>
      <c r="M29" s="109"/>
      <c r="N29" s="107" t="s">
        <v>10</v>
      </c>
      <c r="O29" s="110" t="s">
        <v>11</v>
      </c>
      <c r="P29" s="110" t="s">
        <v>12</v>
      </c>
      <c r="Q29" s="110" t="s">
        <v>13</v>
      </c>
      <c r="R29" s="110" t="s">
        <v>14</v>
      </c>
    </row>
    <row r="30" spans="3:24" x14ac:dyDescent="0.2">
      <c r="C30" s="111" t="s">
        <v>31</v>
      </c>
      <c r="D30" s="111"/>
      <c r="E30" s="111"/>
      <c r="F30" s="116">
        <v>955188.20876140962</v>
      </c>
      <c r="G30" s="116">
        <v>1045451.7683547512</v>
      </c>
      <c r="H30" s="104">
        <v>1103173.9069200715</v>
      </c>
      <c r="I30" s="104">
        <v>1151479.3360299997</v>
      </c>
      <c r="J30" s="104">
        <v>1201876.6722930002</v>
      </c>
      <c r="L30" s="90"/>
      <c r="M30" s="111" t="s">
        <v>32</v>
      </c>
      <c r="N30" s="116">
        <v>727364166.24504995</v>
      </c>
      <c r="O30" s="116">
        <v>805384471.32095146</v>
      </c>
      <c r="P30" s="104">
        <v>846261119.01273167</v>
      </c>
      <c r="Q30" s="104">
        <v>888341293.66662931</v>
      </c>
      <c r="R30" s="104">
        <v>922182365.95223224</v>
      </c>
      <c r="T30" s="104"/>
      <c r="U30" s="104"/>
      <c r="V30" s="104"/>
      <c r="W30" s="104"/>
      <c r="X30" s="104"/>
    </row>
    <row r="31" spans="3:24" x14ac:dyDescent="0.2">
      <c r="C31" s="90" t="s">
        <v>33</v>
      </c>
      <c r="F31" s="104">
        <v>886771.18448983994</v>
      </c>
      <c r="G31" s="104">
        <v>972041.54146477429</v>
      </c>
      <c r="H31" s="104">
        <v>1027027.8544949144</v>
      </c>
      <c r="I31" s="104">
        <v>1072839.3675475507</v>
      </c>
      <c r="J31" s="104">
        <v>1121567.2247844897</v>
      </c>
      <c r="L31" s="90"/>
      <c r="M31" s="90" t="s">
        <v>34</v>
      </c>
      <c r="N31" s="104">
        <v>727364166.24504995</v>
      </c>
      <c r="O31" s="104">
        <v>805384471.32095146</v>
      </c>
      <c r="P31" s="104">
        <v>846269450.01187623</v>
      </c>
      <c r="Q31" s="104">
        <v>888341293.66662931</v>
      </c>
      <c r="R31" s="104">
        <v>922182365.95223224</v>
      </c>
      <c r="T31" s="104"/>
      <c r="U31" s="104"/>
      <c r="V31" s="104"/>
      <c r="W31" s="104"/>
      <c r="X31" s="104"/>
    </row>
    <row r="32" spans="3:24" x14ac:dyDescent="0.2">
      <c r="C32" s="90" t="s">
        <v>35</v>
      </c>
      <c r="F32" s="117">
        <v>0.18622554655404688</v>
      </c>
      <c r="G32" s="117">
        <v>0.16833051015847922</v>
      </c>
      <c r="H32" s="117">
        <v>0.15118831592095716</v>
      </c>
      <c r="I32" s="117">
        <v>0.14593194333266357</v>
      </c>
      <c r="J32" s="117">
        <v>0.14343709346170685</v>
      </c>
      <c r="L32" s="90"/>
      <c r="M32" s="90" t="s">
        <v>36</v>
      </c>
      <c r="N32" s="104">
        <v>171218145.11600873</v>
      </c>
      <c r="O32" s="104">
        <v>180808002.54158178</v>
      </c>
      <c r="P32" s="104">
        <v>186863158.80009577</v>
      </c>
      <c r="Q32" s="104">
        <v>188456478.59852543</v>
      </c>
      <c r="R32" s="104">
        <v>194301044.67870212</v>
      </c>
      <c r="T32" s="118"/>
      <c r="U32" s="118"/>
      <c r="V32" s="118"/>
      <c r="W32" s="118"/>
      <c r="X32" s="118"/>
    </row>
    <row r="33" spans="3:18" x14ac:dyDescent="0.2">
      <c r="C33" s="90" t="s">
        <v>37</v>
      </c>
      <c r="F33" s="104">
        <v>721631.73598984</v>
      </c>
      <c r="G33" s="104">
        <v>808417.29289477435</v>
      </c>
      <c r="H33" s="104">
        <v>871753.24276991445</v>
      </c>
      <c r="I33" s="104">
        <v>916277.83375755092</v>
      </c>
      <c r="J33" s="104">
        <v>960692.88193948974</v>
      </c>
      <c r="L33" s="90"/>
      <c r="M33" s="90" t="s">
        <v>38</v>
      </c>
      <c r="N33" s="104">
        <v>3404.9800000000005</v>
      </c>
      <c r="O33" s="104">
        <v>1594</v>
      </c>
      <c r="P33" s="119">
        <v>0</v>
      </c>
      <c r="Q33" s="119">
        <v>0</v>
      </c>
      <c r="R33" s="119">
        <v>0</v>
      </c>
    </row>
    <row r="34" spans="3:18" x14ac:dyDescent="0.2">
      <c r="C34" s="90" t="s">
        <v>39</v>
      </c>
      <c r="F34" s="104">
        <v>177354.23689796799</v>
      </c>
      <c r="G34" s="104">
        <v>194408.30829295487</v>
      </c>
      <c r="H34" s="104">
        <v>205405.5708989829</v>
      </c>
      <c r="I34" s="104">
        <v>214567.87350951016</v>
      </c>
      <c r="J34" s="104">
        <v>224313.44495689796</v>
      </c>
      <c r="L34" s="90"/>
      <c r="M34" s="95" t="s">
        <v>40</v>
      </c>
      <c r="N34" s="2">
        <v>3.8397503883246813E-3</v>
      </c>
      <c r="O34" s="2">
        <v>1.6398476114487797E-3</v>
      </c>
      <c r="P34" s="2">
        <v>0</v>
      </c>
      <c r="Q34" s="2">
        <v>0</v>
      </c>
      <c r="R34" s="2">
        <v>0</v>
      </c>
    </row>
    <row r="35" spans="3:18" x14ac:dyDescent="0.2">
      <c r="C35" s="95" t="s">
        <v>41</v>
      </c>
      <c r="D35" s="95"/>
      <c r="E35" s="95"/>
      <c r="F35" s="120">
        <v>179294.12138276364</v>
      </c>
      <c r="G35" s="120">
        <v>194737.36268837011</v>
      </c>
      <c r="H35" s="120">
        <v>205729.56773479842</v>
      </c>
      <c r="I35" s="120">
        <v>216036.88962068481</v>
      </c>
      <c r="J35" s="120">
        <v>224784.11420129635</v>
      </c>
      <c r="L35" s="90"/>
    </row>
    <row r="36" spans="3:18" x14ac:dyDescent="0.2">
      <c r="G36" s="90"/>
      <c r="H36" s="90"/>
      <c r="I36" s="90"/>
      <c r="J36" s="90"/>
      <c r="K36" s="90"/>
      <c r="L36" s="90"/>
    </row>
    <row r="37" spans="3:18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</row>
    <row r="38" spans="3:18" x14ac:dyDescent="0.2">
      <c r="C38" s="104"/>
      <c r="D38" s="104"/>
      <c r="E38" s="104"/>
      <c r="F38" s="104"/>
      <c r="G38" s="104"/>
      <c r="H38" s="104"/>
      <c r="I38" s="104"/>
      <c r="J38" s="104"/>
      <c r="K38" s="104"/>
      <c r="L38" s="104"/>
    </row>
    <row r="39" spans="3:18" x14ac:dyDescent="0.2">
      <c r="C39" s="91"/>
      <c r="D39" s="91"/>
      <c r="E39" s="91"/>
      <c r="F39" s="91"/>
    </row>
    <row r="40" spans="3:18" ht="13" x14ac:dyDescent="0.3">
      <c r="C40" s="121"/>
      <c r="D40" s="121"/>
      <c r="E40" s="121"/>
      <c r="F40" s="121"/>
      <c r="G40" s="90"/>
      <c r="H40" s="90"/>
      <c r="I40" s="90"/>
      <c r="J40" s="90"/>
      <c r="K40" s="90"/>
      <c r="L40" s="90"/>
    </row>
    <row r="41" spans="3:18" x14ac:dyDescent="0.2">
      <c r="G41" s="90"/>
      <c r="H41" s="90"/>
      <c r="I41" s="90"/>
      <c r="J41" s="90"/>
      <c r="K41" s="90"/>
      <c r="L41" s="90"/>
    </row>
    <row r="42" spans="3:18" ht="10.4" customHeight="1" x14ac:dyDescent="0.25">
      <c r="C42" s="103"/>
      <c r="D42" s="103"/>
      <c r="E42" s="103"/>
      <c r="F42" s="103"/>
      <c r="I42" s="90"/>
      <c r="J42" s="90"/>
      <c r="K42" s="90"/>
      <c r="L42" s="90"/>
    </row>
    <row r="43" spans="3:18" ht="10.5" x14ac:dyDescent="0.25">
      <c r="C43" s="103"/>
      <c r="D43" s="91"/>
      <c r="E43" s="91"/>
      <c r="F43" s="91"/>
      <c r="I43" s="90"/>
      <c r="J43" s="90"/>
      <c r="K43" s="90"/>
      <c r="L43" s="90"/>
    </row>
    <row r="44" spans="3:18" x14ac:dyDescent="0.2">
      <c r="C44" s="122"/>
      <c r="D44" s="122"/>
      <c r="E44" s="122"/>
      <c r="F44" s="122"/>
      <c r="H44" s="90"/>
      <c r="I44" s="90"/>
      <c r="J44" s="90"/>
      <c r="K44" s="90"/>
      <c r="L44" s="90"/>
    </row>
    <row r="45" spans="3:18" ht="12.9" customHeight="1" x14ac:dyDescent="0.2">
      <c r="C45" s="122"/>
      <c r="D45" s="122"/>
      <c r="E45" s="122"/>
      <c r="F45" s="123"/>
      <c r="H45" s="90"/>
      <c r="I45" s="90"/>
      <c r="J45" s="90"/>
      <c r="K45" s="90"/>
      <c r="L45" s="90"/>
    </row>
    <row r="46" spans="3:18" ht="12.9" customHeight="1" x14ac:dyDescent="0.2">
      <c r="D46" s="91"/>
      <c r="E46" s="91"/>
      <c r="F46" s="91"/>
      <c r="I46" s="90"/>
      <c r="J46" s="90"/>
      <c r="K46" s="90"/>
      <c r="L46" s="90"/>
    </row>
    <row r="47" spans="3:18" ht="12.9" customHeight="1" x14ac:dyDescent="0.25">
      <c r="C47" s="103"/>
      <c r="D47" s="91"/>
      <c r="E47" s="91"/>
      <c r="F47" s="91"/>
      <c r="I47" s="90"/>
      <c r="J47" s="90"/>
      <c r="K47" s="90"/>
      <c r="L47" s="90"/>
    </row>
    <row r="48" spans="3:18" ht="12.9" customHeight="1" x14ac:dyDescent="0.2">
      <c r="C48" s="124"/>
      <c r="D48" s="125"/>
      <c r="E48" s="125"/>
      <c r="F48" s="125"/>
      <c r="I48" s="90"/>
      <c r="J48" s="90"/>
      <c r="K48" s="90"/>
      <c r="L48" s="90"/>
    </row>
    <row r="49" spans="3:13" ht="12.9" customHeight="1" x14ac:dyDescent="0.25">
      <c r="C49" s="126"/>
      <c r="D49" s="127"/>
      <c r="E49" s="128"/>
      <c r="F49" s="128"/>
      <c r="I49" s="129"/>
      <c r="J49" s="129"/>
      <c r="K49" s="129"/>
      <c r="L49" s="129"/>
    </row>
    <row r="50" spans="3:13" ht="12.9" customHeight="1" x14ac:dyDescent="0.25">
      <c r="C50" s="126"/>
      <c r="D50" s="127"/>
      <c r="E50" s="127"/>
      <c r="F50" s="127"/>
      <c r="I50" s="90"/>
      <c r="J50" s="90"/>
      <c r="K50" s="90"/>
      <c r="L50" s="90"/>
    </row>
    <row r="51" spans="3:13" ht="12.9" customHeight="1" x14ac:dyDescent="0.25">
      <c r="C51" s="103"/>
      <c r="D51" s="130"/>
      <c r="E51" s="131"/>
      <c r="F51" s="131"/>
      <c r="I51" s="90"/>
      <c r="J51" s="90"/>
      <c r="K51" s="90"/>
      <c r="L51" s="90"/>
    </row>
    <row r="54" spans="3:13" ht="12.9" customHeight="1" x14ac:dyDescent="0.2">
      <c r="M54" s="91"/>
    </row>
  </sheetData>
  <hyperlinks>
    <hyperlink ref="I4" r:id="rId1" display="https://cea.nic.in/cdm-co2-baseline-database/?lang=en" xr:uid="{211EDFF2-CF57-4299-AAB5-5EA3C8C8C2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4411-8CF0-4579-AF3F-46AE6B561F98}">
  <dimension ref="A1:M48"/>
  <sheetViews>
    <sheetView zoomScale="95" workbookViewId="0">
      <selection activeCell="M15" sqref="M15"/>
    </sheetView>
  </sheetViews>
  <sheetFormatPr defaultColWidth="9.453125" defaultRowHeight="14.5" x14ac:dyDescent="0.35"/>
  <cols>
    <col min="1" max="1" width="9.453125" style="3"/>
    <col min="2" max="2" width="15.54296875" style="3" customWidth="1"/>
    <col min="3" max="4" width="11.54296875" style="3" customWidth="1"/>
    <col min="5" max="5" width="8.54296875" style="3" customWidth="1"/>
    <col min="6" max="7" width="13.453125" style="3" bestFit="1" customWidth="1"/>
    <col min="8" max="9" width="11.54296875" style="3" customWidth="1"/>
    <col min="10" max="10" width="12.54296875" style="3" bestFit="1" customWidth="1"/>
    <col min="11" max="16384" width="9.453125" style="3"/>
  </cols>
  <sheetData>
    <row r="1" spans="1:13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3" x14ac:dyDescent="0.35">
      <c r="A2" s="164" t="s">
        <v>1</v>
      </c>
      <c r="B2" s="165"/>
      <c r="C2" s="166" t="s">
        <v>42</v>
      </c>
      <c r="D2" s="167"/>
      <c r="E2" s="167"/>
      <c r="F2" s="167"/>
      <c r="G2" s="167"/>
      <c r="H2" s="167"/>
      <c r="I2" s="167"/>
      <c r="J2" s="168"/>
      <c r="K2" s="1" t="s">
        <v>3</v>
      </c>
    </row>
    <row r="3" spans="1:13" x14ac:dyDescent="0.35">
      <c r="A3" s="164" t="s">
        <v>4</v>
      </c>
      <c r="B3" s="165"/>
      <c r="C3" s="169">
        <v>45231</v>
      </c>
      <c r="D3" s="170"/>
      <c r="E3" s="170"/>
      <c r="F3" s="170"/>
      <c r="G3" s="170"/>
      <c r="H3" s="170"/>
      <c r="I3" s="170"/>
      <c r="J3" s="171"/>
    </row>
    <row r="4" spans="1:13" x14ac:dyDescent="0.35">
      <c r="A4" s="160" t="s">
        <v>6</v>
      </c>
      <c r="B4" s="160"/>
      <c r="C4" s="161" t="s">
        <v>43</v>
      </c>
      <c r="D4" s="161"/>
      <c r="E4" s="161"/>
      <c r="F4" s="161"/>
      <c r="G4" s="161"/>
      <c r="H4" s="161"/>
      <c r="I4" s="161"/>
      <c r="J4" s="162"/>
    </row>
    <row r="7" spans="1:13" x14ac:dyDescent="0.35">
      <c r="A7" s="173" t="s">
        <v>29</v>
      </c>
      <c r="B7" s="173"/>
      <c r="C7" s="173"/>
      <c r="D7" s="173"/>
      <c r="E7" s="173"/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</row>
    <row r="8" spans="1:13" x14ac:dyDescent="0.35">
      <c r="A8" s="174" t="s">
        <v>31</v>
      </c>
      <c r="B8" s="175"/>
      <c r="C8" s="175"/>
      <c r="D8" s="175"/>
      <c r="E8" s="176"/>
      <c r="F8" s="5">
        <v>1247574.7130910009</v>
      </c>
      <c r="G8" s="5">
        <v>1244852.6801227855</v>
      </c>
      <c r="H8" s="5">
        <v>1227903.5453740791</v>
      </c>
      <c r="I8" s="5">
        <v>1316914.3713470998</v>
      </c>
      <c r="J8" s="6">
        <v>1413853.51</v>
      </c>
    </row>
    <row r="9" spans="1:13" x14ac:dyDescent="0.35">
      <c r="A9" s="177" t="s">
        <v>33</v>
      </c>
      <c r="B9" s="178"/>
      <c r="C9" s="178"/>
      <c r="D9" s="178"/>
      <c r="E9" s="179"/>
      <c r="F9" s="5">
        <v>1165160.0021972021</v>
      </c>
      <c r="G9" s="5">
        <v>1162971.1384100253</v>
      </c>
      <c r="H9" s="5">
        <v>1147523.1374474028</v>
      </c>
      <c r="I9" s="5">
        <v>1230099.4793707305</v>
      </c>
      <c r="J9" s="6">
        <v>1320179.6100000001</v>
      </c>
    </row>
    <row r="10" spans="1:13" x14ac:dyDescent="0.35">
      <c r="A10" s="174" t="s">
        <v>35</v>
      </c>
      <c r="B10" s="175"/>
      <c r="C10" s="175"/>
      <c r="D10" s="175"/>
      <c r="E10" s="176"/>
      <c r="F10" s="7">
        <v>0.14521930114209958</v>
      </c>
      <c r="G10" s="7">
        <v>0.17022085475797133</v>
      </c>
      <c r="H10" s="7">
        <v>0.1649682360495387</v>
      </c>
      <c r="I10" s="7">
        <v>0.15805850762158768</v>
      </c>
      <c r="J10" s="8">
        <v>0.15329999999999999</v>
      </c>
    </row>
    <row r="11" spans="1:13" x14ac:dyDescent="0.35">
      <c r="A11" s="174" t="s">
        <v>37</v>
      </c>
      <c r="B11" s="175"/>
      <c r="C11" s="175"/>
      <c r="D11" s="175"/>
      <c r="E11" s="176"/>
      <c r="F11" s="5">
        <v>995956.28095939721</v>
      </c>
      <c r="G11" s="5">
        <v>965009.19717101986</v>
      </c>
      <c r="H11" s="5">
        <v>958218.26963667246</v>
      </c>
      <c r="I11" s="5">
        <v>1035671.7914353008</v>
      </c>
      <c r="J11" s="6">
        <v>1117845.6599999999</v>
      </c>
    </row>
    <row r="12" spans="1:13" x14ac:dyDescent="0.35">
      <c r="A12" s="174" t="s">
        <v>39</v>
      </c>
      <c r="B12" s="175"/>
      <c r="C12" s="175"/>
      <c r="D12" s="175"/>
      <c r="E12" s="176"/>
      <c r="F12" s="5">
        <v>233032.00043944042</v>
      </c>
      <c r="G12" s="5">
        <v>232594.22768200506</v>
      </c>
      <c r="H12" s="5">
        <v>229504.62748948057</v>
      </c>
      <c r="I12" s="5">
        <v>246019.89587414611</v>
      </c>
      <c r="J12" s="6">
        <v>264035.92</v>
      </c>
      <c r="M12" s="9"/>
    </row>
    <row r="13" spans="1:13" x14ac:dyDescent="0.35">
      <c r="A13" s="174" t="s">
        <v>41</v>
      </c>
      <c r="B13" s="175"/>
      <c r="C13" s="175"/>
      <c r="D13" s="175"/>
      <c r="E13" s="176"/>
      <c r="F13" s="5">
        <v>233414.22464861648</v>
      </c>
      <c r="G13" s="5">
        <v>233429.09604464116</v>
      </c>
      <c r="H13" s="5">
        <v>229710.38587245735</v>
      </c>
      <c r="I13" s="5">
        <v>247323.19148360015</v>
      </c>
      <c r="J13" s="6">
        <v>264125.21999999997</v>
      </c>
    </row>
    <row r="14" spans="1:13" x14ac:dyDescent="0.35">
      <c r="A14" s="174" t="s">
        <v>49</v>
      </c>
      <c r="B14" s="175"/>
      <c r="C14" s="175"/>
      <c r="D14" s="175"/>
      <c r="E14" s="176"/>
      <c r="F14" s="5">
        <v>126760</v>
      </c>
      <c r="G14" s="5">
        <v>138337</v>
      </c>
      <c r="H14" s="5">
        <v>147247</v>
      </c>
      <c r="I14" s="5">
        <v>170912.3</v>
      </c>
      <c r="J14" s="5">
        <v>203550</v>
      </c>
    </row>
    <row r="15" spans="1:13" x14ac:dyDescent="0.35">
      <c r="A15" s="174" t="s">
        <v>38</v>
      </c>
      <c r="B15" s="175"/>
      <c r="C15" s="175"/>
      <c r="D15" s="175"/>
      <c r="E15" s="176"/>
      <c r="F15" s="5">
        <v>4657.1000000000004</v>
      </c>
      <c r="G15" s="5">
        <v>6310.7</v>
      </c>
      <c r="H15" s="5">
        <v>9318.2000000000007</v>
      </c>
      <c r="I15" s="5">
        <v>7596</v>
      </c>
      <c r="J15" s="5">
        <v>6732</v>
      </c>
    </row>
    <row r="16" spans="1:13" x14ac:dyDescent="0.35">
      <c r="A16" s="180" t="s">
        <v>50</v>
      </c>
      <c r="B16" s="181"/>
      <c r="C16" s="181"/>
      <c r="D16" s="181"/>
      <c r="E16" s="182"/>
      <c r="F16" s="10"/>
      <c r="G16" s="10"/>
      <c r="H16" s="10"/>
      <c r="I16" s="10">
        <v>1491859</v>
      </c>
      <c r="J16" s="10">
        <v>1624136</v>
      </c>
    </row>
    <row r="17" spans="1:10" x14ac:dyDescent="0.35">
      <c r="A17" s="180" t="s">
        <v>51</v>
      </c>
      <c r="B17" s="181"/>
      <c r="C17" s="181"/>
      <c r="D17" s="181"/>
      <c r="E17" s="182"/>
      <c r="F17" s="10">
        <v>1291920.0021972021</v>
      </c>
      <c r="G17" s="10">
        <v>1301308.1384100253</v>
      </c>
      <c r="H17" s="10">
        <v>1294770.1374474028</v>
      </c>
      <c r="I17" s="10">
        <v>1401011.7793707305</v>
      </c>
      <c r="J17" s="4">
        <v>1530461.61</v>
      </c>
    </row>
    <row r="19" spans="1:10" x14ac:dyDescent="0.35">
      <c r="A19" s="172" t="s">
        <v>52</v>
      </c>
      <c r="B19" s="172"/>
      <c r="C19" s="172"/>
      <c r="D19" s="172"/>
      <c r="E19" s="172"/>
      <c r="F19" s="11"/>
      <c r="G19" s="11"/>
      <c r="H19" s="11"/>
      <c r="I19" s="11"/>
      <c r="J19" s="11">
        <v>18000</v>
      </c>
    </row>
    <row r="20" spans="1:10" x14ac:dyDescent="0.35">
      <c r="A20" s="172" t="s">
        <v>53</v>
      </c>
      <c r="B20" s="172"/>
      <c r="C20" s="172"/>
      <c r="D20" s="172"/>
      <c r="E20" s="172"/>
      <c r="F20" s="11"/>
      <c r="G20" s="11"/>
      <c r="H20" s="11"/>
      <c r="I20" s="11"/>
      <c r="J20" s="11">
        <v>-2191.7199999999998</v>
      </c>
    </row>
    <row r="21" spans="1:10" ht="25.5" customHeight="1" x14ac:dyDescent="0.35">
      <c r="A21" s="184" t="s">
        <v>54</v>
      </c>
      <c r="B21" s="185"/>
      <c r="C21" s="185"/>
      <c r="D21" s="185"/>
      <c r="E21" s="186"/>
      <c r="F21" s="11"/>
      <c r="G21" s="11"/>
      <c r="H21" s="11"/>
      <c r="I21" s="11"/>
      <c r="J21" s="12">
        <f>J17+J19+J20</f>
        <v>1546269.8900000001</v>
      </c>
    </row>
    <row r="23" spans="1:10" ht="29.25" customHeight="1" x14ac:dyDescent="0.35">
      <c r="A23" s="187" t="s">
        <v>55</v>
      </c>
      <c r="B23" s="187"/>
      <c r="C23" s="187"/>
      <c r="D23" s="187"/>
      <c r="E23" s="187"/>
      <c r="F23" s="187"/>
      <c r="G23" s="187"/>
      <c r="H23" s="187"/>
      <c r="I23" s="187"/>
      <c r="J23" s="187"/>
    </row>
    <row r="25" spans="1:10" ht="31.5" customHeight="1" x14ac:dyDescent="0.35">
      <c r="A25" s="187" t="s">
        <v>56</v>
      </c>
      <c r="B25" s="187"/>
      <c r="C25" s="187"/>
      <c r="D25" s="187"/>
      <c r="E25" s="187"/>
      <c r="F25" s="187"/>
      <c r="G25" s="187"/>
      <c r="H25" s="187"/>
      <c r="I25" s="187"/>
      <c r="J25" s="187"/>
    </row>
    <row r="28" spans="1:10" x14ac:dyDescent="0.35">
      <c r="A28" s="173" t="s">
        <v>30</v>
      </c>
      <c r="B28" s="173"/>
      <c r="C28" s="173"/>
      <c r="D28" s="173"/>
      <c r="E28" s="173"/>
      <c r="F28" s="4" t="s">
        <v>44</v>
      </c>
      <c r="G28" s="4" t="s">
        <v>45</v>
      </c>
      <c r="H28" s="4" t="s">
        <v>46</v>
      </c>
      <c r="I28" s="4" t="s">
        <v>47</v>
      </c>
      <c r="J28" s="4" t="s">
        <v>48</v>
      </c>
    </row>
    <row r="29" spans="1:10" x14ac:dyDescent="0.35">
      <c r="A29" s="183" t="s">
        <v>32</v>
      </c>
      <c r="B29" s="183"/>
      <c r="C29" s="183"/>
      <c r="D29" s="183"/>
      <c r="E29" s="183"/>
      <c r="F29" s="5">
        <v>960898595.78147817</v>
      </c>
      <c r="G29" s="135">
        <v>926716728.18648732</v>
      </c>
      <c r="H29" s="135">
        <v>909651894.85025156</v>
      </c>
      <c r="I29" s="5">
        <v>1002016983.0311221</v>
      </c>
      <c r="J29" s="5">
        <v>1091962868</v>
      </c>
    </row>
    <row r="30" spans="1:10" x14ac:dyDescent="0.35">
      <c r="A30" s="183" t="s">
        <v>34</v>
      </c>
      <c r="B30" s="183"/>
      <c r="C30" s="183"/>
      <c r="D30" s="183"/>
      <c r="E30" s="183"/>
      <c r="F30" s="5">
        <v>960898595.78147817</v>
      </c>
      <c r="G30" s="5">
        <v>926716728.18648732</v>
      </c>
      <c r="H30" s="5">
        <v>909651894.85025156</v>
      </c>
      <c r="I30" s="5">
        <v>1002016983.0311221</v>
      </c>
      <c r="J30" s="5">
        <v>1091962868</v>
      </c>
    </row>
    <row r="31" spans="1:10" x14ac:dyDescent="0.35">
      <c r="A31" s="183" t="s">
        <v>36</v>
      </c>
      <c r="B31" s="183"/>
      <c r="C31" s="183"/>
      <c r="D31" s="183"/>
      <c r="E31" s="183"/>
      <c r="F31" s="5">
        <v>205690708.30546987</v>
      </c>
      <c r="G31" s="5">
        <v>202665681.6012063</v>
      </c>
      <c r="H31" s="5">
        <v>198758357.29421163</v>
      </c>
      <c r="I31" s="5">
        <v>214841679.43955958</v>
      </c>
      <c r="J31" s="5">
        <v>228969298</v>
      </c>
    </row>
    <row r="32" spans="1:10" x14ac:dyDescent="0.35">
      <c r="A32" s="174" t="s">
        <v>57</v>
      </c>
      <c r="B32" s="175"/>
      <c r="C32" s="175"/>
      <c r="D32" s="175"/>
      <c r="E32" s="176"/>
      <c r="F32" s="5"/>
      <c r="G32" s="5"/>
      <c r="H32" s="5"/>
      <c r="I32" s="5"/>
      <c r="J32" s="5">
        <f>16.176373 *1000000</f>
        <v>16176373.000000002</v>
      </c>
    </row>
    <row r="33" spans="1:10" x14ac:dyDescent="0.35">
      <c r="A33" s="183" t="s">
        <v>58</v>
      </c>
      <c r="B33" s="183"/>
      <c r="C33" s="183"/>
      <c r="D33" s="183"/>
      <c r="E33" s="183"/>
      <c r="F33" s="11"/>
      <c r="G33" s="11"/>
      <c r="H33" s="11"/>
      <c r="I33" s="11"/>
      <c r="J33" s="13">
        <f>J29+J32</f>
        <v>1108139241</v>
      </c>
    </row>
    <row r="36" spans="1:10" x14ac:dyDescent="0.35">
      <c r="A36" s="173" t="s">
        <v>15</v>
      </c>
      <c r="B36" s="173"/>
      <c r="C36" s="173"/>
      <c r="D36" s="173"/>
      <c r="E36" s="173"/>
      <c r="F36" s="14" t="s">
        <v>44</v>
      </c>
      <c r="G36" s="14" t="s">
        <v>45</v>
      </c>
      <c r="H36" s="14" t="s">
        <v>46</v>
      </c>
      <c r="I36" s="14" t="s">
        <v>47</v>
      </c>
      <c r="J36" s="14" t="s">
        <v>48</v>
      </c>
    </row>
    <row r="37" spans="1:10" x14ac:dyDescent="0.35">
      <c r="A37" s="183" t="s">
        <v>19</v>
      </c>
      <c r="B37" s="183"/>
      <c r="C37" s="183"/>
      <c r="D37" s="183"/>
      <c r="E37" s="183"/>
      <c r="F37" s="6">
        <v>0.96030958897376284</v>
      </c>
      <c r="G37" s="6">
        <v>0.95407980652220337</v>
      </c>
      <c r="H37" s="6">
        <v>0.9401732664372231</v>
      </c>
      <c r="I37" s="15">
        <v>0.96045934642191733</v>
      </c>
      <c r="J37" s="15">
        <v>0.97099999999999997</v>
      </c>
    </row>
    <row r="38" spans="1:10" x14ac:dyDescent="0.35">
      <c r="A38" s="183" t="s">
        <v>21</v>
      </c>
      <c r="B38" s="183"/>
      <c r="C38" s="183"/>
      <c r="D38" s="183"/>
      <c r="E38" s="183"/>
      <c r="F38" s="6">
        <v>0.8812261061429234</v>
      </c>
      <c r="G38" s="6">
        <v>0.86821088302740268</v>
      </c>
      <c r="H38" s="6">
        <v>0.86525629452631159</v>
      </c>
      <c r="I38" s="15">
        <v>0.86866774664682256</v>
      </c>
      <c r="J38" s="15">
        <v>0.86699999999999999</v>
      </c>
    </row>
    <row r="39" spans="1:10" x14ac:dyDescent="0.35">
      <c r="A39" s="183" t="s">
        <v>23</v>
      </c>
      <c r="B39" s="183"/>
      <c r="C39" s="183"/>
      <c r="D39" s="183"/>
      <c r="E39" s="183"/>
      <c r="F39" s="6">
        <v>0.92076784755834318</v>
      </c>
      <c r="G39" s="6">
        <v>0.91114534477480302</v>
      </c>
      <c r="H39" s="6">
        <v>0.90271478048176734</v>
      </c>
      <c r="I39" s="15">
        <v>0.91456354653437</v>
      </c>
      <c r="J39" s="15">
        <v>0.91900000000000004</v>
      </c>
    </row>
    <row r="40" spans="1:10" x14ac:dyDescent="0.35">
      <c r="A40" s="183" t="s">
        <v>17</v>
      </c>
      <c r="B40" s="183"/>
      <c r="C40" s="183"/>
      <c r="D40" s="183"/>
      <c r="E40" s="183"/>
      <c r="F40" s="6">
        <v>0.82140927724424129</v>
      </c>
      <c r="G40" s="6">
        <v>0.79255203832641741</v>
      </c>
      <c r="H40" s="6">
        <v>0.78632383628954228</v>
      </c>
      <c r="I40" s="15">
        <v>0.809582344711401</v>
      </c>
      <c r="J40" s="15">
        <v>0.82299999999999995</v>
      </c>
    </row>
    <row r="41" spans="1:10" x14ac:dyDescent="0.35">
      <c r="A41" s="173" t="s">
        <v>59</v>
      </c>
      <c r="B41" s="173"/>
      <c r="C41" s="173"/>
      <c r="D41" s="173"/>
      <c r="E41" s="173"/>
      <c r="F41" s="4">
        <v>0.74056891479304676</v>
      </c>
      <c r="G41" s="4">
        <v>0.70909415802655007</v>
      </c>
      <c r="H41" s="4">
        <v>0.6995362396512923</v>
      </c>
      <c r="I41" s="16">
        <v>0.71135236695808535</v>
      </c>
      <c r="J41" s="16">
        <v>0.71299999999999997</v>
      </c>
    </row>
    <row r="42" spans="1:10" ht="16.5" customHeight="1" x14ac:dyDescent="0.45">
      <c r="A42" s="188" t="s">
        <v>60</v>
      </c>
      <c r="B42" s="188"/>
      <c r="C42" s="188"/>
      <c r="D42" s="188"/>
      <c r="E42" s="188"/>
      <c r="F42" s="6"/>
      <c r="G42" s="6"/>
      <c r="H42" s="6"/>
      <c r="I42" s="15"/>
      <c r="J42" s="17">
        <v>0.71599999999999997</v>
      </c>
    </row>
    <row r="43" spans="1:10" x14ac:dyDescent="0.35">
      <c r="A43" s="18"/>
      <c r="B43" s="18"/>
      <c r="C43" s="18"/>
      <c r="D43" s="18"/>
      <c r="E43" s="18"/>
      <c r="F43" s="19"/>
      <c r="G43" s="19"/>
      <c r="H43" s="19"/>
      <c r="I43" s="20"/>
      <c r="J43" s="21"/>
    </row>
    <row r="44" spans="1:10" x14ac:dyDescent="0.35">
      <c r="A44" s="22" t="s">
        <v>24</v>
      </c>
      <c r="B44" s="22"/>
      <c r="C44" s="22"/>
      <c r="D44" s="22"/>
      <c r="E44" s="22"/>
      <c r="F44" s="22"/>
      <c r="G44" s="23"/>
    </row>
    <row r="45" spans="1:10" x14ac:dyDescent="0.35">
      <c r="A45" s="22" t="s">
        <v>61</v>
      </c>
      <c r="B45" s="22"/>
      <c r="C45" s="22"/>
      <c r="D45" s="22"/>
      <c r="E45" s="22"/>
      <c r="F45" s="22"/>
      <c r="G45" s="23"/>
    </row>
    <row r="46" spans="1:10" x14ac:dyDescent="0.35">
      <c r="A46" s="22" t="s">
        <v>26</v>
      </c>
      <c r="B46" s="22"/>
      <c r="C46" s="22"/>
      <c r="D46" s="22"/>
      <c r="E46" s="22"/>
      <c r="F46" s="22"/>
      <c r="G46" s="23"/>
    </row>
    <row r="47" spans="1:10" x14ac:dyDescent="0.35">
      <c r="A47" s="22" t="s">
        <v>27</v>
      </c>
      <c r="B47" s="22"/>
      <c r="C47" s="22"/>
      <c r="D47" s="22"/>
      <c r="E47" s="22"/>
      <c r="F47" s="22"/>
      <c r="G47" s="23"/>
    </row>
    <row r="48" spans="1:10" x14ac:dyDescent="0.35">
      <c r="A48" s="22" t="s">
        <v>62</v>
      </c>
      <c r="B48" s="22"/>
      <c r="C48" s="22"/>
      <c r="D48" s="22"/>
      <c r="E48" s="22"/>
      <c r="F48" s="22"/>
      <c r="G48" s="23"/>
    </row>
  </sheetData>
  <mergeCells count="36">
    <mergeCell ref="A38:E38"/>
    <mergeCell ref="A39:E39"/>
    <mergeCell ref="A40:E40"/>
    <mergeCell ref="A41:E41"/>
    <mergeCell ref="A42:E42"/>
    <mergeCell ref="A37:E37"/>
    <mergeCell ref="A20:E20"/>
    <mergeCell ref="A21:E21"/>
    <mergeCell ref="A23:J23"/>
    <mergeCell ref="A25:J25"/>
    <mergeCell ref="A28:E28"/>
    <mergeCell ref="A29:E29"/>
    <mergeCell ref="A30:E30"/>
    <mergeCell ref="A31:E31"/>
    <mergeCell ref="A32:E32"/>
    <mergeCell ref="A33:E33"/>
    <mergeCell ref="A36:E36"/>
    <mergeCell ref="A19:E19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4:B4"/>
    <mergeCell ref="C4:J4"/>
    <mergeCell ref="A1:J1"/>
    <mergeCell ref="A2:B2"/>
    <mergeCell ref="C2:J2"/>
    <mergeCell ref="A3:B3"/>
    <mergeCell ref="C3:J3"/>
  </mergeCells>
  <hyperlinks>
    <hyperlink ref="K2" r:id="rId1" display="https://cea.nic.in/cdm-co2-baseline-database/?lang=en" xr:uid="{A459AAD4-D4A5-4EE6-817F-5A46C3B51425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D2C1-A3C8-4EA4-849B-5FA3BED8AFDC}">
  <dimension ref="B1:S50"/>
  <sheetViews>
    <sheetView tabSelected="1" topLeftCell="A44" zoomScaleNormal="100" workbookViewId="0">
      <selection activeCell="G51" sqref="G51"/>
    </sheetView>
  </sheetViews>
  <sheetFormatPr defaultRowHeight="14.5" x14ac:dyDescent="0.35"/>
  <cols>
    <col min="2" max="2" width="38" customWidth="1"/>
    <col min="3" max="3" width="32" customWidth="1"/>
    <col min="4" max="4" width="22.453125" customWidth="1"/>
    <col min="5" max="5" width="11.54296875" customWidth="1"/>
    <col min="6" max="8" width="13.54296875" customWidth="1"/>
    <col min="9" max="9" width="16.54296875" customWidth="1"/>
    <col min="11" max="11" width="22.453125" customWidth="1"/>
    <col min="14" max="14" width="11.54296875" customWidth="1"/>
    <col min="15" max="15" width="11.08984375" customWidth="1"/>
    <col min="18" max="19" width="36" customWidth="1"/>
    <col min="20" max="20" width="32" customWidth="1"/>
  </cols>
  <sheetData>
    <row r="1" spans="2:19" ht="15" thickBot="1" x14ac:dyDescent="0.4"/>
    <row r="2" spans="2:19" ht="18.5" x14ac:dyDescent="0.45">
      <c r="B2" s="145" t="s">
        <v>63</v>
      </c>
      <c r="C2" s="141">
        <v>4</v>
      </c>
      <c r="D2" s="24"/>
    </row>
    <row r="3" spans="2:19" ht="37" x14ac:dyDescent="0.45">
      <c r="B3" s="146" t="s">
        <v>64</v>
      </c>
      <c r="C3" s="142" t="s">
        <v>65</v>
      </c>
      <c r="D3" s="24"/>
    </row>
    <row r="4" spans="2:19" ht="18.5" x14ac:dyDescent="0.45">
      <c r="B4" s="146" t="s">
        <v>66</v>
      </c>
      <c r="C4" s="143" t="s">
        <v>67</v>
      </c>
      <c r="D4" s="24"/>
    </row>
    <row r="5" spans="2:19" ht="19" thickBot="1" x14ac:dyDescent="0.5">
      <c r="B5" s="147" t="s">
        <v>68</v>
      </c>
      <c r="C5" s="144">
        <v>45301</v>
      </c>
    </row>
    <row r="6" spans="2:19" ht="15" thickBot="1" x14ac:dyDescent="0.4"/>
    <row r="7" spans="2:19" ht="15" thickBot="1" x14ac:dyDescent="0.4">
      <c r="B7" s="190" t="s">
        <v>0</v>
      </c>
      <c r="C7" s="191"/>
      <c r="D7" s="191"/>
      <c r="E7" s="191"/>
      <c r="F7" s="191"/>
      <c r="G7" s="191"/>
      <c r="H7" s="191"/>
      <c r="I7" s="192"/>
      <c r="K7" s="190" t="s">
        <v>0</v>
      </c>
      <c r="L7" s="191"/>
      <c r="M7" s="191"/>
      <c r="N7" s="191"/>
      <c r="O7" s="191"/>
      <c r="P7" s="191"/>
      <c r="Q7" s="191"/>
      <c r="R7" s="192"/>
    </row>
    <row r="8" spans="2:19" ht="15.5" x14ac:dyDescent="0.35">
      <c r="B8" s="25" t="s">
        <v>69</v>
      </c>
      <c r="C8" s="193">
        <v>19</v>
      </c>
      <c r="D8" s="194"/>
      <c r="E8" s="194"/>
      <c r="F8" s="194"/>
      <c r="G8" s="194"/>
      <c r="H8" s="194"/>
      <c r="I8" s="195"/>
      <c r="K8" s="25" t="s">
        <v>69</v>
      </c>
      <c r="L8" s="193">
        <v>14</v>
      </c>
      <c r="M8" s="194"/>
      <c r="N8" s="194"/>
      <c r="O8" s="194"/>
      <c r="P8" s="194"/>
      <c r="Q8" s="194"/>
      <c r="R8" s="195"/>
      <c r="S8" s="26"/>
    </row>
    <row r="9" spans="2:19" ht="15.5" x14ac:dyDescent="0.35">
      <c r="B9" s="25" t="s">
        <v>4</v>
      </c>
      <c r="C9" s="196">
        <v>45231</v>
      </c>
      <c r="D9" s="197"/>
      <c r="E9" s="197"/>
      <c r="F9" s="197"/>
      <c r="G9" s="197"/>
      <c r="H9" s="197"/>
      <c r="I9" s="198"/>
      <c r="K9" s="25" t="s">
        <v>4</v>
      </c>
      <c r="L9" s="196">
        <v>43435</v>
      </c>
      <c r="M9" s="197"/>
      <c r="N9" s="197"/>
      <c r="O9" s="197"/>
      <c r="P9" s="197"/>
      <c r="Q9" s="197"/>
      <c r="R9" s="198"/>
      <c r="S9" s="26"/>
    </row>
    <row r="10" spans="2:19" ht="16" thickBot="1" x14ac:dyDescent="0.4">
      <c r="B10" s="27" t="s">
        <v>70</v>
      </c>
      <c r="C10" s="199" t="s">
        <v>71</v>
      </c>
      <c r="D10" s="200"/>
      <c r="E10" s="200"/>
      <c r="F10" s="200"/>
      <c r="G10" s="200"/>
      <c r="H10" s="200"/>
      <c r="I10" s="201"/>
      <c r="K10" s="27" t="s">
        <v>70</v>
      </c>
      <c r="L10" s="199" t="s">
        <v>72</v>
      </c>
      <c r="M10" s="200"/>
      <c r="N10" s="200"/>
      <c r="O10" s="200"/>
      <c r="P10" s="200"/>
      <c r="Q10" s="200"/>
      <c r="R10" s="201"/>
      <c r="S10" s="26"/>
    </row>
    <row r="12" spans="2:19" ht="15" thickBot="1" x14ac:dyDescent="0.4"/>
    <row r="13" spans="2:19" x14ac:dyDescent="0.35">
      <c r="B13" s="202" t="s">
        <v>73</v>
      </c>
      <c r="C13" s="203"/>
      <c r="D13" s="203"/>
      <c r="E13" s="203"/>
      <c r="F13" s="204"/>
      <c r="G13" s="28"/>
      <c r="H13" s="29"/>
      <c r="I13" s="30"/>
      <c r="K13" s="202" t="s">
        <v>73</v>
      </c>
      <c r="L13" s="203"/>
      <c r="M13" s="203"/>
      <c r="N13" s="203"/>
      <c r="O13" s="204"/>
    </row>
    <row r="14" spans="2:19" x14ac:dyDescent="0.35">
      <c r="B14" s="31"/>
      <c r="C14" s="32"/>
      <c r="D14" s="33" t="s">
        <v>46</v>
      </c>
      <c r="E14" s="34" t="s">
        <v>47</v>
      </c>
      <c r="F14" s="34" t="s">
        <v>48</v>
      </c>
      <c r="G14" s="35"/>
      <c r="H14" s="36"/>
      <c r="I14" s="37"/>
      <c r="K14" s="31"/>
      <c r="L14" s="32"/>
      <c r="M14" s="33" t="s">
        <v>12</v>
      </c>
      <c r="N14" s="34" t="s">
        <v>13</v>
      </c>
      <c r="O14" s="34" t="s">
        <v>14</v>
      </c>
    </row>
    <row r="15" spans="2:19" ht="15" thickBot="1" x14ac:dyDescent="0.4">
      <c r="B15" s="38" t="s">
        <v>74</v>
      </c>
      <c r="C15" s="39"/>
      <c r="D15" s="40">
        <f>'CEA Database version 19'!H11</f>
        <v>958218.26963667246</v>
      </c>
      <c r="E15" s="40">
        <f>'CEA Database version 19'!I11</f>
        <v>1035671.7914353008</v>
      </c>
      <c r="F15" s="40">
        <f>'CEA Database version 19'!J11</f>
        <v>1117845.6599999999</v>
      </c>
      <c r="G15" s="41"/>
      <c r="H15" s="42"/>
      <c r="K15" s="38" t="s">
        <v>74</v>
      </c>
      <c r="L15" s="39"/>
      <c r="M15" s="40">
        <f>'CEA Database version 14'!H33</f>
        <v>871753.24276991445</v>
      </c>
      <c r="N15" s="40">
        <f>'CEA Database version 14'!I33</f>
        <v>916277.83375755092</v>
      </c>
      <c r="O15" s="40">
        <f>'CEA Database version 14'!J33</f>
        <v>960692.88193948974</v>
      </c>
    </row>
    <row r="16" spans="2:19" ht="15" thickBot="1" x14ac:dyDescent="0.4">
      <c r="B16" s="26"/>
      <c r="C16" s="26"/>
      <c r="D16" s="26"/>
      <c r="E16" s="26"/>
      <c r="F16" s="26"/>
      <c r="G16" s="43"/>
      <c r="H16" s="44"/>
    </row>
    <row r="17" spans="2:15" x14ac:dyDescent="0.35">
      <c r="B17" s="202" t="s">
        <v>75</v>
      </c>
      <c r="C17" s="203"/>
      <c r="D17" s="203"/>
      <c r="E17" s="203"/>
      <c r="F17" s="204"/>
      <c r="G17" s="45"/>
      <c r="H17" s="46"/>
      <c r="K17" s="202" t="s">
        <v>75</v>
      </c>
      <c r="L17" s="203"/>
      <c r="M17" s="203"/>
      <c r="N17" s="203"/>
      <c r="O17" s="204"/>
    </row>
    <row r="18" spans="2:15" x14ac:dyDescent="0.35">
      <c r="B18" s="31"/>
      <c r="C18" s="32"/>
      <c r="D18" s="33" t="s">
        <v>46</v>
      </c>
      <c r="E18" s="34" t="s">
        <v>47</v>
      </c>
      <c r="F18" s="34" t="s">
        <v>48</v>
      </c>
      <c r="G18" s="47"/>
      <c r="H18" s="47"/>
      <c r="K18" s="31"/>
      <c r="L18" s="32"/>
      <c r="M18" s="33" t="s">
        <v>12</v>
      </c>
      <c r="N18" s="34" t="s">
        <v>13</v>
      </c>
      <c r="O18" s="34" t="s">
        <v>14</v>
      </c>
    </row>
    <row r="19" spans="2:15" ht="15" thickBot="1" x14ac:dyDescent="0.4">
      <c r="B19" s="38" t="s">
        <v>74</v>
      </c>
      <c r="C19" s="39"/>
      <c r="D19" s="48">
        <f>'CEA Database version 19'!H37</f>
        <v>0.9401732664372231</v>
      </c>
      <c r="E19" s="48">
        <f>'CEA Database version 19'!I37</f>
        <v>0.96045934642191733</v>
      </c>
      <c r="F19" s="48">
        <f>'CEA Database version 19'!J37</f>
        <v>0.97099999999999997</v>
      </c>
      <c r="G19" s="50"/>
      <c r="H19" s="50"/>
      <c r="K19" s="38" t="s">
        <v>74</v>
      </c>
      <c r="L19" s="39"/>
      <c r="M19" s="48">
        <f>'CEA Database version 14'!P14</f>
        <v>0.96553168995280036</v>
      </c>
      <c r="N19" s="48">
        <f>'CEA Database version 14'!Q14</f>
        <v>0.96362768016844036</v>
      </c>
      <c r="O19" s="48">
        <f>'CEA Database version 14'!R14</f>
        <v>0.95433977818005977</v>
      </c>
    </row>
    <row r="20" spans="2:15" ht="15" thickBot="1" x14ac:dyDescent="0.4">
      <c r="B20" s="26"/>
      <c r="C20" s="26"/>
      <c r="D20" s="26"/>
      <c r="E20" s="26"/>
      <c r="F20" s="26"/>
      <c r="G20" s="44"/>
      <c r="H20" s="51"/>
    </row>
    <row r="21" spans="2:15" x14ac:dyDescent="0.35">
      <c r="B21" s="202" t="s">
        <v>76</v>
      </c>
      <c r="C21" s="203"/>
      <c r="D21" s="203"/>
      <c r="E21" s="203"/>
      <c r="F21" s="204"/>
      <c r="G21" s="52"/>
      <c r="H21" s="52"/>
      <c r="K21" s="202" t="s">
        <v>76</v>
      </c>
      <c r="L21" s="203"/>
      <c r="M21" s="203"/>
      <c r="N21" s="203"/>
      <c r="O21" s="204"/>
    </row>
    <row r="22" spans="2:15" x14ac:dyDescent="0.35">
      <c r="B22" s="31"/>
      <c r="C22" s="32"/>
      <c r="D22" s="33"/>
      <c r="E22" s="33"/>
      <c r="F22" s="34" t="s">
        <v>48</v>
      </c>
      <c r="G22" s="47"/>
      <c r="H22" s="47"/>
      <c r="K22" s="31"/>
      <c r="L22" s="32"/>
      <c r="M22" s="33"/>
      <c r="N22" s="33"/>
      <c r="O22" s="34" t="s">
        <v>14</v>
      </c>
    </row>
    <row r="23" spans="2:15" ht="15" thickBot="1" x14ac:dyDescent="0.4">
      <c r="B23" s="38" t="s">
        <v>74</v>
      </c>
      <c r="C23" s="39"/>
      <c r="D23" s="48"/>
      <c r="E23" s="48"/>
      <c r="F23" s="49">
        <f>'CEA Database version 19'!J38</f>
        <v>0.86699999999999999</v>
      </c>
      <c r="G23" s="53"/>
      <c r="H23" s="53"/>
      <c r="K23" s="38" t="s">
        <v>74</v>
      </c>
      <c r="L23" s="39"/>
      <c r="M23" s="48"/>
      <c r="N23" s="48"/>
      <c r="O23" s="49">
        <f>'CEA Database version 14'!R15</f>
        <v>0.86438957383217774</v>
      </c>
    </row>
    <row r="24" spans="2:15" ht="15" thickBot="1" x14ac:dyDescent="0.4">
      <c r="G24" s="54"/>
      <c r="H24" s="55"/>
    </row>
    <row r="25" spans="2:15" x14ac:dyDescent="0.35">
      <c r="B25" s="202" t="s">
        <v>77</v>
      </c>
      <c r="C25" s="203"/>
      <c r="D25" s="203"/>
      <c r="E25" s="203"/>
      <c r="F25" s="204"/>
      <c r="G25" s="46"/>
      <c r="H25" s="46"/>
      <c r="K25" s="202" t="s">
        <v>77</v>
      </c>
      <c r="L25" s="203"/>
      <c r="M25" s="203"/>
      <c r="N25" s="203"/>
      <c r="O25" s="204"/>
    </row>
    <row r="26" spans="2:15" ht="15" thickBot="1" x14ac:dyDescent="0.4">
      <c r="B26" s="38" t="s">
        <v>74</v>
      </c>
      <c r="C26" s="56"/>
      <c r="D26" s="205">
        <f>(D15*D19+E15*E19+F15*F19)/(D15+E15+F15)</f>
        <v>0.95799908973849146</v>
      </c>
      <c r="E26" s="206"/>
      <c r="F26" s="207"/>
      <c r="G26" s="57"/>
      <c r="H26" s="57"/>
      <c r="K26" s="38" t="s">
        <v>74</v>
      </c>
      <c r="L26" s="56"/>
      <c r="M26" s="205">
        <f>(M15*M19+N15*N19+O15*O19)/(M15+N15+O15)</f>
        <v>0.96098536513995791</v>
      </c>
      <c r="N26" s="206"/>
      <c r="O26" s="207"/>
    </row>
    <row r="27" spans="2:15" ht="15" thickBot="1" x14ac:dyDescent="0.4">
      <c r="G27" s="54"/>
      <c r="H27" s="55"/>
    </row>
    <row r="28" spans="2:15" x14ac:dyDescent="0.35">
      <c r="B28" s="202" t="s">
        <v>78</v>
      </c>
      <c r="C28" s="203"/>
      <c r="D28" s="203"/>
      <c r="E28" s="203"/>
      <c r="F28" s="204"/>
      <c r="G28" s="58"/>
      <c r="H28" s="59"/>
      <c r="K28" s="202" t="s">
        <v>78</v>
      </c>
      <c r="L28" s="203"/>
      <c r="M28" s="203"/>
      <c r="N28" s="203"/>
      <c r="O28" s="204"/>
    </row>
    <row r="29" spans="2:15" ht="15" thickBot="1" x14ac:dyDescent="0.4">
      <c r="B29" s="38" t="s">
        <v>74</v>
      </c>
      <c r="C29" s="39"/>
      <c r="D29" s="211">
        <f>ROUNDDOWN((D26*0.75+F23*0.25),4)</f>
        <v>0.93520000000000003</v>
      </c>
      <c r="E29" s="211"/>
      <c r="F29" s="212"/>
      <c r="H29" s="60"/>
      <c r="K29" s="38" t="s">
        <v>74</v>
      </c>
      <c r="L29" s="39"/>
      <c r="M29" s="211">
        <f>ROUNDDOWN((M26*0.75+O23*0.25),4)</f>
        <v>0.93679999999999997</v>
      </c>
      <c r="N29" s="211"/>
      <c r="O29" s="212"/>
    </row>
    <row r="30" spans="2:15" x14ac:dyDescent="0.35">
      <c r="B30" s="61"/>
      <c r="C30" s="61"/>
      <c r="D30" s="60"/>
      <c r="E30" s="60"/>
      <c r="F30" s="60"/>
      <c r="H30" s="60"/>
      <c r="K30" s="61"/>
      <c r="L30" s="61"/>
      <c r="M30" s="60"/>
      <c r="N30" s="60"/>
      <c r="O30" s="60"/>
    </row>
    <row r="31" spans="2:15" x14ac:dyDescent="0.35">
      <c r="B31" s="61"/>
      <c r="C31" s="61"/>
      <c r="D31" s="60"/>
      <c r="E31" s="60"/>
      <c r="F31" s="60"/>
      <c r="H31" s="213" t="s">
        <v>79</v>
      </c>
      <c r="I31" s="213"/>
      <c r="K31" s="61"/>
      <c r="L31" s="61"/>
      <c r="M31" s="60"/>
      <c r="N31" s="60"/>
      <c r="O31" s="60"/>
    </row>
    <row r="32" spans="2:15" ht="16.5" x14ac:dyDescent="0.35">
      <c r="B32" s="61"/>
      <c r="C32" s="61"/>
      <c r="D32" s="60"/>
      <c r="E32" s="60"/>
      <c r="F32" s="60"/>
      <c r="H32" s="62" t="s">
        <v>80</v>
      </c>
      <c r="I32" s="63">
        <f>MIN(D29,M29)</f>
        <v>0.93520000000000003</v>
      </c>
      <c r="J32" t="s">
        <v>81</v>
      </c>
      <c r="K32" s="61"/>
      <c r="L32" s="61"/>
      <c r="M32" s="60"/>
      <c r="N32" s="60"/>
      <c r="O32" s="60"/>
    </row>
    <row r="33" spans="2:5" ht="15" thickBot="1" x14ac:dyDescent="0.4"/>
    <row r="34" spans="2:5" x14ac:dyDescent="0.35">
      <c r="B34" s="214" t="s">
        <v>82</v>
      </c>
      <c r="C34" s="215"/>
      <c r="D34" s="216"/>
      <c r="E34" s="64"/>
    </row>
    <row r="35" spans="2:5" x14ac:dyDescent="0.35">
      <c r="B35" s="208" t="s">
        <v>83</v>
      </c>
      <c r="C35" s="209"/>
      <c r="D35" s="210"/>
      <c r="E35" s="65">
        <v>100</v>
      </c>
    </row>
    <row r="36" spans="2:5" x14ac:dyDescent="0.35">
      <c r="B36" s="208" t="s">
        <v>84</v>
      </c>
      <c r="C36" s="209"/>
      <c r="D36" s="210"/>
      <c r="E36" s="66">
        <v>0.1925</v>
      </c>
    </row>
    <row r="37" spans="2:5" x14ac:dyDescent="0.35">
      <c r="B37" s="208" t="s">
        <v>85</v>
      </c>
      <c r="C37" s="209"/>
      <c r="D37" s="210"/>
      <c r="E37" s="67">
        <f>D29</f>
        <v>0.93520000000000003</v>
      </c>
    </row>
    <row r="42" spans="2:5" x14ac:dyDescent="0.35">
      <c r="B42" s="189" t="s">
        <v>88</v>
      </c>
      <c r="C42" s="189"/>
      <c r="D42" s="189"/>
      <c r="E42" s="189"/>
    </row>
    <row r="43" spans="2:5" x14ac:dyDescent="0.35">
      <c r="B43" s="157" t="s">
        <v>127</v>
      </c>
      <c r="C43" s="156"/>
      <c r="D43" s="156"/>
      <c r="E43" s="156"/>
    </row>
    <row r="44" spans="2:5" x14ac:dyDescent="0.35">
      <c r="B44" s="153" t="s">
        <v>128</v>
      </c>
      <c r="C44" s="153"/>
      <c r="D44" s="154"/>
      <c r="E44" s="155"/>
    </row>
    <row r="45" spans="2:5" x14ac:dyDescent="0.35">
      <c r="B45" s="158" t="s">
        <v>129</v>
      </c>
      <c r="C45" s="159">
        <f>ROUNDUP(((100%-84.4%)/25),3)</f>
        <v>7.0000000000000001E-3</v>
      </c>
    </row>
    <row r="50" spans="6:6" x14ac:dyDescent="0.35">
      <c r="F50" t="s">
        <v>126</v>
      </c>
    </row>
  </sheetData>
  <mergeCells count="28">
    <mergeCell ref="B37:D37"/>
    <mergeCell ref="B28:F28"/>
    <mergeCell ref="K28:O28"/>
    <mergeCell ref="D29:F29"/>
    <mergeCell ref="M29:O29"/>
    <mergeCell ref="H31:I31"/>
    <mergeCell ref="B34:D34"/>
    <mergeCell ref="K25:O25"/>
    <mergeCell ref="D26:F26"/>
    <mergeCell ref="M26:O26"/>
    <mergeCell ref="B35:D35"/>
    <mergeCell ref="B36:D36"/>
    <mergeCell ref="B42:E42"/>
    <mergeCell ref="B7:I7"/>
    <mergeCell ref="K7:R7"/>
    <mergeCell ref="C8:I8"/>
    <mergeCell ref="L8:R8"/>
    <mergeCell ref="C9:I9"/>
    <mergeCell ref="L9:R9"/>
    <mergeCell ref="C10:I10"/>
    <mergeCell ref="L10:R10"/>
    <mergeCell ref="B13:F13"/>
    <mergeCell ref="K13:O13"/>
    <mergeCell ref="B17:F17"/>
    <mergeCell ref="K17:O17"/>
    <mergeCell ref="B21:F21"/>
    <mergeCell ref="K21:O21"/>
    <mergeCell ref="B25:F25"/>
  </mergeCells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7305-1531-4151-943B-7EA67CD56037}">
  <dimension ref="B2:M20"/>
  <sheetViews>
    <sheetView zoomScale="92" workbookViewId="0">
      <selection activeCell="F17" sqref="F17"/>
    </sheetView>
  </sheetViews>
  <sheetFormatPr defaultRowHeight="14.5" x14ac:dyDescent="0.35"/>
  <cols>
    <col min="2" max="2" width="31.6328125" customWidth="1"/>
    <col min="3" max="3" width="18.453125" customWidth="1"/>
    <col min="4" max="4" width="29.54296875" customWidth="1"/>
    <col min="5" max="5" width="15.453125" customWidth="1"/>
    <col min="6" max="6" width="19.90625" customWidth="1"/>
    <col min="7" max="7" width="13.54296875" customWidth="1"/>
    <col min="8" max="8" width="12.453125" customWidth="1"/>
    <col min="9" max="9" width="15" customWidth="1"/>
    <col min="10" max="10" width="11.54296875" bestFit="1" customWidth="1"/>
  </cols>
  <sheetData>
    <row r="2" spans="2:10" ht="15.5" x14ac:dyDescent="0.35">
      <c r="B2" s="221" t="s">
        <v>86</v>
      </c>
      <c r="C2" s="221"/>
      <c r="D2" s="221"/>
      <c r="E2" s="221"/>
      <c r="F2" s="221"/>
      <c r="G2" s="221"/>
      <c r="H2" s="221"/>
      <c r="I2" s="221"/>
    </row>
    <row r="4" spans="2:10" ht="28.5" x14ac:dyDescent="0.35">
      <c r="G4" s="136" t="s">
        <v>87</v>
      </c>
      <c r="H4" s="136" t="s">
        <v>88</v>
      </c>
      <c r="I4" s="136" t="s">
        <v>89</v>
      </c>
    </row>
    <row r="5" spans="2:10" x14ac:dyDescent="0.35">
      <c r="B5" s="218" t="s">
        <v>90</v>
      </c>
      <c r="C5" s="219"/>
      <c r="D5" s="219"/>
      <c r="E5" s="220"/>
      <c r="G5" s="137" t="s">
        <v>91</v>
      </c>
      <c r="H5" s="138">
        <v>0</v>
      </c>
      <c r="I5" s="139">
        <f>E8</f>
        <v>72927</v>
      </c>
    </row>
    <row r="6" spans="2:10" x14ac:dyDescent="0.35">
      <c r="B6" s="222" t="s">
        <v>83</v>
      </c>
      <c r="C6" s="222"/>
      <c r="D6" s="222"/>
      <c r="E6" s="132">
        <v>30</v>
      </c>
      <c r="G6" s="137" t="s">
        <v>92</v>
      </c>
      <c r="H6" s="140">
        <v>7.0000000000000001E-3</v>
      </c>
      <c r="I6" s="139">
        <f>I5-(I5*H6)</f>
        <v>72416.510999999999</v>
      </c>
    </row>
    <row r="7" spans="2:10" x14ac:dyDescent="0.35">
      <c r="B7" s="222" t="s">
        <v>84</v>
      </c>
      <c r="C7" s="222"/>
      <c r="D7" s="222"/>
      <c r="E7" s="133">
        <v>0.27750000000000002</v>
      </c>
      <c r="G7" s="137" t="s">
        <v>93</v>
      </c>
      <c r="H7" s="140">
        <v>7.0000000000000001E-3</v>
      </c>
      <c r="I7" s="139">
        <f t="shared" ref="I7:I9" si="0">I6-(I6*H7)</f>
        <v>71909.595422999992</v>
      </c>
    </row>
    <row r="8" spans="2:10" x14ac:dyDescent="0.35">
      <c r="B8" s="222" t="s">
        <v>94</v>
      </c>
      <c r="C8" s="222"/>
      <c r="D8" s="222"/>
      <c r="E8" s="74">
        <f>E6*365*24*E7</f>
        <v>72927</v>
      </c>
      <c r="G8" s="137" t="s">
        <v>95</v>
      </c>
      <c r="H8" s="140">
        <v>7.0000000000000001E-3</v>
      </c>
      <c r="I8" s="139">
        <f t="shared" si="0"/>
        <v>71406.228255038994</v>
      </c>
    </row>
    <row r="9" spans="2:10" x14ac:dyDescent="0.35">
      <c r="B9" s="217" t="s">
        <v>85</v>
      </c>
      <c r="C9" s="209"/>
      <c r="D9" s="210"/>
      <c r="E9" s="73">
        <f>'Emission Factor'!I32</f>
        <v>0.93520000000000003</v>
      </c>
      <c r="G9" s="137" t="s">
        <v>96</v>
      </c>
      <c r="H9" s="140">
        <v>7.0000000000000001E-3</v>
      </c>
      <c r="I9" s="139">
        <f t="shared" si="0"/>
        <v>70906.384657253715</v>
      </c>
      <c r="J9" s="134"/>
    </row>
    <row r="12" spans="2:10" ht="15" thickBot="1" x14ac:dyDescent="0.4"/>
    <row r="13" spans="2:10" x14ac:dyDescent="0.35">
      <c r="B13" s="69" t="s">
        <v>97</v>
      </c>
      <c r="C13" s="70" t="s">
        <v>88</v>
      </c>
      <c r="D13" s="70" t="s">
        <v>89</v>
      </c>
    </row>
    <row r="14" spans="2:10" x14ac:dyDescent="0.35">
      <c r="B14" s="74" t="s">
        <v>121</v>
      </c>
      <c r="C14" s="68">
        <v>7.0000000000000001E-3</v>
      </c>
      <c r="D14" s="74">
        <f>I9-(I9*C14)</f>
        <v>70410.03996465294</v>
      </c>
    </row>
    <row r="15" spans="2:10" x14ac:dyDescent="0.35">
      <c r="B15" s="74" t="s">
        <v>122</v>
      </c>
      <c r="C15" s="68">
        <v>7.0000000000000001E-3</v>
      </c>
      <c r="D15" s="74">
        <f>D14-(D14*C15)</f>
        <v>69917.169684900364</v>
      </c>
    </row>
    <row r="16" spans="2:10" x14ac:dyDescent="0.35">
      <c r="B16" s="74" t="s">
        <v>123</v>
      </c>
      <c r="C16" s="68">
        <v>7.0000000000000001E-3</v>
      </c>
      <c r="D16" s="74">
        <f>D15-(D15*C16)</f>
        <v>69427.749497106066</v>
      </c>
    </row>
    <row r="17" spans="2:13" x14ac:dyDescent="0.35">
      <c r="B17" s="74" t="s">
        <v>124</v>
      </c>
      <c r="C17" s="68">
        <v>7.0000000000000001E-3</v>
      </c>
      <c r="D17" s="74">
        <f>D16-(D16*C17)</f>
        <v>68941.755250626316</v>
      </c>
    </row>
    <row r="18" spans="2:13" x14ac:dyDescent="0.35">
      <c r="B18" s="74" t="s">
        <v>125</v>
      </c>
      <c r="C18" s="68">
        <v>7.0000000000000001E-3</v>
      </c>
      <c r="D18" s="74">
        <f>D17-(D17*C18)</f>
        <v>68459.162963871931</v>
      </c>
    </row>
    <row r="19" spans="2:13" x14ac:dyDescent="0.35">
      <c r="B19" s="86" t="s">
        <v>98</v>
      </c>
      <c r="C19" s="68"/>
      <c r="D19" s="85">
        <f>SUM(D14:D18)</f>
        <v>347155.87736115756</v>
      </c>
      <c r="L19" s="81"/>
      <c r="M19" s="81"/>
    </row>
    <row r="20" spans="2:13" ht="15" thickBot="1" x14ac:dyDescent="0.4">
      <c r="B20" s="77" t="s">
        <v>99</v>
      </c>
      <c r="C20" s="88"/>
      <c r="D20" s="79">
        <f>AVERAGE(D14:D18)</f>
        <v>69431.175472231509</v>
      </c>
    </row>
  </sheetData>
  <mergeCells count="6">
    <mergeCell ref="B9:D9"/>
    <mergeCell ref="B5:E5"/>
    <mergeCell ref="B2:I2"/>
    <mergeCell ref="B6:D6"/>
    <mergeCell ref="B7:D7"/>
    <mergeCell ref="B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5376-E815-4425-90CC-9D3C18852815}">
  <dimension ref="B2:M23"/>
  <sheetViews>
    <sheetView topLeftCell="A7" workbookViewId="0">
      <selection activeCell="B17" sqref="B17"/>
    </sheetView>
  </sheetViews>
  <sheetFormatPr defaultRowHeight="14.5" x14ac:dyDescent="0.35"/>
  <cols>
    <col min="2" max="2" width="26.453125" customWidth="1"/>
    <col min="3" max="3" width="18.453125" customWidth="1"/>
    <col min="4" max="4" width="24.90625" customWidth="1"/>
    <col min="5" max="5" width="15.453125" customWidth="1"/>
    <col min="6" max="6" width="19.90625" customWidth="1"/>
    <col min="7" max="7" width="13.54296875" customWidth="1"/>
    <col min="8" max="8" width="12.453125" customWidth="1"/>
    <col min="9" max="9" width="15" customWidth="1"/>
  </cols>
  <sheetData>
    <row r="2" spans="2:10" ht="15.5" x14ac:dyDescent="0.35">
      <c r="B2" s="221" t="s">
        <v>86</v>
      </c>
      <c r="C2" s="221"/>
      <c r="D2" s="221"/>
      <c r="E2" s="221"/>
      <c r="F2" s="221"/>
      <c r="G2" s="221"/>
      <c r="H2" s="221"/>
      <c r="I2" s="221"/>
    </row>
    <row r="4" spans="2:10" ht="28.5" x14ac:dyDescent="0.35">
      <c r="G4" s="136" t="s">
        <v>87</v>
      </c>
      <c r="H4" s="136" t="s">
        <v>88</v>
      </c>
      <c r="I4" s="136" t="s">
        <v>89</v>
      </c>
    </row>
    <row r="5" spans="2:10" x14ac:dyDescent="0.35">
      <c r="B5" s="218" t="s">
        <v>100</v>
      </c>
      <c r="C5" s="219"/>
      <c r="D5" s="219"/>
      <c r="E5" s="220"/>
      <c r="G5" s="137" t="s">
        <v>91</v>
      </c>
      <c r="H5" s="138">
        <v>0</v>
      </c>
      <c r="I5" s="139">
        <f>E8</f>
        <v>170224.32</v>
      </c>
    </row>
    <row r="6" spans="2:10" x14ac:dyDescent="0.35">
      <c r="B6" s="222" t="s">
        <v>83</v>
      </c>
      <c r="C6" s="222"/>
      <c r="D6" s="222"/>
      <c r="E6" s="132">
        <v>70</v>
      </c>
      <c r="G6" s="137" t="s">
        <v>92</v>
      </c>
      <c r="H6" s="140">
        <v>7.0000000000000001E-3</v>
      </c>
      <c r="I6" s="139">
        <f>I5-(I5*H6)</f>
        <v>169032.74976000001</v>
      </c>
    </row>
    <row r="7" spans="2:10" x14ac:dyDescent="0.35">
      <c r="B7" s="222" t="s">
        <v>84</v>
      </c>
      <c r="C7" s="222"/>
      <c r="D7" s="222"/>
      <c r="E7" s="133">
        <v>0.27760000000000001</v>
      </c>
      <c r="G7" s="137" t="s">
        <v>93</v>
      </c>
      <c r="H7" s="140">
        <v>7.0000000000000001E-3</v>
      </c>
      <c r="I7" s="139">
        <f t="shared" ref="I7:I9" si="0">I6-(I6*H7)</f>
        <v>167849.52051167999</v>
      </c>
    </row>
    <row r="8" spans="2:10" x14ac:dyDescent="0.35">
      <c r="B8" s="222" t="s">
        <v>94</v>
      </c>
      <c r="C8" s="222"/>
      <c r="D8" s="222"/>
      <c r="E8" s="74">
        <f>E6*365*24*E7</f>
        <v>170224.32</v>
      </c>
      <c r="G8" s="137" t="s">
        <v>95</v>
      </c>
      <c r="H8" s="140">
        <v>7.0000000000000001E-3</v>
      </c>
      <c r="I8" s="139">
        <f t="shared" si="0"/>
        <v>166674.57386809823</v>
      </c>
    </row>
    <row r="9" spans="2:10" x14ac:dyDescent="0.35">
      <c r="B9" s="222" t="s">
        <v>85</v>
      </c>
      <c r="C9" s="222"/>
      <c r="D9" s="222"/>
      <c r="E9" s="73">
        <f>'Emission Factor'!I32</f>
        <v>0.93520000000000003</v>
      </c>
      <c r="G9" s="137" t="s">
        <v>96</v>
      </c>
      <c r="H9" s="140">
        <v>7.0000000000000001E-3</v>
      </c>
      <c r="I9" s="139">
        <f t="shared" si="0"/>
        <v>165507.85185102155</v>
      </c>
    </row>
    <row r="12" spans="2:10" ht="15" thickBot="1" x14ac:dyDescent="0.4"/>
    <row r="13" spans="2:10" x14ac:dyDescent="0.35">
      <c r="B13" s="69" t="s">
        <v>97</v>
      </c>
      <c r="C13" s="70" t="s">
        <v>88</v>
      </c>
      <c r="D13" s="148" t="s">
        <v>89</v>
      </c>
      <c r="E13" s="81"/>
      <c r="F13" s="81"/>
      <c r="G13" s="81"/>
      <c r="H13" s="81"/>
      <c r="I13" s="81"/>
      <c r="J13" s="81"/>
    </row>
    <row r="14" spans="2:10" x14ac:dyDescent="0.35">
      <c r="B14" s="149" t="s">
        <v>121</v>
      </c>
      <c r="C14" s="68">
        <v>7.0000000000000001E-3</v>
      </c>
      <c r="D14" s="150">
        <f>I9-(I9*C14)</f>
        <v>164349.29688806439</v>
      </c>
      <c r="E14" s="81"/>
      <c r="F14" s="81"/>
      <c r="G14" s="81"/>
      <c r="H14" s="81"/>
      <c r="I14" s="81"/>
      <c r="J14" s="81"/>
    </row>
    <row r="15" spans="2:10" x14ac:dyDescent="0.35">
      <c r="B15" s="149" t="s">
        <v>122</v>
      </c>
      <c r="C15" s="68">
        <v>7.0000000000000001E-3</v>
      </c>
      <c r="D15" s="150">
        <f>D14-(D14*C15)</f>
        <v>163198.85180984793</v>
      </c>
      <c r="E15" s="81"/>
      <c r="F15" s="81"/>
      <c r="G15" s="81"/>
      <c r="H15" s="81"/>
      <c r="I15" s="81"/>
      <c r="J15" s="81"/>
    </row>
    <row r="16" spans="2:10" x14ac:dyDescent="0.35">
      <c r="B16" s="149" t="s">
        <v>123</v>
      </c>
      <c r="C16" s="68">
        <v>7.0000000000000001E-3</v>
      </c>
      <c r="D16" s="150">
        <f>D15-(D15*C16)</f>
        <v>162056.45984717898</v>
      </c>
      <c r="E16" s="81"/>
      <c r="F16" s="81"/>
      <c r="G16" s="81"/>
      <c r="H16" s="81"/>
      <c r="I16" s="81"/>
      <c r="J16" s="81"/>
    </row>
    <row r="17" spans="2:13" x14ac:dyDescent="0.35">
      <c r="B17" s="149" t="s">
        <v>124</v>
      </c>
      <c r="C17" s="68">
        <v>7.0000000000000001E-3</v>
      </c>
      <c r="D17" s="150">
        <f>D16-(D16*C17)</f>
        <v>160922.06462824871</v>
      </c>
      <c r="E17" s="81"/>
      <c r="F17" s="81"/>
      <c r="G17" s="81"/>
      <c r="H17" s="81"/>
      <c r="I17" s="81"/>
      <c r="J17" s="81"/>
    </row>
    <row r="18" spans="2:13" x14ac:dyDescent="0.35">
      <c r="B18" s="149" t="s">
        <v>125</v>
      </c>
      <c r="C18" s="68">
        <v>7.0000000000000001E-3</v>
      </c>
      <c r="D18" s="150">
        <f>D17-(D17*C18)</f>
        <v>159795.61017585098</v>
      </c>
      <c r="E18" s="81"/>
      <c r="F18" s="81"/>
      <c r="G18" s="81"/>
      <c r="H18" s="81"/>
      <c r="I18" s="81"/>
      <c r="J18" s="81"/>
    </row>
    <row r="19" spans="2:13" x14ac:dyDescent="0.35">
      <c r="B19" s="86" t="s">
        <v>98</v>
      </c>
      <c r="C19" s="68"/>
      <c r="D19" s="151">
        <f>SUM(D14:D18)</f>
        <v>810322.28334919107</v>
      </c>
      <c r="E19" s="81"/>
      <c r="F19" s="81"/>
      <c r="G19" s="81"/>
      <c r="H19" s="81"/>
      <c r="I19" s="81"/>
      <c r="J19" s="81"/>
      <c r="L19" s="81"/>
      <c r="M19" s="81"/>
    </row>
    <row r="20" spans="2:13" ht="15" thickBot="1" x14ac:dyDescent="0.4">
      <c r="B20" s="77" t="s">
        <v>99</v>
      </c>
      <c r="C20" s="88"/>
      <c r="D20" s="152">
        <f>ROUNDDOWN(AVERAGE(D14:D18),2)</f>
        <v>162064.45000000001</v>
      </c>
      <c r="E20" s="81"/>
      <c r="F20" s="81"/>
      <c r="G20" s="81"/>
      <c r="H20" s="81"/>
      <c r="I20" s="81"/>
      <c r="J20" s="81"/>
    </row>
    <row r="21" spans="2:13" x14ac:dyDescent="0.35">
      <c r="E21" s="81"/>
      <c r="F21" s="81"/>
      <c r="G21" s="81"/>
      <c r="H21" s="81"/>
      <c r="I21" s="81"/>
      <c r="J21" s="81"/>
    </row>
    <row r="22" spans="2:13" x14ac:dyDescent="0.35">
      <c r="E22" s="81"/>
      <c r="F22" s="81"/>
      <c r="G22" s="81"/>
      <c r="H22" s="81"/>
      <c r="I22" s="81"/>
      <c r="J22" s="81"/>
    </row>
    <row r="23" spans="2:13" x14ac:dyDescent="0.35">
      <c r="E23" s="81"/>
      <c r="F23" s="81"/>
      <c r="G23" s="81"/>
      <c r="H23" s="81"/>
      <c r="I23" s="81"/>
      <c r="J23" s="81"/>
    </row>
  </sheetData>
  <mergeCells count="6">
    <mergeCell ref="B9:D9"/>
    <mergeCell ref="B5:E5"/>
    <mergeCell ref="B2:I2"/>
    <mergeCell ref="B6:D6"/>
    <mergeCell ref="B7:D7"/>
    <mergeCell ref="B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84E8-05FA-44EC-B140-FBA30ED4F240}">
  <dimension ref="B2:L19"/>
  <sheetViews>
    <sheetView workbookViewId="0">
      <selection activeCell="F14" sqref="F14"/>
    </sheetView>
  </sheetViews>
  <sheetFormatPr defaultRowHeight="14.5" x14ac:dyDescent="0.35"/>
  <cols>
    <col min="2" max="2" width="29.54296875" customWidth="1"/>
    <col min="3" max="3" width="22.54296875" customWidth="1"/>
    <col min="4" max="4" width="18.54296875" customWidth="1"/>
    <col min="5" max="5" width="21.90625" customWidth="1"/>
    <col min="6" max="6" width="21.453125" customWidth="1"/>
    <col min="7" max="7" width="12.90625" customWidth="1"/>
    <col min="8" max="8" width="11.90625" customWidth="1"/>
    <col min="9" max="9" width="13.54296875" customWidth="1"/>
    <col min="12" max="12" width="15.54296875" customWidth="1"/>
    <col min="13" max="13" width="10.54296875" customWidth="1"/>
    <col min="14" max="14" width="13.453125" bestFit="1" customWidth="1"/>
    <col min="17" max="17" width="10.54296875" bestFit="1" customWidth="1"/>
  </cols>
  <sheetData>
    <row r="2" spans="2:12" ht="15.5" x14ac:dyDescent="0.35">
      <c r="B2" s="221" t="s">
        <v>86</v>
      </c>
      <c r="C2" s="221"/>
      <c r="D2" s="221"/>
      <c r="E2" s="221"/>
      <c r="F2" s="221"/>
      <c r="G2" s="221"/>
      <c r="H2" s="221"/>
      <c r="I2" s="221"/>
    </row>
    <row r="3" spans="2:12" ht="15" thickBot="1" x14ac:dyDescent="0.4"/>
    <row r="4" spans="2:12" ht="59" x14ac:dyDescent="0.35">
      <c r="B4" s="69" t="s">
        <v>101</v>
      </c>
      <c r="C4" s="70" t="s">
        <v>89</v>
      </c>
      <c r="D4" s="71" t="s">
        <v>85</v>
      </c>
      <c r="E4" s="71" t="s">
        <v>102</v>
      </c>
      <c r="F4" s="71" t="s">
        <v>103</v>
      </c>
      <c r="G4" s="71" t="s">
        <v>104</v>
      </c>
      <c r="H4" s="72" t="s">
        <v>105</v>
      </c>
    </row>
    <row r="5" spans="2:12" x14ac:dyDescent="0.35">
      <c r="B5" s="149" t="s">
        <v>121</v>
      </c>
      <c r="C5" s="74">
        <f>Juniper!D14+Nisagra!D14</f>
        <v>234759.33685271733</v>
      </c>
      <c r="D5" s="73">
        <f>'[1]Emission factor'!E36</f>
        <v>0.93520000000000003</v>
      </c>
      <c r="E5" s="74">
        <f>ROUNDDOWN(D5*C5,0)</f>
        <v>219546</v>
      </c>
      <c r="F5" s="75">
        <v>0</v>
      </c>
      <c r="G5" s="75">
        <v>0</v>
      </c>
      <c r="H5" s="76">
        <f>ROUNDDOWN(E5-F5-G5,0)</f>
        <v>219546</v>
      </c>
    </row>
    <row r="6" spans="2:12" x14ac:dyDescent="0.35">
      <c r="B6" s="149" t="s">
        <v>122</v>
      </c>
      <c r="C6" s="74">
        <f>Juniper!D15+Nisagra!D15</f>
        <v>233116.0214947483</v>
      </c>
      <c r="D6" s="73">
        <f>'[1]Emission factor'!E36</f>
        <v>0.93520000000000003</v>
      </c>
      <c r="E6" s="74">
        <f t="shared" ref="E6:E9" si="0">ROUNDDOWN(D6*C6,0)</f>
        <v>218010</v>
      </c>
      <c r="F6" s="75">
        <v>0</v>
      </c>
      <c r="G6" s="75">
        <v>0</v>
      </c>
      <c r="H6" s="76">
        <f t="shared" ref="H6:H9" si="1">ROUNDDOWN(E6-F6-G6,0)</f>
        <v>218010</v>
      </c>
    </row>
    <row r="7" spans="2:12" x14ac:dyDescent="0.35">
      <c r="B7" s="149" t="s">
        <v>123</v>
      </c>
      <c r="C7" s="74">
        <f>Juniper!D16+Nisagra!D16</f>
        <v>231484.20934428505</v>
      </c>
      <c r="D7" s="73">
        <f>'[1]Emission factor'!E36</f>
        <v>0.93520000000000003</v>
      </c>
      <c r="E7" s="74">
        <f t="shared" si="0"/>
        <v>216484</v>
      </c>
      <c r="F7" s="75">
        <v>0</v>
      </c>
      <c r="G7" s="75">
        <v>0</v>
      </c>
      <c r="H7" s="76">
        <f t="shared" si="1"/>
        <v>216484</v>
      </c>
    </row>
    <row r="8" spans="2:12" x14ac:dyDescent="0.35">
      <c r="B8" s="149" t="s">
        <v>124</v>
      </c>
      <c r="C8" s="74">
        <f>Juniper!D17+Nisagra!D17</f>
        <v>229863.81987887505</v>
      </c>
      <c r="D8" s="73">
        <f>'[1]Emission factor'!E36</f>
        <v>0.93520000000000003</v>
      </c>
      <c r="E8" s="74">
        <f t="shared" si="0"/>
        <v>214968</v>
      </c>
      <c r="F8" s="75">
        <v>0</v>
      </c>
      <c r="G8" s="75">
        <v>0</v>
      </c>
      <c r="H8" s="76">
        <f t="shared" si="1"/>
        <v>214968</v>
      </c>
    </row>
    <row r="9" spans="2:12" x14ac:dyDescent="0.35">
      <c r="B9" s="149" t="s">
        <v>125</v>
      </c>
      <c r="C9" s="74">
        <f>Juniper!D18+Nisagra!D18</f>
        <v>228254.77313972291</v>
      </c>
      <c r="D9" s="73">
        <f>'[1]Emission factor'!E36</f>
        <v>0.93520000000000003</v>
      </c>
      <c r="E9" s="74">
        <f t="shared" si="0"/>
        <v>213463</v>
      </c>
      <c r="F9" s="75">
        <v>0</v>
      </c>
      <c r="G9" s="75">
        <v>0</v>
      </c>
      <c r="H9" s="76">
        <f t="shared" si="1"/>
        <v>213463</v>
      </c>
    </row>
    <row r="10" spans="2:12" x14ac:dyDescent="0.35">
      <c r="B10" s="86" t="s">
        <v>98</v>
      </c>
      <c r="C10" s="74">
        <f>SUM(C5:C9)</f>
        <v>1157478.1607103487</v>
      </c>
      <c r="D10" s="75"/>
      <c r="E10" s="85">
        <f>ROUNDDOWN(SUM(E5:E9),0)</f>
        <v>1082471</v>
      </c>
      <c r="F10" s="75"/>
      <c r="G10" s="75"/>
      <c r="H10" s="87">
        <f>ROUNDDOWN(SUM(H5:H9),0)</f>
        <v>1082471</v>
      </c>
      <c r="L10" s="81"/>
    </row>
    <row r="11" spans="2:12" ht="15" thickBot="1" x14ac:dyDescent="0.4">
      <c r="B11" s="77" t="s">
        <v>99</v>
      </c>
      <c r="C11" s="79">
        <f>AVERAGE(C5:C9)</f>
        <v>231495.63214206975</v>
      </c>
      <c r="D11" s="78"/>
      <c r="E11" s="79">
        <f>ROUNDDOWN(AVERAGE(E5:E9),0)</f>
        <v>216494</v>
      </c>
      <c r="F11" s="78"/>
      <c r="G11" s="78"/>
      <c r="H11" s="80">
        <f>ROUNDDOWN(AVERAGE(H5:H9),0)</f>
        <v>216494</v>
      </c>
    </row>
    <row r="15" spans="2:12" ht="42" x14ac:dyDescent="0.35">
      <c r="B15" s="82" t="s">
        <v>106</v>
      </c>
      <c r="C15" s="82" t="s">
        <v>107</v>
      </c>
      <c r="D15" s="82" t="s">
        <v>108</v>
      </c>
      <c r="E15" s="82" t="s">
        <v>109</v>
      </c>
    </row>
    <row r="16" spans="2:12" ht="29" x14ac:dyDescent="0.35">
      <c r="B16" s="83" t="s">
        <v>110</v>
      </c>
      <c r="C16" s="83" t="s">
        <v>111</v>
      </c>
      <c r="D16" s="89">
        <f>C11</f>
        <v>231495.63214206975</v>
      </c>
      <c r="E16" s="83" t="s">
        <v>112</v>
      </c>
    </row>
    <row r="17" spans="2:5" x14ac:dyDescent="0.35">
      <c r="B17" s="223" t="s">
        <v>113</v>
      </c>
      <c r="C17" s="83" t="s">
        <v>114</v>
      </c>
      <c r="D17" s="84">
        <v>1</v>
      </c>
      <c r="E17" s="83" t="s">
        <v>115</v>
      </c>
    </row>
    <row r="18" spans="2:5" x14ac:dyDescent="0.35">
      <c r="B18" s="224"/>
      <c r="C18" s="83" t="s">
        <v>116</v>
      </c>
      <c r="D18" s="84">
        <v>15</v>
      </c>
      <c r="E18" s="83" t="s">
        <v>117</v>
      </c>
    </row>
    <row r="19" spans="2:5" x14ac:dyDescent="0.35">
      <c r="B19" s="83" t="s">
        <v>118</v>
      </c>
      <c r="C19" s="83" t="s">
        <v>119</v>
      </c>
      <c r="D19" s="84">
        <f>H11</f>
        <v>216494</v>
      </c>
      <c r="E19" s="83" t="s">
        <v>120</v>
      </c>
    </row>
  </sheetData>
  <mergeCells count="2">
    <mergeCell ref="B2:I2"/>
    <mergeCell ref="B17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CEA Database version 14</vt:lpstr>
      <vt:lpstr>CEA Database version 19</vt:lpstr>
      <vt:lpstr>Emission Factor</vt:lpstr>
      <vt:lpstr>Juniper</vt:lpstr>
      <vt:lpstr>Nisagra</vt:lpstr>
      <vt:lpstr>Emission Reduction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Abhishek m</dc:creator>
  <cp:keywords/>
  <dc:description/>
  <cp:lastModifiedBy>Team Leader</cp:lastModifiedBy>
  <cp:revision/>
  <dcterms:created xsi:type="dcterms:W3CDTF">2015-06-05T18:17:20Z</dcterms:created>
  <dcterms:modified xsi:type="dcterms:W3CDTF">2024-10-11T12:26:22Z</dcterms:modified>
  <cp:category/>
  <cp:contentStatus/>
</cp:coreProperties>
</file>