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Shared with Me\Ops_Carbon Common Folder\GS VER\GSVER142_Juniper 100MW_8th\3. Sent to DOE\4. Board Reply\PRR 01 reply_7.1.25\"/>
    </mc:Choice>
  </mc:AlternateContent>
  <xr:revisionPtr revIDLastSave="0" documentId="13_ncr:1_{CF3E4BD2-5C03-458E-A302-FA3C81E8AE2C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ER Summary and SDGs" sheetId="1" r:id="rId1"/>
    <sheet name="SDG 7 &amp; 13" sheetId="2" r:id="rId2"/>
    <sheet name="SDG 13 ER Calculation" sheetId="3" r:id="rId3"/>
    <sheet name="SDG 8" sheetId="4" r:id="rId4"/>
    <sheet name="Ex-ante 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5" l="1"/>
  <c r="E11" i="5"/>
  <c r="G11" i="5"/>
  <c r="C4" i="4" l="1"/>
  <c r="B22" i="4" l="1"/>
  <c r="CE8" i="2" l="1"/>
  <c r="CF9" i="2"/>
  <c r="CF10" i="2"/>
  <c r="CE10" i="2"/>
  <c r="CE9" i="2"/>
  <c r="CH9" i="2"/>
  <c r="CG9" i="2"/>
  <c r="H10" i="5"/>
  <c r="D10" i="5"/>
  <c r="D5" i="5"/>
  <c r="C15" i="4"/>
  <c r="E27" i="1" s="1"/>
  <c r="G12" i="5" s="1"/>
  <c r="E14" i="4"/>
  <c r="E15" i="4" s="1"/>
  <c r="D10" i="4"/>
  <c r="C10" i="4"/>
  <c r="E9" i="4"/>
  <c r="E10" i="4" s="1"/>
  <c r="D5" i="4"/>
  <c r="C5" i="4"/>
  <c r="E28" i="1" s="1"/>
  <c r="E12" i="5" s="1"/>
  <c r="E4" i="4"/>
  <c r="E5" i="4" s="1"/>
  <c r="CH12" i="2"/>
  <c r="CG12" i="2"/>
  <c r="CF12" i="2"/>
  <c r="CE12" i="2"/>
  <c r="CH11" i="2"/>
  <c r="CG11" i="2"/>
  <c r="CF11" i="2"/>
  <c r="CE11" i="2"/>
  <c r="CH10" i="2"/>
  <c r="CG10" i="2"/>
  <c r="CH8" i="2"/>
  <c r="CG8" i="2"/>
  <c r="CF8" i="2"/>
  <c r="CH7" i="2"/>
  <c r="CG7" i="2"/>
  <c r="CF7" i="2"/>
  <c r="CE7" i="2"/>
  <c r="C14" i="1"/>
  <c r="C19" i="1" s="1"/>
  <c r="D11" i="5" l="1"/>
  <c r="E29" i="1"/>
  <c r="F12" i="5" s="1"/>
  <c r="CH13" i="2"/>
  <c r="CG13" i="2"/>
  <c r="G13" i="5"/>
  <c r="H11" i="5"/>
  <c r="D6" i="3"/>
  <c r="G6" i="3" s="1"/>
  <c r="H6" i="3" s="1"/>
  <c r="J6" i="3" s="1"/>
  <c r="CF13" i="2"/>
  <c r="E7" i="3"/>
  <c r="D8" i="3"/>
  <c r="G8" i="3" s="1"/>
  <c r="H8" i="3" s="1"/>
  <c r="J8" i="3" s="1"/>
  <c r="E9" i="3"/>
  <c r="E5" i="3"/>
  <c r="D10" i="3"/>
  <c r="G10" i="3" s="1"/>
  <c r="H10" i="3" s="1"/>
  <c r="J10" i="3" s="1"/>
  <c r="E6" i="3"/>
  <c r="E8" i="3"/>
  <c r="E10" i="3"/>
  <c r="D7" i="3"/>
  <c r="G7" i="3" s="1"/>
  <c r="H7" i="3" s="1"/>
  <c r="J7" i="3" s="1"/>
  <c r="D9" i="3"/>
  <c r="G9" i="3" s="1"/>
  <c r="H9" i="3" s="1"/>
  <c r="J9" i="3" s="1"/>
  <c r="CE13" i="2"/>
  <c r="D5" i="3"/>
  <c r="G5" i="3" s="1"/>
  <c r="H5" i="3" s="1"/>
  <c r="C16" i="1"/>
  <c r="F8" i="3" l="1"/>
  <c r="F10" i="3"/>
  <c r="E11" i="3"/>
  <c r="F9" i="3"/>
  <c r="F7" i="3"/>
  <c r="D11" i="3"/>
  <c r="F6" i="3"/>
  <c r="F5" i="3"/>
  <c r="G11" i="3"/>
  <c r="H11" i="3"/>
  <c r="E26" i="1" s="1"/>
  <c r="C20" i="1" s="1"/>
  <c r="J5" i="3"/>
  <c r="K5" i="3" s="1"/>
  <c r="D12" i="5" l="1"/>
  <c r="D13" i="5" s="1"/>
  <c r="K11" i="3"/>
  <c r="E30" i="1" s="1"/>
  <c r="J11" i="3"/>
  <c r="C21" i="1" l="1"/>
  <c r="C22" i="1" s="1"/>
  <c r="H12" i="5"/>
  <c r="H13" i="5" s="1"/>
</calcChain>
</file>

<file path=xl/sharedStrings.xml><?xml version="1.0" encoding="utf-8"?>
<sst xmlns="http://schemas.openxmlformats.org/spreadsheetml/2006/main" count="410" uniqueCount="208">
  <si>
    <t>ER Sheet Version Number</t>
  </si>
  <si>
    <t xml:space="preserve">Title of the project </t>
  </si>
  <si>
    <t>Version Dated</t>
  </si>
  <si>
    <t>ER Comparison for current Monitoring period</t>
  </si>
  <si>
    <t>Unit</t>
  </si>
  <si>
    <t>Capacity (MW)</t>
  </si>
  <si>
    <t>MWh</t>
  </si>
  <si>
    <t>Start Date of Monitoring Period</t>
  </si>
  <si>
    <t>End Date of Monitoring Period</t>
  </si>
  <si>
    <t>Number of Days for Current Monitoring Period</t>
  </si>
  <si>
    <t>Days</t>
  </si>
  <si>
    <t>Annual generation as per registered PDD</t>
  </si>
  <si>
    <t>MWh/yr</t>
  </si>
  <si>
    <t>Estimated generation for current monitoring period</t>
  </si>
  <si>
    <r>
      <t>EF</t>
    </r>
    <r>
      <rPr>
        <vertAlign val="subscript"/>
        <sz val="11"/>
        <color rgb="FF000000"/>
        <rFont val="Calibri"/>
        <family val="2"/>
        <scheme val="minor"/>
      </rPr>
      <t>grid,CM,y</t>
    </r>
  </si>
  <si>
    <t>tCO2 / MWh</t>
  </si>
  <si>
    <t>Annual ER Estimation as per Registered PDD</t>
  </si>
  <si>
    <t>tCO2e</t>
  </si>
  <si>
    <t>ER Estimation for Current Monitoring Period</t>
  </si>
  <si>
    <t>Actual Net generation for Current Monitoring Period</t>
  </si>
  <si>
    <t>Actual ER for Current Monitoring Period</t>
  </si>
  <si>
    <t>Change in Emission Reductions</t>
  </si>
  <si>
    <t>%</t>
  </si>
  <si>
    <t>SDG Indicator</t>
  </si>
  <si>
    <t>SDG</t>
  </si>
  <si>
    <t>Values achieved</t>
  </si>
  <si>
    <t>Affordable and Clean Energy</t>
  </si>
  <si>
    <t>SDG 7</t>
  </si>
  <si>
    <t>Decent Work and Economic Growth</t>
  </si>
  <si>
    <t>SDG 8</t>
  </si>
  <si>
    <t>Number  of employees</t>
  </si>
  <si>
    <t>Number  of Trainings</t>
  </si>
  <si>
    <t xml:space="preserve">Income generation </t>
  </si>
  <si>
    <t>Climate Action</t>
  </si>
  <si>
    <t>SDG 13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</si>
  <si>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 per annum</t>
    </r>
  </si>
  <si>
    <t>ER SUMMARY-GS: 7533 - 100 MW Solar Power plant in Maharashtra</t>
  </si>
  <si>
    <t>100 MW Solar Power plant in Maharashtra</t>
  </si>
  <si>
    <t>tCO2/yr</t>
  </si>
  <si>
    <t>Juniper Green Energy Pvt. Ltd.</t>
  </si>
  <si>
    <t>Nisagra Renewable
Energy Pvt. Ltd.</t>
  </si>
  <si>
    <t>Village/ Taluka</t>
  </si>
  <si>
    <t>Vahelgaon, Nandgaon</t>
  </si>
  <si>
    <t>Rajapur, Yeola</t>
  </si>
  <si>
    <t>Dahiwad, Deola</t>
  </si>
  <si>
    <t>Indave, Sindhkheda</t>
  </si>
  <si>
    <t>Varul, Shirpur</t>
  </si>
  <si>
    <t>Kasare, Sakri</t>
  </si>
  <si>
    <t>Mukti Dhule</t>
  </si>
  <si>
    <t>Bahirane, Baglan (Tembhe)</t>
  </si>
  <si>
    <t>Dahidi, Malegaon</t>
  </si>
  <si>
    <t>Vichkheda, Parola</t>
  </si>
  <si>
    <t>Month</t>
  </si>
  <si>
    <t>Export 
(kWh)</t>
  </si>
  <si>
    <t>Import 
(kWh)</t>
  </si>
  <si>
    <t>184040208 (JMR)</t>
  </si>
  <si>
    <t>184040208 (Invoice)</t>
  </si>
  <si>
    <t>184040209 (JMR)</t>
  </si>
  <si>
    <t>184040209 (Invoice)</t>
  </si>
  <si>
    <t>184025206 (JMR)</t>
  </si>
  <si>
    <t>184025206 (Invoice)</t>
  </si>
  <si>
    <t>184025207 (JMR)</t>
  </si>
  <si>
    <t>184025207 (Invoice)</t>
  </si>
  <si>
    <t>184204206 (JMR)</t>
  </si>
  <si>
    <t>184204206 (Invoice)</t>
  </si>
  <si>
    <t>184204207 (JMR)</t>
  </si>
  <si>
    <t>184204207 (Invoice)</t>
  </si>
  <si>
    <t>94026209 (JMR)</t>
  </si>
  <si>
    <t>94026209  (Invoice)</t>
  </si>
  <si>
    <t>94026210 (JMR)</t>
  </si>
  <si>
    <t>94026210  (Invoice)</t>
  </si>
  <si>
    <t>94015209 (JMR)</t>
  </si>
  <si>
    <t>94015209 (Invoice)</t>
  </si>
  <si>
    <t>94015210 (JMR)</t>
  </si>
  <si>
    <t>94015210 (Invoice)</t>
  </si>
  <si>
    <t>94048207  (JMR)</t>
  </si>
  <si>
    <t>94048207 (Invoice)</t>
  </si>
  <si>
    <t>94048208  (JMR)</t>
  </si>
  <si>
    <t>94048208 (Invoice)</t>
  </si>
  <si>
    <t>94034208 (JMR)</t>
  </si>
  <si>
    <t>94034208 (Invoice)</t>
  </si>
  <si>
    <t>94034209 (JMR)</t>
  </si>
  <si>
    <t>94034209 (Invoice)</t>
  </si>
  <si>
    <t>184093207  (JMR)</t>
  </si>
  <si>
    <t>184093207 (Invoice)</t>
  </si>
  <si>
    <t>184093208 (JMR)</t>
  </si>
  <si>
    <t>184093208 (Invoice)</t>
  </si>
  <si>
    <t>184264208  (JMR)</t>
  </si>
  <si>
    <t>184264208 (Invoice)</t>
  </si>
  <si>
    <t>184264209  (JMR)</t>
  </si>
  <si>
    <t>184264209 (Invoice)</t>
  </si>
  <si>
    <t>126001213  (JMR)</t>
  </si>
  <si>
    <t>126001213 (Invoice)</t>
  </si>
  <si>
    <t>126001214  (JMR)</t>
  </si>
  <si>
    <t>126001214 (Invoice)</t>
  </si>
  <si>
    <t>As Per JMR</t>
  </si>
  <si>
    <r>
      <t>As Per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Invoice</t>
    </r>
  </si>
  <si>
    <t>From</t>
  </si>
  <si>
    <t>To</t>
  </si>
  <si>
    <t>Generation value (as per JMR)</t>
  </si>
  <si>
    <t>Generation value (as per Invoice)</t>
  </si>
  <si>
    <t>Check</t>
  </si>
  <si>
    <t>Net Electricity Generation (kWh)</t>
  </si>
  <si>
    <t>Net Electricity Generation
(MWh)</t>
  </si>
  <si>
    <r>
      <t>Grid Emission Factor 
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/ MWh)</t>
    </r>
  </si>
  <si>
    <r>
      <t>Baseline Emission
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</si>
  <si>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Vintage wise Emission
(tCO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)</t>
    </r>
  </si>
  <si>
    <t xml:space="preserve">
kWh</t>
  </si>
  <si>
    <t>kWh</t>
  </si>
  <si>
    <t>TOTAL</t>
  </si>
  <si>
    <t>Note: The Net electricity supplied to the grid by the project activity will be calculated as a difference of electricity exported to the grid and electricity imported from the grid obtained from Monthly Meter reading reports provided by MSEDCL and it is cross-checked from the Invoices/ Monthly Bill raised by the Project Participant to MSEDCL</t>
  </si>
  <si>
    <t>SDG 8: Decent Work and Economic Growth</t>
  </si>
  <si>
    <t xml:space="preserve">Parameter </t>
  </si>
  <si>
    <t xml:space="preserve">Vintage </t>
  </si>
  <si>
    <t>Project value</t>
  </si>
  <si>
    <t>Baseline Value</t>
  </si>
  <si>
    <t>Net Benefit</t>
  </si>
  <si>
    <t xml:space="preserve">Number of training provided to employees &amp; O&amp;M staff  </t>
  </si>
  <si>
    <t>01/01/2024 to 30/06/2024</t>
  </si>
  <si>
    <t>Total</t>
  </si>
  <si>
    <t>Vintage</t>
  </si>
  <si>
    <t>Income generation for O&amp;M (Lakh INR)</t>
  </si>
  <si>
    <t xml:space="preserve">Baseline Value </t>
  </si>
  <si>
    <t xml:space="preserve">Net Benefit </t>
  </si>
  <si>
    <t xml:space="preserve">Number of O&amp;M Staff involved </t>
  </si>
  <si>
    <t>Average</t>
  </si>
  <si>
    <t>Start date of Monitoring period</t>
  </si>
  <si>
    <t xml:space="preserve">End date of Monitoring period </t>
  </si>
  <si>
    <t>Total days in the Monitoring period</t>
  </si>
  <si>
    <t>Details</t>
  </si>
  <si>
    <t>Electricity Generation (MWh)</t>
  </si>
  <si>
    <t>Training</t>
  </si>
  <si>
    <t>Income generation (INR)</t>
  </si>
  <si>
    <t>Employment</t>
  </si>
  <si>
    <t>ER (tCO2)</t>
  </si>
  <si>
    <t>PDD Estimate/Year</t>
  </si>
  <si>
    <t>NA</t>
  </si>
  <si>
    <t xml:space="preserve">Estimated for this monitoring period </t>
  </si>
  <si>
    <t>Actual Benefit for the monitoring peirod</t>
  </si>
  <si>
    <t xml:space="preserve">Difference </t>
  </si>
  <si>
    <t>Months</t>
  </si>
  <si>
    <t>Site: Vahelgaon</t>
  </si>
  <si>
    <t>Site: Kasare, Sakri</t>
  </si>
  <si>
    <t>S. No.</t>
  </si>
  <si>
    <t>Date of training</t>
  </si>
  <si>
    <t>Topic</t>
  </si>
  <si>
    <t>Number of attendees</t>
  </si>
  <si>
    <t>Road Safety Training</t>
  </si>
  <si>
    <t>Snake Bite awareness session and First Aid</t>
  </si>
  <si>
    <t>Fire Safety Training</t>
  </si>
  <si>
    <t>PPE awareness Training.</t>
  </si>
  <si>
    <t>Awareness of Heat Stress Training</t>
  </si>
  <si>
    <t>CPR &amp; AMBU BAG Training</t>
  </si>
  <si>
    <t>Site: Rajapur</t>
  </si>
  <si>
    <t>Site: Mukti Dhule</t>
  </si>
  <si>
    <t>Site: Dahiwad</t>
  </si>
  <si>
    <t>Site: Bahirane, Baglan (Tembhe)</t>
  </si>
  <si>
    <t>Site: Indave, Sindhkheda</t>
  </si>
  <si>
    <t>Site: Dahidi, Malegaon</t>
  </si>
  <si>
    <t>BBS Training ( Malegaon Zone )</t>
  </si>
  <si>
    <t>Site: Vichkheda, Parola</t>
  </si>
  <si>
    <t>Site: Varul, Shirpur</t>
  </si>
  <si>
    <t>Employee details</t>
  </si>
  <si>
    <t>Organisation</t>
  </si>
  <si>
    <t>Number of employees</t>
  </si>
  <si>
    <t>Permanent Employees</t>
  </si>
  <si>
    <t>Temporary Employees</t>
  </si>
  <si>
    <t>Total Employment</t>
  </si>
  <si>
    <t>27/01/2024</t>
  </si>
  <si>
    <t>27/2/2024</t>
  </si>
  <si>
    <t>15/6/2024</t>
  </si>
  <si>
    <t>22/1/2024</t>
  </si>
  <si>
    <t>15/2/2024</t>
  </si>
  <si>
    <t>24/4/2024</t>
  </si>
  <si>
    <t>29/5/2024</t>
  </si>
  <si>
    <t>23/42024</t>
  </si>
  <si>
    <t>23/5/2024</t>
  </si>
  <si>
    <t>22/6/2024</t>
  </si>
  <si>
    <t>17/1/2024</t>
  </si>
  <si>
    <t>22/4/2024</t>
  </si>
  <si>
    <t>20/1/2024</t>
  </si>
  <si>
    <t>15/5/2024</t>
  </si>
  <si>
    <t>18/6/2024</t>
  </si>
  <si>
    <t>13/1/2024</t>
  </si>
  <si>
    <t>21/3/2024</t>
  </si>
  <si>
    <t>18/4/2024</t>
  </si>
  <si>
    <t>30/1/2024</t>
  </si>
  <si>
    <t>23/2/2024</t>
  </si>
  <si>
    <t>14/3/2024</t>
  </si>
  <si>
    <t>17/4/2024</t>
  </si>
  <si>
    <t>17/5/2024</t>
  </si>
  <si>
    <t>24/6/2024</t>
  </si>
  <si>
    <t>31/1/2024</t>
  </si>
  <si>
    <t>21/2/2024</t>
  </si>
  <si>
    <t>13/3/2024</t>
  </si>
  <si>
    <t>13/4/2024</t>
  </si>
  <si>
    <t>18/5/2024</t>
  </si>
  <si>
    <t>25/6/2024</t>
  </si>
  <si>
    <t>20/2/2024</t>
  </si>
  <si>
    <t>15/4/2024</t>
  </si>
  <si>
    <t>14/6/2024</t>
  </si>
  <si>
    <t>29/01/2024</t>
  </si>
  <si>
    <t>19/2/2024</t>
  </si>
  <si>
    <t>22/3/2024</t>
  </si>
  <si>
    <t>19/4/2024</t>
  </si>
  <si>
    <t>28/5/2024</t>
  </si>
  <si>
    <t>19/6/2024</t>
  </si>
  <si>
    <t>Total Trainings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</si>
</sst>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0_ ;_ * \-#,##0.00_ ;_ * &quot;-&quot;??_ ;_ @_ "/>
    <numFmt numFmtId="165" formatCode="0.0000"/>
    <numFmt numFmtId="166" formatCode="_(* #,##0_);_(* \(#,##0\);_(* &quot;-&quot;??_);_(@_)"/>
    <numFmt numFmtId="167" formatCode="0.0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07">
    <xf numFmtId="0" fontId="0" fillId="0" borderId="0" xfId="0"/>
    <xf numFmtId="0" fontId="5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35" xfId="0" applyBorder="1"/>
    <xf numFmtId="0" fontId="3" fillId="0" borderId="0" xfId="0" applyFont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2" fontId="7" fillId="0" borderId="45" xfId="0" applyNumberFormat="1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 vertical="center"/>
    </xf>
    <xf numFmtId="2" fontId="0" fillId="0" borderId="4" xfId="0" applyNumberFormat="1" applyBorder="1"/>
    <xf numFmtId="2" fontId="0" fillId="0" borderId="38" xfId="0" applyNumberFormat="1" applyBorder="1"/>
    <xf numFmtId="2" fontId="0" fillId="0" borderId="5" xfId="0" applyNumberFormat="1" applyBorder="1"/>
    <xf numFmtId="2" fontId="0" fillId="0" borderId="0" xfId="0" applyNumberFormat="1"/>
    <xf numFmtId="2" fontId="0" fillId="0" borderId="6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45" xfId="0" applyNumberFormat="1" applyBorder="1"/>
    <xf numFmtId="2" fontId="0" fillId="0" borderId="26" xfId="0" applyNumberFormat="1" applyBorder="1"/>
    <xf numFmtId="2" fontId="0" fillId="0" borderId="6" xfId="0" applyNumberFormat="1" applyBorder="1"/>
    <xf numFmtId="2" fontId="0" fillId="0" borderId="23" xfId="0" applyNumberFormat="1" applyBorder="1"/>
    <xf numFmtId="17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9" borderId="38" xfId="0" applyFont="1" applyFill="1" applyBorder="1" applyAlignment="1">
      <alignment vertical="center" wrapText="1"/>
    </xf>
    <xf numFmtId="15" fontId="7" fillId="0" borderId="6" xfId="0" applyNumberFormat="1" applyFont="1" applyBorder="1" applyAlignment="1">
      <alignment horizontal="center" vertical="center"/>
    </xf>
    <xf numFmtId="15" fontId="7" fillId="0" borderId="26" xfId="0" applyNumberFormat="1" applyFont="1" applyBorder="1" applyAlignment="1">
      <alignment horizontal="center" vertical="center"/>
    </xf>
    <xf numFmtId="43" fontId="0" fillId="0" borderId="26" xfId="0" applyNumberFormat="1" applyBorder="1" applyAlignment="1">
      <alignment horizontal="center" vertical="center"/>
    </xf>
    <xf numFmtId="43" fontId="0" fillId="0" borderId="26" xfId="0" applyNumberFormat="1" applyBorder="1" applyAlignment="1">
      <alignment vertical="center"/>
    </xf>
    <xf numFmtId="165" fontId="0" fillId="0" borderId="26" xfId="0" applyNumberFormat="1" applyBorder="1" applyAlignment="1">
      <alignment horizontal="center" vertical="center" wrapText="1"/>
    </xf>
    <xf numFmtId="4" fontId="3" fillId="0" borderId="33" xfId="0" applyNumberFormat="1" applyFont="1" applyBorder="1" applyAlignment="1">
      <alignment horizontal="center"/>
    </xf>
    <xf numFmtId="3" fontId="3" fillId="0" borderId="33" xfId="0" applyNumberFormat="1" applyFont="1" applyBorder="1" applyAlignment="1">
      <alignment horizontal="center"/>
    </xf>
    <xf numFmtId="165" fontId="3" fillId="0" borderId="33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/>
    </xf>
    <xf numFmtId="3" fontId="3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horizontal="center"/>
    </xf>
    <xf numFmtId="0" fontId="3" fillId="0" borderId="52" xfId="0" applyFont="1" applyBorder="1"/>
    <xf numFmtId="17" fontId="3" fillId="6" borderId="26" xfId="0" applyNumberFormat="1" applyFont="1" applyFill="1" applyBorder="1" applyAlignment="1">
      <alignment horizontal="center"/>
    </xf>
    <xf numFmtId="15" fontId="0" fillId="0" borderId="26" xfId="0" applyNumberFormat="1" applyBorder="1"/>
    <xf numFmtId="0" fontId="0" fillId="0" borderId="26" xfId="0" applyBorder="1" applyAlignment="1">
      <alignment horizontal="center" wrapText="1"/>
    </xf>
    <xf numFmtId="0" fontId="0" fillId="0" borderId="26" xfId="0" applyBorder="1" applyAlignment="1">
      <alignment horizontal="center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center" wrapText="1"/>
    </xf>
    <xf numFmtId="43" fontId="7" fillId="0" borderId="26" xfId="1" applyFont="1" applyBorder="1" applyAlignment="1">
      <alignment horizontal="center" vertical="top" wrapText="1"/>
    </xf>
    <xf numFmtId="43" fontId="14" fillId="0" borderId="26" xfId="1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1" fontId="0" fillId="0" borderId="26" xfId="0" applyNumberFormat="1" applyBorder="1" applyAlignment="1">
      <alignment horizontal="center" vertical="top" wrapText="1"/>
    </xf>
    <xf numFmtId="1" fontId="14" fillId="0" borderId="26" xfId="0" applyNumberFormat="1" applyFont="1" applyBorder="1" applyAlignment="1">
      <alignment horizontal="center" vertical="top" wrapText="1"/>
    </xf>
    <xf numFmtId="0" fontId="0" fillId="0" borderId="26" xfId="0" applyBorder="1"/>
    <xf numFmtId="3" fontId="0" fillId="0" borderId="26" xfId="0" applyNumberFormat="1" applyBorder="1" applyAlignment="1">
      <alignment horizontal="right"/>
    </xf>
    <xf numFmtId="0" fontId="0" fillId="0" borderId="26" xfId="0" applyBorder="1" applyAlignment="1">
      <alignment horizontal="right"/>
    </xf>
    <xf numFmtId="43" fontId="0" fillId="0" borderId="26" xfId="1" applyFont="1" applyBorder="1" applyAlignment="1">
      <alignment horizontal="right"/>
    </xf>
    <xf numFmtId="1" fontId="0" fillId="0" borderId="26" xfId="0" applyNumberFormat="1" applyBorder="1" applyAlignment="1">
      <alignment horizontal="right"/>
    </xf>
    <xf numFmtId="166" fontId="0" fillId="0" borderId="26" xfId="1" applyNumberFormat="1" applyFont="1" applyBorder="1" applyAlignment="1">
      <alignment horizontal="right"/>
    </xf>
    <xf numFmtId="4" fontId="0" fillId="0" borderId="26" xfId="0" applyNumberFormat="1" applyBorder="1" applyAlignment="1">
      <alignment horizontal="right"/>
    </xf>
    <xf numFmtId="10" fontId="0" fillId="0" borderId="26" xfId="2" applyNumberFormat="1" applyFont="1" applyBorder="1" applyAlignment="1">
      <alignment horizontal="right"/>
    </xf>
    <xf numFmtId="0" fontId="3" fillId="9" borderId="2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17" fontId="7" fillId="0" borderId="55" xfId="0" applyNumberFormat="1" applyFont="1" applyBorder="1" applyAlignment="1">
      <alignment horizontal="center" vertical="center"/>
    </xf>
    <xf numFmtId="1" fontId="0" fillId="0" borderId="26" xfId="1" applyNumberFormat="1" applyFont="1" applyBorder="1" applyAlignment="1">
      <alignment horizontal="center" vertical="center"/>
    </xf>
    <xf numFmtId="2" fontId="0" fillId="0" borderId="51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7" fontId="7" fillId="0" borderId="39" xfId="0" applyNumberFormat="1" applyFont="1" applyBorder="1" applyAlignment="1">
      <alignment horizontal="center" vertical="center"/>
    </xf>
    <xf numFmtId="2" fontId="7" fillId="0" borderId="33" xfId="0" applyNumberFormat="1" applyFon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48" xfId="0" applyNumberFormat="1" applyBorder="1"/>
    <xf numFmtId="2" fontId="0" fillId="0" borderId="33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7" fillId="0" borderId="13" xfId="0" applyFont="1" applyBorder="1" applyAlignment="1">
      <alignment horizontal="center" vertical="center"/>
    </xf>
    <xf numFmtId="15" fontId="7" fillId="0" borderId="15" xfId="0" applyNumberFormat="1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10" fontId="7" fillId="0" borderId="17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2" fontId="0" fillId="0" borderId="46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15" fillId="0" borderId="0" xfId="0" applyFont="1"/>
    <xf numFmtId="0" fontId="15" fillId="0" borderId="26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2" fontId="7" fillId="0" borderId="30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4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167" fontId="0" fillId="0" borderId="26" xfId="2" applyNumberFormat="1" applyFont="1" applyBorder="1" applyAlignment="1">
      <alignment horizontal="right"/>
    </xf>
    <xf numFmtId="0" fontId="0" fillId="0" borderId="26" xfId="0" applyBorder="1" applyAlignment="1">
      <alignment horizontal="center"/>
    </xf>
    <xf numFmtId="2" fontId="0" fillId="0" borderId="56" xfId="0" applyNumberFormat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3" borderId="3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3" fillId="7" borderId="41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4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8" borderId="40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9" borderId="10" xfId="0" applyFont="1" applyFill="1" applyBorder="1" applyAlignment="1">
      <alignment horizontal="center" vertical="center" wrapText="1"/>
    </xf>
    <xf numFmtId="0" fontId="3" fillId="9" borderId="54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3" fillId="9" borderId="38" xfId="3" applyFont="1" applyFill="1" applyBorder="1" applyAlignment="1">
      <alignment horizontal="center" vertical="center" wrapText="1"/>
    </xf>
    <xf numFmtId="0" fontId="3" fillId="9" borderId="26" xfId="3" applyFont="1" applyFill="1" applyBorder="1" applyAlignment="1">
      <alignment horizontal="center" vertical="center" wrapText="1"/>
    </xf>
    <xf numFmtId="0" fontId="12" fillId="9" borderId="5" xfId="3" applyFont="1" applyFill="1" applyBorder="1" applyAlignment="1">
      <alignment horizontal="center" vertical="center" wrapText="1"/>
    </xf>
    <xf numFmtId="0" fontId="12" fillId="9" borderId="7" xfId="3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4" fillId="9" borderId="49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4" fillId="9" borderId="44" xfId="0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3" fillId="9" borderId="5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wrapText="1"/>
    </xf>
    <xf numFmtId="0" fontId="0" fillId="0" borderId="43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17" fontId="3" fillId="6" borderId="46" xfId="0" applyNumberFormat="1" applyFont="1" applyFill="1" applyBorder="1" applyAlignment="1">
      <alignment horizontal="center"/>
    </xf>
    <xf numFmtId="17" fontId="3" fillId="6" borderId="53" xfId="0" applyNumberFormat="1" applyFont="1" applyFill="1" applyBorder="1" applyAlignment="1">
      <alignment horizontal="center"/>
    </xf>
    <xf numFmtId="17" fontId="3" fillId="6" borderId="47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17" xfId="3" xr:uid="{5DD705AB-95D3-46AE-A813-9BD24B0A32E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0"/>
  <sheetViews>
    <sheetView workbookViewId="0">
      <selection activeCell="D7" sqref="D7"/>
    </sheetView>
  </sheetViews>
  <sheetFormatPr defaultRowHeight="15" x14ac:dyDescent="0.25"/>
  <cols>
    <col min="2" max="2" width="37.85546875" customWidth="1"/>
    <col min="3" max="3" width="27" customWidth="1"/>
    <col min="4" max="4" width="19" customWidth="1"/>
    <col min="5" max="5" width="11.5703125" bestFit="1" customWidth="1"/>
    <col min="6" max="6" width="22.85546875" customWidth="1"/>
    <col min="8" max="8" width="11.140625" bestFit="1" customWidth="1"/>
  </cols>
  <sheetData>
    <row r="1" spans="2:9" ht="15.75" thickBot="1" x14ac:dyDescent="0.3"/>
    <row r="2" spans="2:9" ht="19.5" thickBot="1" x14ac:dyDescent="0.3">
      <c r="B2" s="139" t="s">
        <v>36</v>
      </c>
      <c r="C2" s="140"/>
      <c r="D2" s="140"/>
      <c r="E2" s="140"/>
      <c r="F2" s="140"/>
      <c r="G2" s="140"/>
      <c r="H2" s="140"/>
      <c r="I2" s="141"/>
    </row>
    <row r="4" spans="2:9" ht="15.75" thickBot="1" x14ac:dyDescent="0.3"/>
    <row r="5" spans="2:9" ht="15.75" x14ac:dyDescent="0.25">
      <c r="B5" s="1" t="s">
        <v>0</v>
      </c>
      <c r="C5" s="95">
        <v>5</v>
      </c>
    </row>
    <row r="6" spans="2:9" ht="30" x14ac:dyDescent="0.25">
      <c r="B6" s="2" t="s">
        <v>1</v>
      </c>
      <c r="C6" s="113" t="s">
        <v>37</v>
      </c>
    </row>
    <row r="7" spans="2:9" ht="16.5" thickBot="1" x14ac:dyDescent="0.3">
      <c r="B7" s="3" t="s">
        <v>2</v>
      </c>
      <c r="C7" s="94">
        <v>45839</v>
      </c>
    </row>
    <row r="9" spans="2:9" ht="15.75" thickBot="1" x14ac:dyDescent="0.3"/>
    <row r="10" spans="2:9" ht="19.5" thickBot="1" x14ac:dyDescent="0.3">
      <c r="B10" s="142" t="s">
        <v>3</v>
      </c>
      <c r="C10" s="143"/>
      <c r="D10" s="4" t="s">
        <v>4</v>
      </c>
    </row>
    <row r="11" spans="2:9" x14ac:dyDescent="0.25">
      <c r="B11" s="5" t="s">
        <v>5</v>
      </c>
      <c r="C11" s="104">
        <v>100</v>
      </c>
      <c r="D11" s="16" t="s">
        <v>6</v>
      </c>
    </row>
    <row r="12" spans="2:9" x14ac:dyDescent="0.25">
      <c r="B12" s="6" t="s">
        <v>7</v>
      </c>
      <c r="C12" s="105">
        <v>45292</v>
      </c>
      <c r="D12" s="106"/>
    </row>
    <row r="13" spans="2:9" x14ac:dyDescent="0.25">
      <c r="B13" s="6" t="s">
        <v>8</v>
      </c>
      <c r="C13" s="105">
        <v>45473</v>
      </c>
      <c r="D13" s="106"/>
    </row>
    <row r="14" spans="2:9" ht="30" x14ac:dyDescent="0.25">
      <c r="B14" s="7" t="s">
        <v>9</v>
      </c>
      <c r="C14" s="107">
        <f>C13-C12+1</f>
        <v>182</v>
      </c>
      <c r="D14" s="106" t="s">
        <v>10</v>
      </c>
    </row>
    <row r="15" spans="2:9" x14ac:dyDescent="0.25">
      <c r="B15" s="6" t="s">
        <v>11</v>
      </c>
      <c r="C15" s="108">
        <v>239771</v>
      </c>
      <c r="D15" s="106" t="s">
        <v>12</v>
      </c>
    </row>
    <row r="16" spans="2:9" ht="30" x14ac:dyDescent="0.25">
      <c r="B16" s="7" t="s">
        <v>13</v>
      </c>
      <c r="C16" s="109">
        <f>(C15*C14)/365</f>
        <v>119557.04657534247</v>
      </c>
      <c r="D16" s="16" t="s">
        <v>12</v>
      </c>
    </row>
    <row r="17" spans="2:6" ht="18" x14ac:dyDescent="0.25">
      <c r="B17" s="6" t="s">
        <v>14</v>
      </c>
      <c r="C17" s="110">
        <v>0.93679999999999997</v>
      </c>
      <c r="D17" s="106" t="s">
        <v>15</v>
      </c>
    </row>
    <row r="18" spans="2:6" ht="30" x14ac:dyDescent="0.25">
      <c r="B18" s="7" t="s">
        <v>16</v>
      </c>
      <c r="C18" s="108">
        <v>224617</v>
      </c>
      <c r="D18" s="106" t="s">
        <v>38</v>
      </c>
    </row>
    <row r="19" spans="2:6" ht="30" x14ac:dyDescent="0.25">
      <c r="B19" s="8" t="s">
        <v>18</v>
      </c>
      <c r="C19" s="128">
        <f>ROUNDDOWN(C18*C14/365,0)</f>
        <v>112000</v>
      </c>
      <c r="D19" s="106" t="s">
        <v>17</v>
      </c>
    </row>
    <row r="20" spans="2:6" ht="30" x14ac:dyDescent="0.25">
      <c r="B20" s="7" t="s">
        <v>19</v>
      </c>
      <c r="C20" s="109">
        <f>E26</f>
        <v>119383.68375</v>
      </c>
      <c r="D20" s="16" t="s">
        <v>6</v>
      </c>
    </row>
    <row r="21" spans="2:6" x14ac:dyDescent="0.25">
      <c r="B21" s="6" t="s">
        <v>20</v>
      </c>
      <c r="C21" s="108">
        <f>E30</f>
        <v>111838</v>
      </c>
      <c r="D21" s="106" t="s">
        <v>17</v>
      </c>
    </row>
    <row r="22" spans="2:6" ht="15.75" thickBot="1" x14ac:dyDescent="0.3">
      <c r="B22" s="9" t="s">
        <v>21</v>
      </c>
      <c r="C22" s="111">
        <f>(C21-C19)/C19</f>
        <v>-1.4464285714285714E-3</v>
      </c>
      <c r="D22" s="112" t="s">
        <v>22</v>
      </c>
      <c r="F22" s="134"/>
    </row>
    <row r="24" spans="2:6" ht="15.75" thickBot="1" x14ac:dyDescent="0.3"/>
    <row r="25" spans="2:6" ht="32.25" thickBot="1" x14ac:dyDescent="0.3">
      <c r="B25" s="144" t="s">
        <v>23</v>
      </c>
      <c r="C25" s="145"/>
      <c r="D25" s="10" t="s">
        <v>24</v>
      </c>
      <c r="E25" s="10" t="s">
        <v>25</v>
      </c>
      <c r="F25" s="11" t="s">
        <v>4</v>
      </c>
    </row>
    <row r="26" spans="2:6" x14ac:dyDescent="0.25">
      <c r="B26" s="146" t="s">
        <v>26</v>
      </c>
      <c r="C26" s="147"/>
      <c r="D26" s="12" t="s">
        <v>27</v>
      </c>
      <c r="E26" s="13">
        <f>'SDG 13 ER Calculation'!H11</f>
        <v>119383.68375</v>
      </c>
      <c r="F26" s="14" t="s">
        <v>6</v>
      </c>
    </row>
    <row r="27" spans="2:6" ht="16.5" customHeight="1" x14ac:dyDescent="0.25">
      <c r="B27" s="148" t="s">
        <v>28</v>
      </c>
      <c r="C27" s="149"/>
      <c r="D27" s="154" t="s">
        <v>29</v>
      </c>
      <c r="E27" s="15">
        <f>'SDG 8'!C15</f>
        <v>37</v>
      </c>
      <c r="F27" s="16" t="s">
        <v>30</v>
      </c>
    </row>
    <row r="28" spans="2:6" x14ac:dyDescent="0.25">
      <c r="B28" s="150"/>
      <c r="C28" s="151"/>
      <c r="D28" s="154"/>
      <c r="E28" s="17">
        <f>'SDG 8'!C5</f>
        <v>61</v>
      </c>
      <c r="F28" s="16" t="s">
        <v>31</v>
      </c>
    </row>
    <row r="29" spans="2:6" x14ac:dyDescent="0.25">
      <c r="B29" s="152"/>
      <c r="C29" s="153"/>
      <c r="D29" s="154"/>
      <c r="E29" s="18">
        <f>'SDG 8'!C10</f>
        <v>10098507</v>
      </c>
      <c r="F29" s="16" t="s">
        <v>32</v>
      </c>
    </row>
    <row r="30" spans="2:6" ht="18.75" thickBot="1" x14ac:dyDescent="0.3">
      <c r="B30" s="137" t="s">
        <v>33</v>
      </c>
      <c r="C30" s="138"/>
      <c r="D30" s="19" t="s">
        <v>34</v>
      </c>
      <c r="E30" s="20">
        <f>'SDG 13 ER Calculation'!K11</f>
        <v>111838</v>
      </c>
      <c r="F30" s="21" t="s">
        <v>35</v>
      </c>
    </row>
  </sheetData>
  <mergeCells count="7">
    <mergeCell ref="B30:C30"/>
    <mergeCell ref="B2:I2"/>
    <mergeCell ref="B10:C10"/>
    <mergeCell ref="B25:C25"/>
    <mergeCell ref="B26:C26"/>
    <mergeCell ref="B27:C29"/>
    <mergeCell ref="D27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0B27-0ED6-43A6-B048-00924996D111}">
  <dimension ref="B1:CJ14"/>
  <sheetViews>
    <sheetView zoomScale="77" workbookViewId="0">
      <selection activeCell="BX12" sqref="BX12"/>
    </sheetView>
  </sheetViews>
  <sheetFormatPr defaultRowHeight="15" x14ac:dyDescent="0.25"/>
  <cols>
    <col min="3" max="3" width="12.42578125" customWidth="1"/>
    <col min="4" max="4" width="10.140625" customWidth="1"/>
    <col min="5" max="5" width="12.85546875" customWidth="1"/>
    <col min="6" max="6" width="12.42578125" customWidth="1"/>
    <col min="7" max="7" width="11.85546875" bestFit="1" customWidth="1"/>
    <col min="8" max="8" width="10.140625" customWidth="1"/>
    <col min="9" max="9" width="11.85546875" bestFit="1" customWidth="1"/>
    <col min="10" max="10" width="10.140625" customWidth="1"/>
    <col min="11" max="11" width="11.85546875" customWidth="1"/>
    <col min="12" max="12" width="10.140625" customWidth="1"/>
    <col min="13" max="13" width="11.85546875" customWidth="1"/>
    <col min="14" max="14" width="11.5703125" customWidth="1"/>
    <col min="15" max="15" width="11.5703125" bestFit="1" customWidth="1"/>
    <col min="16" max="16" width="10.140625" customWidth="1"/>
    <col min="17" max="17" width="11.5703125" bestFit="1" customWidth="1"/>
    <col min="18" max="18" width="10.140625" customWidth="1"/>
    <col min="19" max="19" width="12.85546875" customWidth="1"/>
    <col min="20" max="20" width="10.42578125" customWidth="1"/>
    <col min="21" max="21" width="13.85546875" customWidth="1"/>
    <col min="22" max="22" width="10.42578125" customWidth="1"/>
    <col min="23" max="23" width="14.85546875" customWidth="1"/>
    <col min="24" max="24" width="10.42578125" customWidth="1"/>
    <col min="25" max="25" width="14.42578125" customWidth="1"/>
    <col min="26" max="26" width="10.42578125" customWidth="1"/>
    <col min="27" max="27" width="12.140625" customWidth="1"/>
    <col min="28" max="28" width="10.42578125" customWidth="1"/>
    <col min="29" max="29" width="14.140625" customWidth="1"/>
    <col min="30" max="30" width="10.42578125" customWidth="1"/>
    <col min="31" max="31" width="15.140625" customWidth="1"/>
    <col min="32" max="32" width="10.42578125" customWidth="1"/>
    <col min="33" max="33" width="12.85546875" customWidth="1"/>
    <col min="34" max="34" width="10.42578125" customWidth="1"/>
    <col min="35" max="35" width="14" customWidth="1"/>
    <col min="36" max="36" width="10.42578125" customWidth="1"/>
    <col min="37" max="37" width="13.85546875" customWidth="1"/>
    <col min="38" max="38" width="10.42578125" customWidth="1"/>
    <col min="39" max="39" width="13.5703125" customWidth="1"/>
    <col min="40" max="40" width="10.42578125" customWidth="1"/>
    <col min="41" max="41" width="11.85546875" bestFit="1" customWidth="1"/>
    <col min="42" max="42" width="10.42578125" customWidth="1"/>
    <col min="43" max="43" width="11.85546875" bestFit="1" customWidth="1"/>
    <col min="44" max="44" width="10.42578125" customWidth="1"/>
    <col min="45" max="45" width="11.85546875" bestFit="1" customWidth="1"/>
    <col min="46" max="46" width="10.42578125" customWidth="1"/>
    <col min="47" max="47" width="11.85546875" bestFit="1" customWidth="1"/>
    <col min="48" max="48" width="10.42578125" customWidth="1"/>
    <col min="49" max="49" width="11.85546875" bestFit="1" customWidth="1"/>
    <col min="50" max="50" width="10.42578125" customWidth="1"/>
    <col min="51" max="51" width="11.85546875" bestFit="1" customWidth="1"/>
    <col min="52" max="52" width="10.42578125" customWidth="1"/>
    <col min="53" max="53" width="11.85546875" bestFit="1" customWidth="1"/>
    <col min="54" max="54" width="10.42578125" customWidth="1"/>
    <col min="55" max="55" width="11.85546875" bestFit="1" customWidth="1"/>
    <col min="56" max="56" width="10.42578125" customWidth="1"/>
    <col min="57" max="57" width="11.85546875" bestFit="1" customWidth="1"/>
    <col min="58" max="58" width="10.42578125" customWidth="1"/>
    <col min="59" max="59" width="11.85546875" bestFit="1" customWidth="1"/>
    <col min="60" max="60" width="10.42578125" customWidth="1"/>
    <col min="61" max="61" width="11.85546875" bestFit="1" customWidth="1"/>
    <col min="62" max="62" width="10.42578125" customWidth="1"/>
    <col min="63" max="63" width="11.85546875" bestFit="1" customWidth="1"/>
    <col min="64" max="64" width="10.42578125" customWidth="1"/>
    <col min="65" max="65" width="11.85546875" bestFit="1" customWidth="1"/>
    <col min="66" max="66" width="10.42578125" customWidth="1"/>
    <col min="67" max="67" width="11.85546875" bestFit="1" customWidth="1"/>
    <col min="68" max="68" width="10.42578125" customWidth="1"/>
    <col min="69" max="69" width="11.85546875" bestFit="1" customWidth="1"/>
    <col min="70" max="70" width="10.42578125" customWidth="1"/>
    <col min="71" max="71" width="11.85546875" bestFit="1" customWidth="1"/>
    <col min="72" max="72" width="10.42578125" customWidth="1"/>
    <col min="73" max="73" width="11.85546875" bestFit="1" customWidth="1"/>
    <col min="74" max="74" width="10.42578125" customWidth="1"/>
    <col min="75" max="75" width="11.85546875" bestFit="1" customWidth="1"/>
    <col min="76" max="76" width="10.42578125" customWidth="1"/>
    <col min="77" max="77" width="11.85546875" bestFit="1" customWidth="1"/>
    <col min="78" max="78" width="10.42578125" customWidth="1"/>
    <col min="79" max="79" width="11.85546875" bestFit="1" customWidth="1"/>
    <col min="80" max="80" width="10.42578125" customWidth="1"/>
    <col min="81" max="81" width="11.85546875" bestFit="1" customWidth="1"/>
    <col min="82" max="82" width="10.42578125" customWidth="1"/>
    <col min="83" max="83" width="15.5703125" customWidth="1"/>
    <col min="84" max="84" width="13.42578125" customWidth="1"/>
    <col min="85" max="85" width="17.42578125" customWidth="1"/>
    <col min="86" max="86" width="11.5703125" customWidth="1"/>
    <col min="88" max="88" width="12.5703125" bestFit="1" customWidth="1"/>
  </cols>
  <sheetData>
    <row r="1" spans="2:88" x14ac:dyDescent="0.25">
      <c r="E1" s="43"/>
      <c r="K1" s="43"/>
    </row>
    <row r="2" spans="2:88" ht="15.75" thickBot="1" x14ac:dyDescent="0.3">
      <c r="B2" s="171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22"/>
      <c r="CD2" s="22"/>
    </row>
    <row r="3" spans="2:88" ht="15.75" thickBot="1" x14ac:dyDescent="0.3">
      <c r="B3" s="23"/>
      <c r="C3" s="173" t="s">
        <v>39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5"/>
      <c r="AA3" s="176" t="s">
        <v>40</v>
      </c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8"/>
      <c r="CC3" s="24"/>
      <c r="CD3" s="24"/>
    </row>
    <row r="4" spans="2:88" ht="30.75" thickBot="1" x14ac:dyDescent="0.3">
      <c r="B4" s="25" t="s">
        <v>41</v>
      </c>
      <c r="C4" s="179" t="s">
        <v>42</v>
      </c>
      <c r="D4" s="180"/>
      <c r="E4" s="180"/>
      <c r="F4" s="180"/>
      <c r="G4" s="180"/>
      <c r="H4" s="180"/>
      <c r="I4" s="180"/>
      <c r="J4" s="181"/>
      <c r="K4" s="179" t="s">
        <v>43</v>
      </c>
      <c r="L4" s="180"/>
      <c r="M4" s="180"/>
      <c r="N4" s="180"/>
      <c r="O4" s="180"/>
      <c r="P4" s="180"/>
      <c r="Q4" s="180"/>
      <c r="R4" s="181"/>
      <c r="S4" s="179" t="s">
        <v>44</v>
      </c>
      <c r="T4" s="180"/>
      <c r="U4" s="180"/>
      <c r="V4" s="180"/>
      <c r="W4" s="180"/>
      <c r="X4" s="180"/>
      <c r="Y4" s="180"/>
      <c r="Z4" s="181"/>
      <c r="AA4" s="179" t="s">
        <v>45</v>
      </c>
      <c r="AB4" s="180"/>
      <c r="AC4" s="180"/>
      <c r="AD4" s="180"/>
      <c r="AE4" s="180"/>
      <c r="AF4" s="180"/>
      <c r="AG4" s="180"/>
      <c r="AH4" s="181"/>
      <c r="AI4" s="179" t="s">
        <v>46</v>
      </c>
      <c r="AJ4" s="180"/>
      <c r="AK4" s="180"/>
      <c r="AL4" s="180"/>
      <c r="AM4" s="180"/>
      <c r="AN4" s="180"/>
      <c r="AO4" s="180"/>
      <c r="AP4" s="181"/>
      <c r="AQ4" s="179" t="s">
        <v>47</v>
      </c>
      <c r="AR4" s="180"/>
      <c r="AS4" s="180"/>
      <c r="AT4" s="180"/>
      <c r="AU4" s="180"/>
      <c r="AV4" s="180"/>
      <c r="AW4" s="180"/>
      <c r="AX4" s="181"/>
      <c r="AY4" s="179" t="s">
        <v>48</v>
      </c>
      <c r="AZ4" s="180"/>
      <c r="BA4" s="180"/>
      <c r="BB4" s="180"/>
      <c r="BC4" s="180"/>
      <c r="BD4" s="180"/>
      <c r="BE4" s="180"/>
      <c r="BF4" s="181"/>
      <c r="BG4" s="179" t="s">
        <v>49</v>
      </c>
      <c r="BH4" s="180"/>
      <c r="BI4" s="180"/>
      <c r="BJ4" s="180"/>
      <c r="BK4" s="180"/>
      <c r="BL4" s="180"/>
      <c r="BM4" s="180"/>
      <c r="BN4" s="180"/>
      <c r="BO4" s="179" t="s">
        <v>50</v>
      </c>
      <c r="BP4" s="180"/>
      <c r="BQ4" s="180"/>
      <c r="BR4" s="180"/>
      <c r="BS4" s="180"/>
      <c r="BT4" s="180"/>
      <c r="BU4" s="180"/>
      <c r="BV4" s="181"/>
      <c r="BW4" s="179" t="s">
        <v>51</v>
      </c>
      <c r="BX4" s="180"/>
      <c r="BY4" s="180"/>
      <c r="BZ4" s="180"/>
      <c r="CA4" s="180"/>
      <c r="CB4" s="180"/>
      <c r="CC4" s="180"/>
      <c r="CD4" s="181"/>
    </row>
    <row r="5" spans="2:88" ht="30" x14ac:dyDescent="0.25">
      <c r="B5" s="169" t="s">
        <v>52</v>
      </c>
      <c r="C5" s="26" t="s">
        <v>53</v>
      </c>
      <c r="D5" s="27" t="s">
        <v>54</v>
      </c>
      <c r="E5" s="28" t="s">
        <v>53</v>
      </c>
      <c r="F5" s="28" t="s">
        <v>54</v>
      </c>
      <c r="G5" s="27" t="s">
        <v>53</v>
      </c>
      <c r="H5" s="27" t="s">
        <v>54</v>
      </c>
      <c r="I5" s="28" t="s">
        <v>53</v>
      </c>
      <c r="J5" s="29" t="s">
        <v>54</v>
      </c>
      <c r="K5" s="26" t="s">
        <v>53</v>
      </c>
      <c r="L5" s="27" t="s">
        <v>54</v>
      </c>
      <c r="M5" s="30" t="s">
        <v>53</v>
      </c>
      <c r="N5" s="28" t="s">
        <v>54</v>
      </c>
      <c r="O5" s="27" t="s">
        <v>53</v>
      </c>
      <c r="P5" s="27" t="s">
        <v>54</v>
      </c>
      <c r="Q5" s="28" t="s">
        <v>53</v>
      </c>
      <c r="R5" s="29" t="s">
        <v>54</v>
      </c>
      <c r="S5" s="26" t="s">
        <v>53</v>
      </c>
      <c r="T5" s="27" t="s">
        <v>54</v>
      </c>
      <c r="U5" s="30" t="s">
        <v>53</v>
      </c>
      <c r="V5" s="28" t="s">
        <v>54</v>
      </c>
      <c r="W5" s="27" t="s">
        <v>53</v>
      </c>
      <c r="X5" s="27" t="s">
        <v>54</v>
      </c>
      <c r="Y5" s="30" t="s">
        <v>53</v>
      </c>
      <c r="Z5" s="29" t="s">
        <v>54</v>
      </c>
      <c r="AA5" s="26" t="s">
        <v>53</v>
      </c>
      <c r="AB5" s="27" t="s">
        <v>54</v>
      </c>
      <c r="AC5" s="30" t="s">
        <v>53</v>
      </c>
      <c r="AD5" s="28" t="s">
        <v>54</v>
      </c>
      <c r="AE5" s="27" t="s">
        <v>53</v>
      </c>
      <c r="AF5" s="27" t="s">
        <v>54</v>
      </c>
      <c r="AG5" s="30" t="s">
        <v>53</v>
      </c>
      <c r="AH5" s="29" t="s">
        <v>54</v>
      </c>
      <c r="AI5" s="26" t="s">
        <v>53</v>
      </c>
      <c r="AJ5" s="27" t="s">
        <v>54</v>
      </c>
      <c r="AK5" s="30" t="s">
        <v>53</v>
      </c>
      <c r="AL5" s="28" t="s">
        <v>54</v>
      </c>
      <c r="AM5" s="27" t="s">
        <v>53</v>
      </c>
      <c r="AN5" s="27" t="s">
        <v>54</v>
      </c>
      <c r="AO5" s="30" t="s">
        <v>53</v>
      </c>
      <c r="AP5" s="29" t="s">
        <v>54</v>
      </c>
      <c r="AQ5" s="26" t="s">
        <v>53</v>
      </c>
      <c r="AR5" s="27" t="s">
        <v>54</v>
      </c>
      <c r="AS5" s="28" t="s">
        <v>53</v>
      </c>
      <c r="AT5" s="28" t="s">
        <v>54</v>
      </c>
      <c r="AU5" s="27" t="s">
        <v>53</v>
      </c>
      <c r="AV5" s="27" t="s">
        <v>54</v>
      </c>
      <c r="AW5" s="28" t="s">
        <v>53</v>
      </c>
      <c r="AX5" s="29" t="s">
        <v>54</v>
      </c>
      <c r="AY5" s="26" t="s">
        <v>53</v>
      </c>
      <c r="AZ5" s="27" t="s">
        <v>54</v>
      </c>
      <c r="BA5" s="30" t="s">
        <v>53</v>
      </c>
      <c r="BB5" s="28" t="s">
        <v>54</v>
      </c>
      <c r="BC5" s="27" t="s">
        <v>53</v>
      </c>
      <c r="BD5" s="27" t="s">
        <v>54</v>
      </c>
      <c r="BE5" s="28" t="s">
        <v>53</v>
      </c>
      <c r="BF5" s="29" t="s">
        <v>54</v>
      </c>
      <c r="BG5" s="26" t="s">
        <v>53</v>
      </c>
      <c r="BH5" s="27" t="s">
        <v>54</v>
      </c>
      <c r="BI5" s="30" t="s">
        <v>53</v>
      </c>
      <c r="BJ5" s="28" t="s">
        <v>54</v>
      </c>
      <c r="BK5" s="27" t="s">
        <v>53</v>
      </c>
      <c r="BL5" s="27" t="s">
        <v>54</v>
      </c>
      <c r="BM5" s="28" t="s">
        <v>53</v>
      </c>
      <c r="BN5" s="29" t="s">
        <v>54</v>
      </c>
      <c r="BO5" s="26" t="s">
        <v>53</v>
      </c>
      <c r="BP5" s="27" t="s">
        <v>54</v>
      </c>
      <c r="BQ5" s="30" t="s">
        <v>53</v>
      </c>
      <c r="BR5" s="28" t="s">
        <v>54</v>
      </c>
      <c r="BS5" s="27" t="s">
        <v>53</v>
      </c>
      <c r="BT5" s="27" t="s">
        <v>54</v>
      </c>
      <c r="BU5" s="30" t="s">
        <v>53</v>
      </c>
      <c r="BV5" s="29" t="s">
        <v>54</v>
      </c>
      <c r="BW5" s="26" t="s">
        <v>53</v>
      </c>
      <c r="BX5" s="27" t="s">
        <v>54</v>
      </c>
      <c r="BY5" s="30" t="s">
        <v>53</v>
      </c>
      <c r="BZ5" s="28" t="s">
        <v>54</v>
      </c>
      <c r="CA5" s="27" t="s">
        <v>53</v>
      </c>
      <c r="CB5" s="27" t="s">
        <v>54</v>
      </c>
      <c r="CC5" s="28" t="s">
        <v>53</v>
      </c>
      <c r="CD5" s="29" t="s">
        <v>54</v>
      </c>
      <c r="CE5" s="26" t="s">
        <v>53</v>
      </c>
      <c r="CF5" s="27" t="s">
        <v>54</v>
      </c>
      <c r="CG5" s="31" t="s">
        <v>53</v>
      </c>
      <c r="CH5" s="29" t="s">
        <v>54</v>
      </c>
    </row>
    <row r="6" spans="2:88" ht="15.75" thickBot="1" x14ac:dyDescent="0.3">
      <c r="B6" s="170"/>
      <c r="C6" s="165" t="s">
        <v>55</v>
      </c>
      <c r="D6" s="164"/>
      <c r="E6" s="159" t="s">
        <v>56</v>
      </c>
      <c r="F6" s="163"/>
      <c r="G6" s="157" t="s">
        <v>57</v>
      </c>
      <c r="H6" s="164"/>
      <c r="I6" s="159" t="s">
        <v>58</v>
      </c>
      <c r="J6" s="160"/>
      <c r="K6" s="165" t="s">
        <v>59</v>
      </c>
      <c r="L6" s="158"/>
      <c r="M6" s="163" t="s">
        <v>60</v>
      </c>
      <c r="N6" s="166"/>
      <c r="O6" s="157" t="s">
        <v>61</v>
      </c>
      <c r="P6" s="158"/>
      <c r="Q6" s="159" t="s">
        <v>62</v>
      </c>
      <c r="R6" s="160"/>
      <c r="S6" s="165" t="s">
        <v>63</v>
      </c>
      <c r="T6" s="158"/>
      <c r="U6" s="163" t="s">
        <v>64</v>
      </c>
      <c r="V6" s="166"/>
      <c r="W6" s="157" t="s">
        <v>65</v>
      </c>
      <c r="X6" s="158"/>
      <c r="Y6" s="159" t="s">
        <v>66</v>
      </c>
      <c r="Z6" s="160"/>
      <c r="AA6" s="165" t="s">
        <v>67</v>
      </c>
      <c r="AB6" s="158"/>
      <c r="AC6" s="163" t="s">
        <v>68</v>
      </c>
      <c r="AD6" s="166"/>
      <c r="AE6" s="157" t="s">
        <v>69</v>
      </c>
      <c r="AF6" s="158"/>
      <c r="AG6" s="159" t="s">
        <v>70</v>
      </c>
      <c r="AH6" s="160"/>
      <c r="AI6" s="165" t="s">
        <v>71</v>
      </c>
      <c r="AJ6" s="158"/>
      <c r="AK6" s="163" t="s">
        <v>72</v>
      </c>
      <c r="AL6" s="166"/>
      <c r="AM6" s="157" t="s">
        <v>73</v>
      </c>
      <c r="AN6" s="158"/>
      <c r="AO6" s="159" t="s">
        <v>74</v>
      </c>
      <c r="AP6" s="160"/>
      <c r="AQ6" s="165" t="s">
        <v>75</v>
      </c>
      <c r="AR6" s="158"/>
      <c r="AS6" s="159" t="s">
        <v>76</v>
      </c>
      <c r="AT6" s="166"/>
      <c r="AU6" s="157" t="s">
        <v>77</v>
      </c>
      <c r="AV6" s="158"/>
      <c r="AW6" s="159" t="s">
        <v>78</v>
      </c>
      <c r="AX6" s="160"/>
      <c r="AY6" s="165" t="s">
        <v>79</v>
      </c>
      <c r="AZ6" s="158"/>
      <c r="BA6" s="163" t="s">
        <v>80</v>
      </c>
      <c r="BB6" s="166"/>
      <c r="BC6" s="157" t="s">
        <v>81</v>
      </c>
      <c r="BD6" s="158"/>
      <c r="BE6" s="159" t="s">
        <v>82</v>
      </c>
      <c r="BF6" s="160"/>
      <c r="BG6" s="165" t="s">
        <v>83</v>
      </c>
      <c r="BH6" s="158"/>
      <c r="BI6" s="163" t="s">
        <v>84</v>
      </c>
      <c r="BJ6" s="166"/>
      <c r="BK6" s="157" t="s">
        <v>85</v>
      </c>
      <c r="BL6" s="158"/>
      <c r="BM6" s="159" t="s">
        <v>86</v>
      </c>
      <c r="BN6" s="160"/>
      <c r="BO6" s="161" t="s">
        <v>87</v>
      </c>
      <c r="BP6" s="162"/>
      <c r="BQ6" s="163" t="s">
        <v>88</v>
      </c>
      <c r="BR6" s="163"/>
      <c r="BS6" s="157" t="s">
        <v>89</v>
      </c>
      <c r="BT6" s="164"/>
      <c r="BU6" s="159" t="s">
        <v>90</v>
      </c>
      <c r="BV6" s="160"/>
      <c r="BW6" s="165" t="s">
        <v>91</v>
      </c>
      <c r="BX6" s="158"/>
      <c r="BY6" s="163" t="s">
        <v>92</v>
      </c>
      <c r="BZ6" s="166"/>
      <c r="CA6" s="157" t="s">
        <v>93</v>
      </c>
      <c r="CB6" s="158"/>
      <c r="CC6" s="159" t="s">
        <v>94</v>
      </c>
      <c r="CD6" s="160"/>
      <c r="CE6" s="167" t="s">
        <v>95</v>
      </c>
      <c r="CF6" s="168"/>
      <c r="CG6" s="155" t="s">
        <v>96</v>
      </c>
      <c r="CH6" s="156"/>
    </row>
    <row r="7" spans="2:88" ht="35.1" customHeight="1" x14ac:dyDescent="0.25">
      <c r="B7" s="90">
        <v>45292</v>
      </c>
      <c r="C7" s="32">
        <v>990101.4</v>
      </c>
      <c r="D7" s="33">
        <v>1884.6</v>
      </c>
      <c r="E7" s="124">
        <v>990101.4</v>
      </c>
      <c r="F7" s="33">
        <v>1884.6</v>
      </c>
      <c r="G7" s="33">
        <v>970445.28</v>
      </c>
      <c r="H7" s="34">
        <v>3425.4</v>
      </c>
      <c r="I7" s="33">
        <v>970445.28</v>
      </c>
      <c r="J7" s="34">
        <v>3425.4</v>
      </c>
      <c r="K7" s="35">
        <v>1031220.48</v>
      </c>
      <c r="L7" s="34">
        <v>3480</v>
      </c>
      <c r="M7" s="36">
        <v>1031220.48</v>
      </c>
      <c r="N7" s="38">
        <v>3480</v>
      </c>
      <c r="O7" s="34">
        <v>1023480</v>
      </c>
      <c r="P7" s="34">
        <v>1380</v>
      </c>
      <c r="Q7" s="34">
        <v>1023480</v>
      </c>
      <c r="R7" s="34">
        <v>1380</v>
      </c>
      <c r="S7" s="35">
        <v>1000920.96</v>
      </c>
      <c r="T7" s="34">
        <v>1740</v>
      </c>
      <c r="U7" s="36">
        <v>1000920.96</v>
      </c>
      <c r="V7" s="34">
        <v>1740</v>
      </c>
      <c r="W7" s="34">
        <v>1014627.75</v>
      </c>
      <c r="X7" s="34">
        <v>4171.95</v>
      </c>
      <c r="Y7" s="34">
        <v>1014627.75</v>
      </c>
      <c r="Z7" s="34">
        <v>4171.95</v>
      </c>
      <c r="AA7" s="35">
        <v>938121.6</v>
      </c>
      <c r="AB7" s="34">
        <v>1824.9</v>
      </c>
      <c r="AC7" s="36">
        <v>938121.6</v>
      </c>
      <c r="AD7" s="34">
        <v>1824.9</v>
      </c>
      <c r="AE7" s="34">
        <v>954097.44</v>
      </c>
      <c r="AF7" s="34">
        <v>3378</v>
      </c>
      <c r="AG7" s="34">
        <v>954097.44</v>
      </c>
      <c r="AH7" s="37">
        <v>3378</v>
      </c>
      <c r="AI7" s="35">
        <v>934281.15</v>
      </c>
      <c r="AJ7" s="34">
        <v>2961.6</v>
      </c>
      <c r="AK7" s="36">
        <v>934281.15</v>
      </c>
      <c r="AL7" s="34">
        <v>2961.6</v>
      </c>
      <c r="AM7" s="34">
        <v>924222.6</v>
      </c>
      <c r="AN7" s="34">
        <v>1755.9</v>
      </c>
      <c r="AO7" s="34">
        <v>924222.6</v>
      </c>
      <c r="AP7" s="37">
        <v>1755.9</v>
      </c>
      <c r="AQ7" s="35">
        <v>979954.95</v>
      </c>
      <c r="AR7" s="34">
        <v>3652.05</v>
      </c>
      <c r="AS7" s="34">
        <v>979954.95</v>
      </c>
      <c r="AT7" s="34">
        <v>3652.05</v>
      </c>
      <c r="AU7" s="34">
        <v>969975.6</v>
      </c>
      <c r="AV7" s="34">
        <v>2105.85</v>
      </c>
      <c r="AW7" s="34">
        <v>969975.6</v>
      </c>
      <c r="AX7" s="34">
        <v>2105.85</v>
      </c>
      <c r="AY7" s="35">
        <v>933461.1</v>
      </c>
      <c r="AZ7" s="34">
        <v>3333.75</v>
      </c>
      <c r="BA7" s="34">
        <v>933461.1</v>
      </c>
      <c r="BB7" s="34">
        <v>3333.75</v>
      </c>
      <c r="BC7" s="34">
        <v>921545.25</v>
      </c>
      <c r="BD7" s="34">
        <v>1630.35</v>
      </c>
      <c r="BE7" s="34">
        <v>921545.25</v>
      </c>
      <c r="BF7" s="34">
        <v>1630.35</v>
      </c>
      <c r="BG7" s="32">
        <v>982032.6</v>
      </c>
      <c r="BH7" s="33">
        <v>3579.15</v>
      </c>
      <c r="BI7" s="33">
        <v>982032.6</v>
      </c>
      <c r="BJ7" s="33">
        <v>3579.15</v>
      </c>
      <c r="BK7" s="33">
        <v>989485.5</v>
      </c>
      <c r="BL7" s="34">
        <v>2407.8000000000002</v>
      </c>
      <c r="BM7" s="33">
        <v>989485.5</v>
      </c>
      <c r="BN7" s="34">
        <v>2407.8000000000002</v>
      </c>
      <c r="BO7" s="35">
        <v>944354.1</v>
      </c>
      <c r="BP7" s="34">
        <v>3011.4</v>
      </c>
      <c r="BQ7" s="34">
        <v>944354.1</v>
      </c>
      <c r="BR7" s="34">
        <v>3011.4</v>
      </c>
      <c r="BS7" s="34">
        <v>942684.9</v>
      </c>
      <c r="BT7" s="34">
        <v>1362.15</v>
      </c>
      <c r="BU7" s="34">
        <v>942684.9</v>
      </c>
      <c r="BV7" s="34">
        <v>1362.15</v>
      </c>
      <c r="BW7" s="35">
        <v>906240</v>
      </c>
      <c r="BX7" s="34">
        <v>1800</v>
      </c>
      <c r="BY7" s="34">
        <v>906240</v>
      </c>
      <c r="BZ7" s="34">
        <v>1800</v>
      </c>
      <c r="CA7" s="34">
        <v>923494.5</v>
      </c>
      <c r="CB7" s="34">
        <v>3433.8</v>
      </c>
      <c r="CC7" s="34">
        <v>923494.5</v>
      </c>
      <c r="CD7" s="34">
        <v>3433.8</v>
      </c>
      <c r="CE7" s="40">
        <f t="shared" ref="CE7:CH12" si="0">C7+G7+K7+O7+S7+W7+AA7+AE7+AI7+AM7+AQ7+AU7+AY7+BC7+BG7+BK7+BO7+BS7+BW7+CA7</f>
        <v>19274747.159999996</v>
      </c>
      <c r="CF7" s="41">
        <f t="shared" si="0"/>
        <v>52318.650000000009</v>
      </c>
      <c r="CG7" s="40">
        <f t="shared" si="0"/>
        <v>19274747.159999996</v>
      </c>
      <c r="CH7" s="42">
        <f t="shared" si="0"/>
        <v>52318.650000000009</v>
      </c>
      <c r="CI7" s="43"/>
      <c r="CJ7" s="43"/>
    </row>
    <row r="8" spans="2:88" ht="35.1" customHeight="1" x14ac:dyDescent="0.25">
      <c r="B8" s="90">
        <v>45323</v>
      </c>
      <c r="C8" s="125">
        <v>997036.92</v>
      </c>
      <c r="D8" s="39">
        <v>1553.4</v>
      </c>
      <c r="E8" s="126">
        <v>997036.92</v>
      </c>
      <c r="F8" s="39">
        <v>1553.4</v>
      </c>
      <c r="G8" s="39">
        <v>989781.12</v>
      </c>
      <c r="H8" s="38">
        <v>2866.2</v>
      </c>
      <c r="I8" s="39">
        <v>989781.12</v>
      </c>
      <c r="J8" s="38">
        <v>2866.2</v>
      </c>
      <c r="K8" s="44">
        <v>1041300.48</v>
      </c>
      <c r="L8" s="38">
        <v>3360</v>
      </c>
      <c r="M8" s="45">
        <v>1041300.48</v>
      </c>
      <c r="N8" s="38">
        <v>3360</v>
      </c>
      <c r="O8" s="38">
        <v>1029179.52</v>
      </c>
      <c r="P8" s="38">
        <v>1380</v>
      </c>
      <c r="Q8" s="38">
        <v>1029179.52</v>
      </c>
      <c r="R8" s="38">
        <v>1380</v>
      </c>
      <c r="S8" s="44">
        <v>1044107.7</v>
      </c>
      <c r="T8" s="38">
        <v>3795.15</v>
      </c>
      <c r="U8" s="45">
        <v>1044107.7</v>
      </c>
      <c r="V8" s="38">
        <v>3795.15</v>
      </c>
      <c r="W8" s="38">
        <v>1036199.04</v>
      </c>
      <c r="X8" s="38">
        <v>1740</v>
      </c>
      <c r="Y8" s="38">
        <v>1036199.04</v>
      </c>
      <c r="Z8" s="38">
        <v>1740</v>
      </c>
      <c r="AA8" s="44">
        <v>975411</v>
      </c>
      <c r="AB8" s="38">
        <v>1636.2</v>
      </c>
      <c r="AC8" s="45">
        <v>975411</v>
      </c>
      <c r="AD8" s="38">
        <v>1636.2</v>
      </c>
      <c r="AE8" s="38">
        <v>997361.28</v>
      </c>
      <c r="AF8" s="38">
        <v>3075</v>
      </c>
      <c r="AG8" s="38">
        <v>997361.28</v>
      </c>
      <c r="AH8" s="46">
        <v>3075</v>
      </c>
      <c r="AI8" s="44">
        <v>999681.15</v>
      </c>
      <c r="AJ8" s="38">
        <v>2573.4</v>
      </c>
      <c r="AK8" s="38">
        <v>999681.15</v>
      </c>
      <c r="AL8" s="38">
        <v>2573.4</v>
      </c>
      <c r="AM8" s="38">
        <v>970460.7</v>
      </c>
      <c r="AN8" s="38">
        <v>1594.05</v>
      </c>
      <c r="AO8" s="38">
        <v>970460.7</v>
      </c>
      <c r="AP8" s="38">
        <v>1594.05</v>
      </c>
      <c r="AQ8" s="45">
        <v>1019689.35</v>
      </c>
      <c r="AR8" s="38">
        <v>3213.45</v>
      </c>
      <c r="AS8" s="38">
        <v>1019689.35</v>
      </c>
      <c r="AT8" s="38">
        <v>3213.45</v>
      </c>
      <c r="AU8" s="38">
        <v>1031644.65</v>
      </c>
      <c r="AV8" s="38">
        <v>1785.9</v>
      </c>
      <c r="AW8" s="38">
        <v>1031644.65</v>
      </c>
      <c r="AX8" s="38">
        <v>1785.9</v>
      </c>
      <c r="AY8" s="44">
        <v>981331.5</v>
      </c>
      <c r="AZ8" s="38">
        <v>2787.6</v>
      </c>
      <c r="BA8" s="38">
        <v>981331.5</v>
      </c>
      <c r="BB8" s="38">
        <v>2787.6</v>
      </c>
      <c r="BC8" s="38">
        <v>956912.7</v>
      </c>
      <c r="BD8" s="38">
        <v>1372.8</v>
      </c>
      <c r="BE8" s="38">
        <v>956912.7</v>
      </c>
      <c r="BF8" s="38">
        <v>1372.8</v>
      </c>
      <c r="BG8" s="44">
        <v>1000273.35</v>
      </c>
      <c r="BH8" s="38">
        <v>3215.1</v>
      </c>
      <c r="BI8" s="38">
        <v>1000273.35</v>
      </c>
      <c r="BJ8" s="38">
        <v>3215.1</v>
      </c>
      <c r="BK8" s="38">
        <v>1003187.25</v>
      </c>
      <c r="BL8" s="38">
        <v>1903.2</v>
      </c>
      <c r="BM8" s="38">
        <v>1003187.25</v>
      </c>
      <c r="BN8" s="38">
        <v>1903.2</v>
      </c>
      <c r="BO8" s="44">
        <v>949339.65</v>
      </c>
      <c r="BP8" s="38">
        <v>2466</v>
      </c>
      <c r="BQ8" s="38">
        <v>949339.65</v>
      </c>
      <c r="BR8" s="38">
        <v>2466</v>
      </c>
      <c r="BS8" s="38">
        <v>931064.1</v>
      </c>
      <c r="BT8" s="38">
        <v>1176.1500000000001</v>
      </c>
      <c r="BU8" s="38">
        <v>931064.1</v>
      </c>
      <c r="BV8" s="38">
        <v>1176.1500000000001</v>
      </c>
      <c r="BW8" s="44">
        <v>945120</v>
      </c>
      <c r="BX8" s="38">
        <v>1620</v>
      </c>
      <c r="BY8" s="38">
        <v>945120</v>
      </c>
      <c r="BZ8" s="38">
        <v>1620</v>
      </c>
      <c r="CA8" s="38">
        <v>955736.7</v>
      </c>
      <c r="CB8" s="38">
        <v>3027.3</v>
      </c>
      <c r="CC8" s="38">
        <v>955736.7</v>
      </c>
      <c r="CD8" s="38">
        <v>3027.3</v>
      </c>
      <c r="CE8" s="47">
        <f>C8+G8+K8+O8+S8+W8+AA8+AE8+AI8+AM8+AQ8+AU8+AY8+BC8+BG8+BK8+BO8+BS8+BW8+CA8</f>
        <v>19854818.16</v>
      </c>
      <c r="CF8" s="48">
        <f t="shared" si="0"/>
        <v>46140.9</v>
      </c>
      <c r="CG8" s="49">
        <f t="shared" si="0"/>
        <v>19854818.16</v>
      </c>
      <c r="CH8" s="50">
        <f t="shared" si="0"/>
        <v>46140.9</v>
      </c>
      <c r="CI8" s="43"/>
      <c r="CJ8" s="43"/>
    </row>
    <row r="9" spans="2:88" ht="35.1" customHeight="1" x14ac:dyDescent="0.25">
      <c r="B9" s="90">
        <v>45352</v>
      </c>
      <c r="C9" s="125">
        <v>1041853.68</v>
      </c>
      <c r="D9" s="39">
        <v>1471.8</v>
      </c>
      <c r="E9" s="116">
        <v>1041853.68</v>
      </c>
      <c r="F9" s="38">
        <v>1471.8</v>
      </c>
      <c r="G9" s="39">
        <v>1062736.8</v>
      </c>
      <c r="H9" s="39">
        <v>2737.8</v>
      </c>
      <c r="I9" s="39">
        <v>1062736.8</v>
      </c>
      <c r="J9" s="38">
        <v>2737.8</v>
      </c>
      <c r="K9" s="44">
        <v>1151760</v>
      </c>
      <c r="L9" s="38">
        <v>3540</v>
      </c>
      <c r="M9" s="38">
        <v>1151760</v>
      </c>
      <c r="N9" s="38">
        <v>3540</v>
      </c>
      <c r="O9" s="38">
        <v>1133340.48</v>
      </c>
      <c r="P9" s="38">
        <v>1500</v>
      </c>
      <c r="Q9" s="38">
        <v>1133340.48</v>
      </c>
      <c r="R9" s="38">
        <v>1500</v>
      </c>
      <c r="S9" s="44">
        <v>1140720</v>
      </c>
      <c r="T9" s="38">
        <v>1800</v>
      </c>
      <c r="U9" s="38">
        <v>1140720</v>
      </c>
      <c r="V9" s="38">
        <v>1800</v>
      </c>
      <c r="W9" s="38">
        <v>1137016.5</v>
      </c>
      <c r="X9" s="38">
        <v>3805.05</v>
      </c>
      <c r="Y9" s="38">
        <v>1137016.5</v>
      </c>
      <c r="Z9" s="38">
        <v>3805.05</v>
      </c>
      <c r="AA9" s="44">
        <v>1107051.3</v>
      </c>
      <c r="AB9" s="38">
        <v>1634.4</v>
      </c>
      <c r="AC9" s="45">
        <v>1107051.3</v>
      </c>
      <c r="AD9" s="38">
        <v>1634.4</v>
      </c>
      <c r="AE9" s="38">
        <v>1101504</v>
      </c>
      <c r="AF9" s="38">
        <v>3063.6</v>
      </c>
      <c r="AG9" s="38">
        <v>1101504</v>
      </c>
      <c r="AH9" s="38">
        <v>3063.6</v>
      </c>
      <c r="AI9" s="44">
        <v>1105893.45</v>
      </c>
      <c r="AJ9" s="38">
        <v>2786.4</v>
      </c>
      <c r="AK9" s="45">
        <v>1105893.45</v>
      </c>
      <c r="AL9" s="38">
        <v>2786.4</v>
      </c>
      <c r="AM9" s="38">
        <v>1077778.6499999999</v>
      </c>
      <c r="AN9" s="38">
        <v>1620.3</v>
      </c>
      <c r="AO9" s="38">
        <v>1077778.6499999999</v>
      </c>
      <c r="AP9" s="38">
        <v>1620.3</v>
      </c>
      <c r="AQ9" s="38">
        <v>1119081.75</v>
      </c>
      <c r="AR9" s="92">
        <v>3132</v>
      </c>
      <c r="AS9" s="92">
        <v>1119081.75</v>
      </c>
      <c r="AT9" s="38">
        <v>3132</v>
      </c>
      <c r="AU9" s="38">
        <v>1107928.95</v>
      </c>
      <c r="AV9" s="38">
        <v>1778.41</v>
      </c>
      <c r="AW9" s="45">
        <v>1107928.95</v>
      </c>
      <c r="AX9" s="38">
        <v>1778.41</v>
      </c>
      <c r="AY9" s="44">
        <v>1099530.45</v>
      </c>
      <c r="AZ9" s="38">
        <v>2841.45</v>
      </c>
      <c r="BA9" s="45">
        <v>1099530.45</v>
      </c>
      <c r="BB9" s="38">
        <v>2841.45</v>
      </c>
      <c r="BC9" s="38">
        <v>1067914.2</v>
      </c>
      <c r="BD9" s="38">
        <v>1266.3</v>
      </c>
      <c r="BE9" s="38">
        <v>1067914.2</v>
      </c>
      <c r="BF9" s="38">
        <v>1266.3</v>
      </c>
      <c r="BG9" s="44">
        <v>1127242.6499999999</v>
      </c>
      <c r="BH9" s="38">
        <v>3175.2</v>
      </c>
      <c r="BI9" s="45">
        <v>1127242.6499999999</v>
      </c>
      <c r="BJ9" s="38">
        <v>3175.2</v>
      </c>
      <c r="BK9" s="38">
        <v>1105800.6000000001</v>
      </c>
      <c r="BL9" s="38">
        <v>1888.95</v>
      </c>
      <c r="BM9" s="38">
        <v>1105800.6000000001</v>
      </c>
      <c r="BN9" s="38">
        <v>1888.95</v>
      </c>
      <c r="BO9" s="44">
        <v>1063288.3500000001</v>
      </c>
      <c r="BP9" s="38">
        <v>2440.5</v>
      </c>
      <c r="BQ9" s="45">
        <v>1063288.3500000001</v>
      </c>
      <c r="BR9" s="38">
        <v>2440.5</v>
      </c>
      <c r="BS9" s="38">
        <v>1054891.05</v>
      </c>
      <c r="BT9" s="38">
        <v>1232.25</v>
      </c>
      <c r="BU9" s="38">
        <v>1054891.05</v>
      </c>
      <c r="BV9" s="38">
        <v>1232.25</v>
      </c>
      <c r="BW9" s="44">
        <v>1055400.96</v>
      </c>
      <c r="BX9" s="38">
        <v>1800</v>
      </c>
      <c r="BY9" s="45">
        <v>1055400.96</v>
      </c>
      <c r="BZ9" s="38">
        <v>1800</v>
      </c>
      <c r="CA9" s="38">
        <v>1074186</v>
      </c>
      <c r="CB9" s="38">
        <v>3091.5</v>
      </c>
      <c r="CC9" s="38">
        <v>1074186</v>
      </c>
      <c r="CD9" s="38">
        <v>3091.5</v>
      </c>
      <c r="CE9" s="47">
        <f t="shared" si="0"/>
        <v>21934919.82</v>
      </c>
      <c r="CF9" s="48">
        <f t="shared" si="0"/>
        <v>46605.909999999996</v>
      </c>
      <c r="CG9" s="49">
        <f>E9+I9+M9+Q9+U9+Y9+AC9+AG9+AK9+AO9+AS9+AW9+BA9+BE9+BI9+BM9+BQ9+BU9+BY9+CC9</f>
        <v>21934919.82</v>
      </c>
      <c r="CH9" s="50">
        <f>F9+J9+N9+R9+V9+Z9+AD9+AH9+AL9+AP9+AT9+AX9+BB9+BF9+BJ9+BN9+BR9+BV9+BZ9+CD9</f>
        <v>46605.909999999996</v>
      </c>
      <c r="CI9" s="43"/>
      <c r="CJ9" s="43"/>
    </row>
    <row r="10" spans="2:88" ht="35.1" customHeight="1" x14ac:dyDescent="0.25">
      <c r="B10" s="90">
        <v>45383</v>
      </c>
      <c r="C10" s="125">
        <v>1056771.21</v>
      </c>
      <c r="D10" s="39">
        <v>1285.8</v>
      </c>
      <c r="E10" s="39">
        <v>1056771.21</v>
      </c>
      <c r="F10" s="39">
        <v>1285.8</v>
      </c>
      <c r="G10" s="39">
        <v>1040438.88</v>
      </c>
      <c r="H10" s="38">
        <v>2342.4</v>
      </c>
      <c r="I10" s="39">
        <v>1040438.88</v>
      </c>
      <c r="J10" s="38">
        <v>2342.4</v>
      </c>
      <c r="K10" s="44">
        <v>1037339.52</v>
      </c>
      <c r="L10" s="38">
        <v>3360</v>
      </c>
      <c r="M10" s="38">
        <v>1037339.52</v>
      </c>
      <c r="N10" s="38">
        <v>3360</v>
      </c>
      <c r="O10" s="38">
        <v>1035299.52</v>
      </c>
      <c r="P10" s="38">
        <v>1320</v>
      </c>
      <c r="Q10" s="38">
        <v>1035299.52</v>
      </c>
      <c r="R10" s="38">
        <v>1320</v>
      </c>
      <c r="S10" s="44">
        <v>1034280.96</v>
      </c>
      <c r="T10" s="38">
        <v>1560</v>
      </c>
      <c r="U10" s="38">
        <v>1034280.96</v>
      </c>
      <c r="V10" s="38">
        <v>1560</v>
      </c>
      <c r="W10" s="38">
        <v>1034847.75</v>
      </c>
      <c r="X10" s="38">
        <v>3565.8</v>
      </c>
      <c r="Y10" s="38">
        <v>1034847.75</v>
      </c>
      <c r="Z10" s="38">
        <v>3565.8</v>
      </c>
      <c r="AA10" s="131">
        <v>1030684.8</v>
      </c>
      <c r="AB10" s="38">
        <v>1549.65</v>
      </c>
      <c r="AC10" s="115">
        <v>1030684.8</v>
      </c>
      <c r="AD10" s="93">
        <v>1549.65</v>
      </c>
      <c r="AE10" s="38">
        <v>1058746.08</v>
      </c>
      <c r="AF10" s="114">
        <v>2966.4</v>
      </c>
      <c r="AG10" s="38">
        <v>1058746.08</v>
      </c>
      <c r="AH10" s="38">
        <v>2966.4</v>
      </c>
      <c r="AI10" s="44">
        <v>1067637.75</v>
      </c>
      <c r="AJ10" s="38">
        <v>2527.0500000000002</v>
      </c>
      <c r="AK10" s="45">
        <v>1067637.75</v>
      </c>
      <c r="AL10" s="38">
        <v>2527.0500000000002</v>
      </c>
      <c r="AM10" s="38">
        <v>1074654.8999999999</v>
      </c>
      <c r="AN10" s="38">
        <v>1480.2</v>
      </c>
      <c r="AO10" s="38">
        <v>1074654.8999999999</v>
      </c>
      <c r="AP10" s="38">
        <v>1480.2</v>
      </c>
      <c r="AQ10" s="45">
        <v>1047307.2</v>
      </c>
      <c r="AR10" s="38">
        <v>2970.9</v>
      </c>
      <c r="AS10" s="45">
        <v>1047307.2</v>
      </c>
      <c r="AT10" s="38">
        <v>2970.9</v>
      </c>
      <c r="AU10" s="38">
        <v>1035450.75</v>
      </c>
      <c r="AV10" s="38">
        <v>1695</v>
      </c>
      <c r="AW10" s="38">
        <v>1035450.75</v>
      </c>
      <c r="AX10" s="38">
        <v>1695</v>
      </c>
      <c r="AY10" s="44">
        <v>1029278.55</v>
      </c>
      <c r="AZ10" s="38">
        <v>2485.35</v>
      </c>
      <c r="BA10" s="45">
        <v>1029278.55</v>
      </c>
      <c r="BB10" s="38">
        <v>2485.35</v>
      </c>
      <c r="BC10" s="38">
        <v>1027172.55</v>
      </c>
      <c r="BD10" s="38">
        <v>1138.2</v>
      </c>
      <c r="BE10" s="38">
        <v>1027172.55</v>
      </c>
      <c r="BF10" s="38">
        <v>1138.2</v>
      </c>
      <c r="BG10" s="44">
        <v>1056615</v>
      </c>
      <c r="BH10" s="38">
        <v>2917.05</v>
      </c>
      <c r="BI10" s="45">
        <v>1056615</v>
      </c>
      <c r="BJ10" s="38">
        <v>2917.05</v>
      </c>
      <c r="BK10" s="38">
        <v>1020777.9</v>
      </c>
      <c r="BL10" s="38">
        <v>1652.55</v>
      </c>
      <c r="BM10" s="38">
        <v>1020777.9</v>
      </c>
      <c r="BN10" s="38">
        <v>1652.55</v>
      </c>
      <c r="BO10" s="44">
        <v>922570.2</v>
      </c>
      <c r="BP10" s="38">
        <v>2051.5500000000002</v>
      </c>
      <c r="BQ10" s="45">
        <v>922570.2</v>
      </c>
      <c r="BR10" s="38">
        <v>2051.5500000000002</v>
      </c>
      <c r="BS10" s="38">
        <v>961236.6</v>
      </c>
      <c r="BT10" s="38">
        <v>1158.1500000000001</v>
      </c>
      <c r="BU10" s="38">
        <v>961236.6</v>
      </c>
      <c r="BV10" s="38">
        <v>1158.1500000000001</v>
      </c>
      <c r="BW10" s="44">
        <v>966907.2</v>
      </c>
      <c r="BX10" s="38">
        <v>1690.8</v>
      </c>
      <c r="BY10" s="45">
        <v>966907.2</v>
      </c>
      <c r="BZ10" s="38">
        <v>1690.8</v>
      </c>
      <c r="CA10" s="38">
        <v>1000816.95</v>
      </c>
      <c r="CB10" s="38">
        <v>2855.7</v>
      </c>
      <c r="CC10" s="38">
        <v>1000816.95</v>
      </c>
      <c r="CD10" s="38">
        <v>2855.7</v>
      </c>
      <c r="CE10" s="47">
        <f t="shared" si="0"/>
        <v>20538834.27</v>
      </c>
      <c r="CF10" s="48">
        <f t="shared" si="0"/>
        <v>42572.55000000001</v>
      </c>
      <c r="CG10" s="49">
        <f t="shared" si="0"/>
        <v>20538834.27</v>
      </c>
      <c r="CH10" s="50">
        <f t="shared" si="0"/>
        <v>42572.55000000001</v>
      </c>
      <c r="CI10" s="43"/>
      <c r="CJ10" s="43"/>
    </row>
    <row r="11" spans="2:88" ht="35.1" customHeight="1" x14ac:dyDescent="0.25">
      <c r="B11" s="90">
        <v>45413</v>
      </c>
      <c r="C11" s="125">
        <v>1053287.52</v>
      </c>
      <c r="D11" s="39">
        <v>1155</v>
      </c>
      <c r="E11" s="39">
        <v>1053287.52</v>
      </c>
      <c r="F11" s="39">
        <v>1155</v>
      </c>
      <c r="G11" s="39">
        <v>1091607.3600000001</v>
      </c>
      <c r="H11" s="38">
        <v>2389.1999999999998</v>
      </c>
      <c r="I11" s="39">
        <v>1091607.3600000001</v>
      </c>
      <c r="J11" s="46">
        <v>2389.1999999999998</v>
      </c>
      <c r="K11" s="44">
        <v>1119240.96</v>
      </c>
      <c r="L11" s="38">
        <v>3480</v>
      </c>
      <c r="M11" s="38">
        <v>1119240.96</v>
      </c>
      <c r="N11" s="38">
        <v>3480</v>
      </c>
      <c r="O11" s="38">
        <v>1114800</v>
      </c>
      <c r="P11" s="38">
        <v>1320</v>
      </c>
      <c r="Q11" s="38">
        <v>1114800</v>
      </c>
      <c r="R11" s="38">
        <v>1320</v>
      </c>
      <c r="S11" s="44">
        <v>1039380.48</v>
      </c>
      <c r="T11" s="38">
        <v>1560</v>
      </c>
      <c r="U11" s="38">
        <v>1039380.48</v>
      </c>
      <c r="V11" s="38">
        <v>1560</v>
      </c>
      <c r="W11" s="38">
        <v>1067399.55</v>
      </c>
      <c r="X11" s="38">
        <v>3469.95</v>
      </c>
      <c r="Y11" s="38">
        <v>1067399.55</v>
      </c>
      <c r="Z11" s="38">
        <v>3469.95</v>
      </c>
      <c r="AA11" s="44">
        <v>1068152.8500000001</v>
      </c>
      <c r="AB11" s="38">
        <v>1356.75</v>
      </c>
      <c r="AC11" s="45">
        <v>1068152.8500000001</v>
      </c>
      <c r="AD11" s="38">
        <v>1356.75</v>
      </c>
      <c r="AE11" s="38">
        <v>1101594.24</v>
      </c>
      <c r="AF11" s="38">
        <v>2991</v>
      </c>
      <c r="AG11" s="38">
        <v>1101594.24</v>
      </c>
      <c r="AH11" s="38">
        <v>2991</v>
      </c>
      <c r="AI11" s="44">
        <v>1082771.7</v>
      </c>
      <c r="AJ11" s="38">
        <v>2412.3000000000002</v>
      </c>
      <c r="AK11" s="45">
        <v>1082771.7</v>
      </c>
      <c r="AL11" s="38">
        <v>2412.3000000000002</v>
      </c>
      <c r="AM11" s="38">
        <v>1073106.8999999999</v>
      </c>
      <c r="AN11" s="38">
        <v>1348.65</v>
      </c>
      <c r="AO11" s="38">
        <v>1073106.8999999999</v>
      </c>
      <c r="AP11" s="38">
        <v>1348.65</v>
      </c>
      <c r="AQ11" s="45">
        <v>962553.75</v>
      </c>
      <c r="AR11" s="38">
        <v>2645.66</v>
      </c>
      <c r="AS11" s="45">
        <v>962553.75</v>
      </c>
      <c r="AT11" s="38">
        <v>2645.66</v>
      </c>
      <c r="AU11" s="38">
        <v>947691.3</v>
      </c>
      <c r="AV11" s="38">
        <v>1484.85</v>
      </c>
      <c r="AW11" s="38">
        <v>947691.3</v>
      </c>
      <c r="AX11" s="38">
        <v>1484.85</v>
      </c>
      <c r="AY11" s="44">
        <v>1087364.7</v>
      </c>
      <c r="AZ11" s="38">
        <v>2338.5</v>
      </c>
      <c r="BA11" s="45">
        <v>1087364.7</v>
      </c>
      <c r="BB11" s="38">
        <v>2338.5</v>
      </c>
      <c r="BC11" s="38">
        <v>1021358.1</v>
      </c>
      <c r="BD11" s="38">
        <v>1142.25</v>
      </c>
      <c r="BE11" s="38">
        <v>1021358.1</v>
      </c>
      <c r="BF11" s="38">
        <v>1142.25</v>
      </c>
      <c r="BG11" s="44">
        <v>1069976.25</v>
      </c>
      <c r="BH11" s="38">
        <v>2554.8000000000002</v>
      </c>
      <c r="BI11" s="45">
        <v>1069976.25</v>
      </c>
      <c r="BJ11" s="38">
        <v>2554.8000000000002</v>
      </c>
      <c r="BK11" s="38">
        <v>1080311.3999999999</v>
      </c>
      <c r="BL11" s="38">
        <v>1584.9</v>
      </c>
      <c r="BM11" s="38">
        <v>1080311.3999999999</v>
      </c>
      <c r="BN11" s="38">
        <v>1584.9</v>
      </c>
      <c r="BO11" s="44">
        <v>960013.35</v>
      </c>
      <c r="BP11" s="38">
        <v>1771.89</v>
      </c>
      <c r="BQ11" s="45">
        <v>960013.35</v>
      </c>
      <c r="BR11" s="38">
        <v>1771.89</v>
      </c>
      <c r="BS11" s="38">
        <v>1015844.25</v>
      </c>
      <c r="BT11" s="38">
        <v>1019.55</v>
      </c>
      <c r="BU11" s="38">
        <v>1015844.25</v>
      </c>
      <c r="BV11" s="38">
        <v>1019.55</v>
      </c>
      <c r="BW11" s="44">
        <v>1019683.2</v>
      </c>
      <c r="BX11" s="38">
        <v>1299.5999999999999</v>
      </c>
      <c r="BY11" s="45">
        <v>1019683.2</v>
      </c>
      <c r="BZ11" s="38">
        <v>1299.5999999999999</v>
      </c>
      <c r="CA11" s="38">
        <v>1028516.1</v>
      </c>
      <c r="CB11" s="38">
        <v>2742.6</v>
      </c>
      <c r="CC11" s="38">
        <v>1028516.1</v>
      </c>
      <c r="CD11" s="38">
        <v>2742.6</v>
      </c>
      <c r="CE11" s="47">
        <f t="shared" si="0"/>
        <v>21004653.960000001</v>
      </c>
      <c r="CF11" s="48">
        <f t="shared" si="0"/>
        <v>40067.449999999997</v>
      </c>
      <c r="CG11" s="49">
        <f>E11+I11+M11+Q11+U11+Y11+AC11+AG11+AK11+AO11+AS11+AW11+BA11+BE11+BI11+BM11+BQ11+BU11+BY11+CC11</f>
        <v>21004653.960000001</v>
      </c>
      <c r="CH11" s="50">
        <f t="shared" si="0"/>
        <v>40067.449999999997</v>
      </c>
      <c r="CI11" s="43"/>
      <c r="CJ11" s="43"/>
    </row>
    <row r="12" spans="2:88" ht="15.75" thickBot="1" x14ac:dyDescent="0.3">
      <c r="B12" s="96">
        <v>45444</v>
      </c>
      <c r="C12" s="127">
        <v>851520.96</v>
      </c>
      <c r="D12" s="97">
        <v>1170</v>
      </c>
      <c r="E12" s="127">
        <v>851520.96</v>
      </c>
      <c r="F12" s="97">
        <v>1170</v>
      </c>
      <c r="G12" s="97">
        <v>832560</v>
      </c>
      <c r="H12" s="98">
        <v>1777.2</v>
      </c>
      <c r="I12" s="97">
        <v>832560</v>
      </c>
      <c r="J12" s="98">
        <v>1777.2</v>
      </c>
      <c r="K12" s="99">
        <v>860279.04</v>
      </c>
      <c r="L12" s="98">
        <v>3000</v>
      </c>
      <c r="M12" s="99">
        <v>860279.04</v>
      </c>
      <c r="N12" s="98">
        <v>3000</v>
      </c>
      <c r="O12" s="98">
        <v>841260.48</v>
      </c>
      <c r="P12" s="98">
        <v>1020</v>
      </c>
      <c r="Q12" s="98">
        <v>841260.48</v>
      </c>
      <c r="R12" s="98">
        <v>1020</v>
      </c>
      <c r="S12" s="99">
        <v>859194.72</v>
      </c>
      <c r="T12" s="98">
        <v>1461.6</v>
      </c>
      <c r="U12" s="99">
        <v>859194.72</v>
      </c>
      <c r="V12" s="98">
        <v>1461.6</v>
      </c>
      <c r="W12" s="98">
        <v>868747.35</v>
      </c>
      <c r="X12" s="98">
        <v>3126</v>
      </c>
      <c r="Y12" s="98">
        <v>868747.35</v>
      </c>
      <c r="Z12" s="98">
        <v>3126</v>
      </c>
      <c r="AA12" s="99">
        <v>891653.4</v>
      </c>
      <c r="AB12" s="98">
        <v>1159.2</v>
      </c>
      <c r="AC12" s="99">
        <v>891653.4</v>
      </c>
      <c r="AD12" s="98">
        <v>1159.2</v>
      </c>
      <c r="AE12" s="98">
        <v>940245.12</v>
      </c>
      <c r="AF12" s="98">
        <v>2829.6</v>
      </c>
      <c r="AG12" s="98">
        <v>940245.12</v>
      </c>
      <c r="AH12" s="98">
        <v>2829.6</v>
      </c>
      <c r="AI12" s="99">
        <v>948621.3</v>
      </c>
      <c r="AJ12" s="98">
        <v>2133.4499999999998</v>
      </c>
      <c r="AK12" s="99">
        <v>948621.3</v>
      </c>
      <c r="AL12" s="98">
        <v>2133.4499999999998</v>
      </c>
      <c r="AM12" s="98">
        <v>922387.65</v>
      </c>
      <c r="AN12" s="98">
        <v>1172.55</v>
      </c>
      <c r="AO12" s="98">
        <v>922387.65</v>
      </c>
      <c r="AP12" s="98">
        <v>1172.55</v>
      </c>
      <c r="AQ12" s="99">
        <v>889929.75</v>
      </c>
      <c r="AR12" s="98">
        <v>2801.55</v>
      </c>
      <c r="AS12" s="99">
        <v>889929.75</v>
      </c>
      <c r="AT12" s="98">
        <v>2801.55</v>
      </c>
      <c r="AU12" s="98">
        <v>876738.9</v>
      </c>
      <c r="AV12" s="98">
        <v>1565.25</v>
      </c>
      <c r="AW12" s="98">
        <v>876738.9</v>
      </c>
      <c r="AX12" s="98">
        <v>1565.25</v>
      </c>
      <c r="AY12" s="99">
        <v>865787.1</v>
      </c>
      <c r="AZ12" s="98">
        <v>2298</v>
      </c>
      <c r="BA12" s="99">
        <v>865787.1</v>
      </c>
      <c r="BB12" s="98">
        <v>2298</v>
      </c>
      <c r="BC12" s="98">
        <v>848907.15</v>
      </c>
      <c r="BD12" s="98">
        <v>1055.0999999999999</v>
      </c>
      <c r="BE12" s="98">
        <v>848907.15</v>
      </c>
      <c r="BF12" s="98">
        <v>1055.0999999999999</v>
      </c>
      <c r="BG12" s="99">
        <v>868811.7</v>
      </c>
      <c r="BH12" s="98">
        <v>2548.5</v>
      </c>
      <c r="BI12" s="99">
        <v>868811.7</v>
      </c>
      <c r="BJ12" s="98">
        <v>2548.5</v>
      </c>
      <c r="BK12" s="98">
        <v>834700.35</v>
      </c>
      <c r="BL12" s="98">
        <v>1343.1</v>
      </c>
      <c r="BM12" s="98">
        <v>834700.35</v>
      </c>
      <c r="BN12" s="98">
        <v>1343.1</v>
      </c>
      <c r="BO12" s="99">
        <v>688999.2</v>
      </c>
      <c r="BP12" s="98">
        <v>1428</v>
      </c>
      <c r="BQ12" s="99">
        <v>688999.2</v>
      </c>
      <c r="BR12" s="98">
        <v>1428</v>
      </c>
      <c r="BS12" s="98">
        <v>756668.52</v>
      </c>
      <c r="BT12" s="98">
        <v>585</v>
      </c>
      <c r="BU12" s="98">
        <v>756668.52</v>
      </c>
      <c r="BV12" s="98">
        <v>585</v>
      </c>
      <c r="BW12" s="99">
        <v>805351.2</v>
      </c>
      <c r="BX12" s="98">
        <v>935.4</v>
      </c>
      <c r="BY12" s="99">
        <v>805351.2</v>
      </c>
      <c r="BZ12" s="98">
        <v>935.4</v>
      </c>
      <c r="CA12" s="98">
        <v>786744.3</v>
      </c>
      <c r="CB12" s="98">
        <v>2282.85</v>
      </c>
      <c r="CC12" s="98">
        <v>786744.3</v>
      </c>
      <c r="CD12" s="98">
        <v>2282.85</v>
      </c>
      <c r="CE12" s="100">
        <f t="shared" si="0"/>
        <v>17039108.189999998</v>
      </c>
      <c r="CF12" s="101">
        <f t="shared" si="0"/>
        <v>35692.349999999991</v>
      </c>
      <c r="CG12" s="102">
        <f t="shared" si="0"/>
        <v>17039108.189999998</v>
      </c>
      <c r="CH12" s="103">
        <f t="shared" si="0"/>
        <v>35692.349999999991</v>
      </c>
      <c r="CI12" s="43"/>
      <c r="CJ12" s="43"/>
    </row>
    <row r="13" spans="2:88" ht="35.1" customHeight="1" x14ac:dyDescent="0.25">
      <c r="B13" s="51"/>
      <c r="C13" s="52"/>
      <c r="D13" s="52"/>
      <c r="E13" s="52"/>
      <c r="F13" s="52"/>
      <c r="G13" s="52"/>
      <c r="H13" s="53"/>
      <c r="I13" s="52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43">
        <f>SUM(CE7:CE12)</f>
        <v>119647081.56</v>
      </c>
      <c r="CF13" s="43">
        <f>SUM(CF7:CF12)</f>
        <v>263397.81</v>
      </c>
      <c r="CG13" s="43">
        <f>SUM(CG7:CG12)</f>
        <v>119647081.56</v>
      </c>
      <c r="CH13" s="43">
        <f>SUM(CH7:CH12)</f>
        <v>263397.81</v>
      </c>
      <c r="CI13" s="43"/>
      <c r="CJ13" s="43"/>
    </row>
    <row r="14" spans="2:88" ht="35.1" customHeight="1" x14ac:dyDescent="0.25">
      <c r="CE14" s="43"/>
      <c r="CJ14" s="43"/>
    </row>
  </sheetData>
  <mergeCells count="56">
    <mergeCell ref="B2:CB2"/>
    <mergeCell ref="C3:Z3"/>
    <mergeCell ref="AA3:CB3"/>
    <mergeCell ref="C4:J4"/>
    <mergeCell ref="K4:R4"/>
    <mergeCell ref="S4:Z4"/>
    <mergeCell ref="AA4:AH4"/>
    <mergeCell ref="AI4:AP4"/>
    <mergeCell ref="AQ4:AX4"/>
    <mergeCell ref="AY4:BF4"/>
    <mergeCell ref="BG4:BN4"/>
    <mergeCell ref="BO4:BV4"/>
    <mergeCell ref="BW4:CD4"/>
    <mergeCell ref="B5:B6"/>
    <mergeCell ref="C6:D6"/>
    <mergeCell ref="E6:F6"/>
    <mergeCell ref="G6:H6"/>
    <mergeCell ref="I6:J6"/>
    <mergeCell ref="K6:L6"/>
    <mergeCell ref="M6:N6"/>
    <mergeCell ref="AK6:AL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BI6:BJ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CG6:CH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BBAE-F9F8-4D3E-90ED-8983907030D6}">
  <dimension ref="B1:N15"/>
  <sheetViews>
    <sheetView zoomScale="85" workbookViewId="0">
      <selection activeCell="E8" sqref="E8"/>
    </sheetView>
  </sheetViews>
  <sheetFormatPr defaultRowHeight="15" x14ac:dyDescent="0.25"/>
  <cols>
    <col min="2" max="2" width="12.140625" customWidth="1"/>
    <col min="3" max="3" width="13.140625" customWidth="1"/>
    <col min="4" max="4" width="18.42578125" customWidth="1"/>
    <col min="5" max="5" width="18.5703125" customWidth="1"/>
    <col min="6" max="6" width="14.42578125" customWidth="1"/>
    <col min="7" max="7" width="18.42578125" customWidth="1"/>
    <col min="8" max="8" width="14" customWidth="1"/>
    <col min="9" max="9" width="13.5703125" customWidth="1"/>
    <col min="10" max="10" width="13.85546875" customWidth="1"/>
    <col min="11" max="11" width="16.5703125" customWidth="1"/>
    <col min="12" max="12" width="51.42578125" customWidth="1"/>
    <col min="13" max="13" width="10.85546875" bestFit="1" customWidth="1"/>
  </cols>
  <sheetData>
    <row r="1" spans="2:14" ht="15.75" thickBot="1" x14ac:dyDescent="0.3"/>
    <row r="2" spans="2:14" ht="31.5" x14ac:dyDescent="0.25">
      <c r="B2" s="184" t="s">
        <v>140</v>
      </c>
      <c r="C2" s="185"/>
      <c r="D2" s="54" t="s">
        <v>99</v>
      </c>
      <c r="E2" s="54" t="s">
        <v>100</v>
      </c>
      <c r="F2" s="194" t="s">
        <v>101</v>
      </c>
      <c r="G2" s="197" t="s">
        <v>102</v>
      </c>
      <c r="H2" s="200" t="s">
        <v>103</v>
      </c>
      <c r="I2" s="188" t="s">
        <v>104</v>
      </c>
      <c r="J2" s="188" t="s">
        <v>105</v>
      </c>
      <c r="K2" s="190" t="s">
        <v>106</v>
      </c>
    </row>
    <row r="3" spans="2:14" ht="19.5" customHeight="1" x14ac:dyDescent="0.25">
      <c r="B3" s="186"/>
      <c r="C3" s="187"/>
      <c r="D3" s="192" t="s">
        <v>107</v>
      </c>
      <c r="E3" s="192" t="s">
        <v>108</v>
      </c>
      <c r="F3" s="195"/>
      <c r="G3" s="198"/>
      <c r="H3" s="192"/>
      <c r="I3" s="189"/>
      <c r="J3" s="189"/>
      <c r="K3" s="191"/>
    </row>
    <row r="4" spans="2:14" ht="22.5" customHeight="1" x14ac:dyDescent="0.25">
      <c r="B4" s="89" t="s">
        <v>97</v>
      </c>
      <c r="C4" s="88" t="s">
        <v>98</v>
      </c>
      <c r="D4" s="192"/>
      <c r="E4" s="192"/>
      <c r="F4" s="196"/>
      <c r="G4" s="199"/>
      <c r="H4" s="192"/>
      <c r="I4" s="189"/>
      <c r="J4" s="189"/>
      <c r="K4" s="191"/>
    </row>
    <row r="5" spans="2:14" ht="21" customHeight="1" x14ac:dyDescent="0.25">
      <c r="B5" s="55">
        <v>45292</v>
      </c>
      <c r="C5" s="56">
        <v>45322</v>
      </c>
      <c r="D5" s="57">
        <f>'SDG 7 &amp; 13'!CE7-'SDG 7 &amp; 13'!CF7</f>
        <v>19222428.509999998</v>
      </c>
      <c r="E5" s="58">
        <f>'SDG 7 &amp; 13'!CG7-'SDG 7 &amp; 13'!CH7</f>
        <v>19222428.509999998</v>
      </c>
      <c r="F5" s="91">
        <f t="shared" ref="F5:F10" si="0">D5-E5</f>
        <v>0</v>
      </c>
      <c r="G5" s="57">
        <f t="shared" ref="G5:G10" si="1">D5</f>
        <v>19222428.509999998</v>
      </c>
      <c r="H5" s="58">
        <f t="shared" ref="H5:H10" si="2">G5/1000</f>
        <v>19222.428509999998</v>
      </c>
      <c r="I5" s="59">
        <v>0.93679999999999997</v>
      </c>
      <c r="J5" s="58">
        <f t="shared" ref="J5:J10" si="3">H5*I5</f>
        <v>18007.571028167997</v>
      </c>
      <c r="K5" s="193">
        <f>ROUNDDOWN(SUM(J5:J10),0)</f>
        <v>111838</v>
      </c>
      <c r="L5" s="132"/>
      <c r="M5" s="43"/>
      <c r="N5" s="133"/>
    </row>
    <row r="6" spans="2:14" ht="21" customHeight="1" x14ac:dyDescent="0.25">
      <c r="B6" s="55">
        <v>45323</v>
      </c>
      <c r="C6" s="56">
        <v>45351</v>
      </c>
      <c r="D6" s="57">
        <f>'SDG 7 &amp; 13'!CE8-'SDG 7 &amp; 13'!CF8</f>
        <v>19808677.260000002</v>
      </c>
      <c r="E6" s="58">
        <f>'SDG 7 &amp; 13'!CG8-'SDG 7 &amp; 13'!CH8</f>
        <v>19808677.260000002</v>
      </c>
      <c r="F6" s="17">
        <f t="shared" si="0"/>
        <v>0</v>
      </c>
      <c r="G6" s="57">
        <f t="shared" si="1"/>
        <v>19808677.260000002</v>
      </c>
      <c r="H6" s="58">
        <f t="shared" si="2"/>
        <v>19808.67726</v>
      </c>
      <c r="I6" s="59">
        <v>0.93679999999999997</v>
      </c>
      <c r="J6" s="58">
        <f t="shared" si="3"/>
        <v>18556.768857168001</v>
      </c>
      <c r="K6" s="193"/>
    </row>
    <row r="7" spans="2:14" ht="21" customHeight="1" x14ac:dyDescent="0.25">
      <c r="B7" s="55">
        <v>45352</v>
      </c>
      <c r="C7" s="56">
        <v>45382</v>
      </c>
      <c r="D7" s="57">
        <f>'SDG 7 &amp; 13'!CE9-'SDG 7 &amp; 13'!CF9</f>
        <v>21888313.91</v>
      </c>
      <c r="E7" s="58">
        <f>'SDG 7 &amp; 13'!CG9-'SDG 7 &amp; 13'!CH9</f>
        <v>21888313.91</v>
      </c>
      <c r="F7" s="17">
        <f t="shared" si="0"/>
        <v>0</v>
      </c>
      <c r="G7" s="57">
        <f t="shared" si="1"/>
        <v>21888313.91</v>
      </c>
      <c r="H7" s="58">
        <f t="shared" si="2"/>
        <v>21888.313910000001</v>
      </c>
      <c r="I7" s="59">
        <v>0.93679999999999997</v>
      </c>
      <c r="J7" s="58">
        <f t="shared" si="3"/>
        <v>20504.972470887998</v>
      </c>
      <c r="K7" s="193"/>
    </row>
    <row r="8" spans="2:14" ht="21" customHeight="1" x14ac:dyDescent="0.25">
      <c r="B8" s="55">
        <v>45383</v>
      </c>
      <c r="C8" s="56">
        <v>45412</v>
      </c>
      <c r="D8" s="57">
        <f>'SDG 7 &amp; 13'!CE10-'SDG 7 &amp; 13'!CF10</f>
        <v>20496261.719999999</v>
      </c>
      <c r="E8" s="58">
        <f>'SDG 7 &amp; 13'!CG10-'SDG 7 &amp; 13'!CH10</f>
        <v>20496261.719999999</v>
      </c>
      <c r="F8" s="17">
        <f t="shared" si="0"/>
        <v>0</v>
      </c>
      <c r="G8" s="57">
        <f t="shared" si="1"/>
        <v>20496261.719999999</v>
      </c>
      <c r="H8" s="58">
        <f t="shared" si="2"/>
        <v>20496.261719999999</v>
      </c>
      <c r="I8" s="59">
        <v>0.93679999999999997</v>
      </c>
      <c r="J8" s="58">
        <f t="shared" si="3"/>
        <v>19200.897979295998</v>
      </c>
      <c r="K8" s="193"/>
    </row>
    <row r="9" spans="2:14" ht="21" customHeight="1" x14ac:dyDescent="0.25">
      <c r="B9" s="55">
        <v>45413</v>
      </c>
      <c r="C9" s="56">
        <v>45443</v>
      </c>
      <c r="D9" s="57">
        <f>'SDG 7 &amp; 13'!CE11-'SDG 7 &amp; 13'!CF11</f>
        <v>20964586.510000002</v>
      </c>
      <c r="E9" s="58">
        <f>'SDG 7 &amp; 13'!CG11-'SDG 7 &amp; 13'!CH11</f>
        <v>20964586.510000002</v>
      </c>
      <c r="F9" s="17">
        <f t="shared" si="0"/>
        <v>0</v>
      </c>
      <c r="G9" s="57">
        <f t="shared" si="1"/>
        <v>20964586.510000002</v>
      </c>
      <c r="H9" s="58">
        <f t="shared" si="2"/>
        <v>20964.586510000001</v>
      </c>
      <c r="I9" s="59">
        <v>0.93679999999999997</v>
      </c>
      <c r="J9" s="58">
        <f t="shared" si="3"/>
        <v>19639.624642568</v>
      </c>
      <c r="K9" s="193"/>
    </row>
    <row r="10" spans="2:14" ht="21" customHeight="1" x14ac:dyDescent="0.25">
      <c r="B10" s="55">
        <v>45444</v>
      </c>
      <c r="C10" s="56">
        <v>45473</v>
      </c>
      <c r="D10" s="57">
        <f>'SDG 7 &amp; 13'!CE12-'SDG 7 &amp; 13'!CF12</f>
        <v>17003415.839999996</v>
      </c>
      <c r="E10" s="58">
        <f>'SDG 7 &amp; 13'!CG12-'SDG 7 &amp; 13'!CH12</f>
        <v>17003415.839999996</v>
      </c>
      <c r="F10" s="17">
        <f t="shared" si="0"/>
        <v>0</v>
      </c>
      <c r="G10" s="57">
        <f t="shared" si="1"/>
        <v>17003415.839999996</v>
      </c>
      <c r="H10" s="58">
        <f t="shared" si="2"/>
        <v>17003.415839999998</v>
      </c>
      <c r="I10" s="59">
        <v>0.93679999999999997</v>
      </c>
      <c r="J10" s="58">
        <f t="shared" si="3"/>
        <v>15928.799958911997</v>
      </c>
      <c r="K10" s="193"/>
    </row>
    <row r="11" spans="2:14" ht="15.75" thickBot="1" x14ac:dyDescent="0.3">
      <c r="B11" s="182" t="s">
        <v>109</v>
      </c>
      <c r="C11" s="183"/>
      <c r="D11" s="60">
        <f>SUM(D5:D10)</f>
        <v>119383683.75</v>
      </c>
      <c r="E11" s="60">
        <f>SUM(E5:E10)</f>
        <v>119383683.75</v>
      </c>
      <c r="F11" s="61"/>
      <c r="G11" s="60">
        <f>SUM(G5:G10)</f>
        <v>119383683.75</v>
      </c>
      <c r="H11" s="60">
        <f>SUM(H5:H10)</f>
        <v>119383.68375</v>
      </c>
      <c r="I11" s="62">
        <v>0.93679999999999997</v>
      </c>
      <c r="J11" s="61">
        <f>SUM(J5:J10)</f>
        <v>111838.634937</v>
      </c>
      <c r="K11" s="63">
        <f>K5+K6</f>
        <v>111838</v>
      </c>
      <c r="M11" s="43"/>
    </row>
    <row r="12" spans="2:14" x14ac:dyDescent="0.25">
      <c r="L12" s="64"/>
      <c r="M12" s="65"/>
    </row>
    <row r="13" spans="2:14" ht="105" x14ac:dyDescent="0.25">
      <c r="L13" s="66" t="s">
        <v>110</v>
      </c>
    </row>
    <row r="14" spans="2:14" x14ac:dyDescent="0.25">
      <c r="I14" s="67"/>
    </row>
    <row r="15" spans="2:14" x14ac:dyDescent="0.25">
      <c r="I15" s="67"/>
    </row>
  </sheetData>
  <mergeCells count="11">
    <mergeCell ref="B11:C11"/>
    <mergeCell ref="B2:C3"/>
    <mergeCell ref="I2:I4"/>
    <mergeCell ref="J2:J4"/>
    <mergeCell ref="K2:K4"/>
    <mergeCell ref="D3:D4"/>
    <mergeCell ref="E3:E4"/>
    <mergeCell ref="K5:K10"/>
    <mergeCell ref="F2:F4"/>
    <mergeCell ref="G2:G4"/>
    <mergeCell ref="H2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BAB1-B43C-43C5-969E-5841AEF52E32}">
  <dimension ref="A2:M68"/>
  <sheetViews>
    <sheetView topLeftCell="A57" workbookViewId="0">
      <selection activeCell="C5" sqref="C5"/>
    </sheetView>
  </sheetViews>
  <sheetFormatPr defaultRowHeight="15" x14ac:dyDescent="0.25"/>
  <cols>
    <col min="1" max="1" width="29.85546875" customWidth="1"/>
    <col min="2" max="2" width="30.5703125" customWidth="1"/>
    <col min="3" max="3" width="16.85546875" customWidth="1"/>
    <col min="4" max="4" width="22.85546875" customWidth="1"/>
    <col min="5" max="5" width="21.85546875" customWidth="1"/>
    <col min="6" max="6" width="16.85546875" customWidth="1"/>
    <col min="7" max="7" width="28.140625" customWidth="1"/>
    <col min="8" max="8" width="20.85546875" customWidth="1"/>
    <col min="11" max="11" width="16.140625" customWidth="1"/>
    <col min="12" max="12" width="21.85546875" customWidth="1"/>
    <col min="13" max="13" width="20.85546875" customWidth="1"/>
  </cols>
  <sheetData>
    <row r="2" spans="1:5" x14ac:dyDescent="0.25">
      <c r="A2" s="68" t="s">
        <v>111</v>
      </c>
      <c r="B2" s="68"/>
    </row>
    <row r="3" spans="1:5" x14ac:dyDescent="0.25">
      <c r="A3" s="69" t="s">
        <v>112</v>
      </c>
      <c r="B3" s="69" t="s">
        <v>113</v>
      </c>
      <c r="C3" s="69" t="s">
        <v>114</v>
      </c>
      <c r="D3" s="69" t="s">
        <v>115</v>
      </c>
      <c r="E3" s="69" t="s">
        <v>116</v>
      </c>
    </row>
    <row r="4" spans="1:5" ht="14.45" customHeight="1" x14ac:dyDescent="0.25">
      <c r="A4" s="202" t="s">
        <v>117</v>
      </c>
      <c r="B4" s="70" t="s">
        <v>118</v>
      </c>
      <c r="C4" s="71">
        <f>SUM(E27+J27+E37+J37+E47+J47+E57+J58+E68+J68)</f>
        <v>61</v>
      </c>
      <c r="D4" s="72">
        <v>0</v>
      </c>
      <c r="E4" s="71">
        <f>C4-D4</f>
        <v>61</v>
      </c>
    </row>
    <row r="5" spans="1:5" x14ac:dyDescent="0.25">
      <c r="A5" s="203"/>
      <c r="B5" s="73" t="s">
        <v>119</v>
      </c>
      <c r="C5" s="74">
        <f>SUM(C4:C4)</f>
        <v>61</v>
      </c>
      <c r="D5" s="74">
        <f>SUM(D4:D4)</f>
        <v>0</v>
      </c>
      <c r="E5" s="74">
        <f>SUM(E4:E4)</f>
        <v>61</v>
      </c>
    </row>
    <row r="8" spans="1:5" x14ac:dyDescent="0.25">
      <c r="A8" s="69" t="s">
        <v>112</v>
      </c>
      <c r="B8" s="69" t="s">
        <v>120</v>
      </c>
      <c r="C8" s="69" t="s">
        <v>114</v>
      </c>
      <c r="D8" s="69" t="s">
        <v>115</v>
      </c>
      <c r="E8" s="69" t="s">
        <v>116</v>
      </c>
    </row>
    <row r="9" spans="1:5" ht="14.45" customHeight="1" x14ac:dyDescent="0.25">
      <c r="A9" s="202" t="s">
        <v>121</v>
      </c>
      <c r="B9" s="70" t="s">
        <v>118</v>
      </c>
      <c r="C9" s="75">
        <v>10098507</v>
      </c>
      <c r="D9" s="72">
        <v>0</v>
      </c>
      <c r="E9" s="75">
        <f>C9-D9</f>
        <v>10098507</v>
      </c>
    </row>
    <row r="10" spans="1:5" x14ac:dyDescent="0.25">
      <c r="A10" s="203"/>
      <c r="B10" s="73" t="s">
        <v>119</v>
      </c>
      <c r="C10" s="76">
        <f>SUM(C9:C9)</f>
        <v>10098507</v>
      </c>
      <c r="D10" s="77">
        <f>SUM(D9:D9)</f>
        <v>0</v>
      </c>
      <c r="E10" s="76">
        <f>SUM(E9:E9)</f>
        <v>10098507</v>
      </c>
    </row>
    <row r="13" spans="1:5" x14ac:dyDescent="0.25">
      <c r="A13" s="69" t="s">
        <v>112</v>
      </c>
      <c r="B13" s="69" t="s">
        <v>120</v>
      </c>
      <c r="C13" s="69" t="s">
        <v>114</v>
      </c>
      <c r="D13" s="69" t="s">
        <v>122</v>
      </c>
      <c r="E13" s="69" t="s">
        <v>123</v>
      </c>
    </row>
    <row r="14" spans="1:5" ht="14.45" customHeight="1" x14ac:dyDescent="0.25">
      <c r="A14" s="202" t="s">
        <v>124</v>
      </c>
      <c r="B14" s="70" t="s">
        <v>118</v>
      </c>
      <c r="C14" s="78">
        <v>37</v>
      </c>
      <c r="D14" s="72">
        <v>0</v>
      </c>
      <c r="E14" s="78">
        <f>C14-D14</f>
        <v>37</v>
      </c>
    </row>
    <row r="15" spans="1:5" x14ac:dyDescent="0.25">
      <c r="A15" s="203"/>
      <c r="B15" s="73" t="s">
        <v>125</v>
      </c>
      <c r="C15" s="79">
        <f>C14</f>
        <v>37</v>
      </c>
      <c r="D15" s="77">
        <v>0</v>
      </c>
      <c r="E15" s="79">
        <f>E14</f>
        <v>37</v>
      </c>
    </row>
    <row r="18" spans="1:13" x14ac:dyDescent="0.25">
      <c r="A18" t="s">
        <v>162</v>
      </c>
      <c r="B18" s="120"/>
    </row>
    <row r="19" spans="1:13" x14ac:dyDescent="0.25">
      <c r="A19" s="69" t="s">
        <v>163</v>
      </c>
      <c r="B19" s="69" t="s">
        <v>164</v>
      </c>
      <c r="E19" s="204" t="s">
        <v>141</v>
      </c>
      <c r="F19" s="205"/>
      <c r="G19" s="205"/>
      <c r="H19" s="206"/>
      <c r="J19" s="204" t="s">
        <v>142</v>
      </c>
      <c r="K19" s="205"/>
      <c r="L19" s="205"/>
      <c r="M19" s="206"/>
    </row>
    <row r="20" spans="1:13" x14ac:dyDescent="0.25">
      <c r="A20" s="123" t="s">
        <v>165</v>
      </c>
      <c r="B20" s="121">
        <v>37</v>
      </c>
      <c r="E20" s="116" t="s">
        <v>143</v>
      </c>
      <c r="F20" s="116" t="s">
        <v>144</v>
      </c>
      <c r="G20" s="116" t="s">
        <v>145</v>
      </c>
      <c r="H20" s="116" t="s">
        <v>146</v>
      </c>
      <c r="J20" s="116" t="s">
        <v>143</v>
      </c>
      <c r="K20" s="116" t="s">
        <v>144</v>
      </c>
      <c r="L20" s="116" t="s">
        <v>145</v>
      </c>
      <c r="M20" s="116" t="s">
        <v>146</v>
      </c>
    </row>
    <row r="21" spans="1:13" x14ac:dyDescent="0.25">
      <c r="A21" s="123" t="s">
        <v>166</v>
      </c>
      <c r="B21" s="121">
        <v>0</v>
      </c>
      <c r="E21" s="116">
        <v>1</v>
      </c>
      <c r="F21" s="117">
        <v>45627</v>
      </c>
      <c r="G21" s="118" t="s">
        <v>147</v>
      </c>
      <c r="H21" s="116">
        <v>3</v>
      </c>
      <c r="J21" s="116">
        <v>1</v>
      </c>
      <c r="K21" s="117" t="s">
        <v>171</v>
      </c>
      <c r="L21" s="118" t="s">
        <v>147</v>
      </c>
      <c r="M21" s="116">
        <v>3</v>
      </c>
    </row>
    <row r="22" spans="1:13" ht="30" x14ac:dyDescent="0.25">
      <c r="A22" s="123" t="s">
        <v>167</v>
      </c>
      <c r="B22" s="122">
        <f>SUM(B20:B21)</f>
        <v>37</v>
      </c>
      <c r="E22" s="116">
        <v>2</v>
      </c>
      <c r="F22" s="117" t="s">
        <v>169</v>
      </c>
      <c r="G22" s="119" t="s">
        <v>148</v>
      </c>
      <c r="H22" s="116">
        <v>3</v>
      </c>
      <c r="J22" s="116">
        <v>2</v>
      </c>
      <c r="K22" s="117" t="s">
        <v>172</v>
      </c>
      <c r="L22" s="119" t="s">
        <v>148</v>
      </c>
      <c r="M22" s="116">
        <v>3</v>
      </c>
    </row>
    <row r="23" spans="1:13" x14ac:dyDescent="0.25">
      <c r="E23" s="116">
        <v>3</v>
      </c>
      <c r="F23" s="117">
        <v>45538</v>
      </c>
      <c r="G23" s="118" t="s">
        <v>149</v>
      </c>
      <c r="H23" s="116">
        <v>3</v>
      </c>
      <c r="J23" s="116">
        <v>3</v>
      </c>
      <c r="K23" s="117">
        <v>45385</v>
      </c>
      <c r="L23" s="118" t="s">
        <v>149</v>
      </c>
      <c r="M23" s="116">
        <v>3</v>
      </c>
    </row>
    <row r="24" spans="1:13" x14ac:dyDescent="0.25">
      <c r="E24" s="116">
        <v>4</v>
      </c>
      <c r="F24" s="117">
        <v>45569</v>
      </c>
      <c r="G24" s="118" t="s">
        <v>150</v>
      </c>
      <c r="H24" s="116">
        <v>4</v>
      </c>
      <c r="J24" s="116">
        <v>4</v>
      </c>
      <c r="K24" s="117" t="s">
        <v>173</v>
      </c>
      <c r="L24" s="118" t="s">
        <v>150</v>
      </c>
      <c r="M24" s="116">
        <v>3</v>
      </c>
    </row>
    <row r="25" spans="1:13" ht="30" x14ac:dyDescent="0.25">
      <c r="E25" s="116">
        <v>5</v>
      </c>
      <c r="F25" s="117">
        <v>45387</v>
      </c>
      <c r="G25" s="119" t="s">
        <v>151</v>
      </c>
      <c r="H25" s="116">
        <v>3</v>
      </c>
      <c r="J25" s="116">
        <v>5</v>
      </c>
      <c r="K25" s="117" t="s">
        <v>174</v>
      </c>
      <c r="L25" s="119" t="s">
        <v>151</v>
      </c>
      <c r="M25" s="116">
        <v>2</v>
      </c>
    </row>
    <row r="26" spans="1:13" ht="30" x14ac:dyDescent="0.25">
      <c r="E26" s="116">
        <v>6</v>
      </c>
      <c r="F26" s="117" t="s">
        <v>170</v>
      </c>
      <c r="G26" s="118" t="s">
        <v>152</v>
      </c>
      <c r="H26" s="116">
        <v>3</v>
      </c>
      <c r="J26" s="116">
        <v>6</v>
      </c>
      <c r="K26" s="117">
        <v>45510</v>
      </c>
      <c r="L26" s="119" t="s">
        <v>152</v>
      </c>
      <c r="M26" s="116">
        <v>3</v>
      </c>
    </row>
    <row r="27" spans="1:13" x14ac:dyDescent="0.25">
      <c r="E27" s="123">
        <v>6</v>
      </c>
      <c r="F27" s="201" t="s">
        <v>207</v>
      </c>
      <c r="G27" s="201"/>
      <c r="H27" s="201"/>
      <c r="J27" s="123">
        <v>6</v>
      </c>
      <c r="K27" s="201" t="s">
        <v>207</v>
      </c>
      <c r="L27" s="201"/>
      <c r="M27" s="201"/>
    </row>
    <row r="29" spans="1:13" x14ac:dyDescent="0.25">
      <c r="E29" s="204" t="s">
        <v>153</v>
      </c>
      <c r="F29" s="205"/>
      <c r="G29" s="205"/>
      <c r="H29" s="206"/>
      <c r="J29" s="204" t="s">
        <v>154</v>
      </c>
      <c r="K29" s="205"/>
      <c r="L29" s="205"/>
      <c r="M29" s="206"/>
    </row>
    <row r="30" spans="1:13" x14ac:dyDescent="0.25">
      <c r="E30" s="116" t="s">
        <v>143</v>
      </c>
      <c r="F30" s="116" t="s">
        <v>144</v>
      </c>
      <c r="G30" s="116" t="s">
        <v>145</v>
      </c>
      <c r="H30" s="116" t="s">
        <v>146</v>
      </c>
      <c r="J30" s="116" t="s">
        <v>143</v>
      </c>
      <c r="K30" s="116" t="s">
        <v>144</v>
      </c>
      <c r="L30" s="116" t="s">
        <v>145</v>
      </c>
      <c r="M30" s="116" t="s">
        <v>146</v>
      </c>
    </row>
    <row r="31" spans="1:13" x14ac:dyDescent="0.25">
      <c r="E31" s="116">
        <v>1</v>
      </c>
      <c r="F31" s="117" t="s">
        <v>168</v>
      </c>
      <c r="G31" s="118" t="s">
        <v>147</v>
      </c>
      <c r="H31" s="116">
        <v>3</v>
      </c>
      <c r="J31" s="116">
        <v>1</v>
      </c>
      <c r="K31" s="117" t="s">
        <v>178</v>
      </c>
      <c r="L31" s="118" t="s">
        <v>147</v>
      </c>
      <c r="M31" s="116">
        <v>3</v>
      </c>
    </row>
    <row r="32" spans="1:13" ht="30" x14ac:dyDescent="0.25">
      <c r="E32" s="116">
        <v>2</v>
      </c>
      <c r="F32" s="117">
        <v>45537</v>
      </c>
      <c r="G32" s="119" t="s">
        <v>148</v>
      </c>
      <c r="H32" s="116">
        <v>3</v>
      </c>
      <c r="J32" s="116">
        <v>2</v>
      </c>
      <c r="K32" s="117">
        <v>45506</v>
      </c>
      <c r="L32" s="119" t="s">
        <v>148</v>
      </c>
      <c r="M32" s="116">
        <v>3</v>
      </c>
    </row>
    <row r="33" spans="5:13" x14ac:dyDescent="0.25">
      <c r="E33" s="116">
        <v>3</v>
      </c>
      <c r="F33" s="117">
        <v>45629</v>
      </c>
      <c r="G33" s="118" t="s">
        <v>149</v>
      </c>
      <c r="H33" s="116">
        <v>3</v>
      </c>
      <c r="J33" s="116">
        <v>3</v>
      </c>
      <c r="K33" s="117">
        <v>45415</v>
      </c>
      <c r="L33" s="118" t="s">
        <v>149</v>
      </c>
      <c r="M33" s="116">
        <v>3</v>
      </c>
    </row>
    <row r="34" spans="5:13" x14ac:dyDescent="0.25">
      <c r="E34" s="116">
        <v>4</v>
      </c>
      <c r="F34" s="117" t="s">
        <v>175</v>
      </c>
      <c r="G34" s="118" t="s">
        <v>150</v>
      </c>
      <c r="H34" s="116">
        <v>2</v>
      </c>
      <c r="J34" s="116">
        <v>4</v>
      </c>
      <c r="K34" s="117" t="s">
        <v>179</v>
      </c>
      <c r="L34" s="118" t="s">
        <v>150</v>
      </c>
      <c r="M34" s="116">
        <v>4</v>
      </c>
    </row>
    <row r="35" spans="5:13" ht="30" x14ac:dyDescent="0.25">
      <c r="E35" s="116">
        <v>5</v>
      </c>
      <c r="F35" s="117" t="s">
        <v>176</v>
      </c>
      <c r="G35" s="119" t="s">
        <v>151</v>
      </c>
      <c r="H35" s="116">
        <v>2</v>
      </c>
      <c r="J35" s="116">
        <v>5</v>
      </c>
      <c r="K35" s="117">
        <v>45448</v>
      </c>
      <c r="L35" s="119" t="s">
        <v>151</v>
      </c>
      <c r="M35" s="116">
        <v>3</v>
      </c>
    </row>
    <row r="36" spans="5:13" ht="30" x14ac:dyDescent="0.25">
      <c r="E36" s="116">
        <v>6</v>
      </c>
      <c r="F36" s="117" t="s">
        <v>177</v>
      </c>
      <c r="G36" s="118" t="s">
        <v>152</v>
      </c>
      <c r="H36" s="116">
        <v>3</v>
      </c>
      <c r="J36" s="116">
        <v>6</v>
      </c>
      <c r="K36" s="117">
        <v>45571</v>
      </c>
      <c r="L36" s="119" t="s">
        <v>152</v>
      </c>
      <c r="M36" s="116">
        <v>3</v>
      </c>
    </row>
    <row r="37" spans="5:13" x14ac:dyDescent="0.25">
      <c r="E37" s="123">
        <v>6</v>
      </c>
      <c r="F37" s="201" t="s">
        <v>207</v>
      </c>
      <c r="G37" s="201"/>
      <c r="H37" s="201"/>
      <c r="J37" s="123">
        <v>6</v>
      </c>
      <c r="K37" s="201" t="s">
        <v>207</v>
      </c>
      <c r="L37" s="201"/>
      <c r="M37" s="201"/>
    </row>
    <row r="39" spans="5:13" x14ac:dyDescent="0.25">
      <c r="E39" s="204" t="s">
        <v>155</v>
      </c>
      <c r="F39" s="205"/>
      <c r="G39" s="205"/>
      <c r="H39" s="206"/>
      <c r="J39" s="204" t="s">
        <v>156</v>
      </c>
      <c r="K39" s="205"/>
      <c r="L39" s="205"/>
      <c r="M39" s="206"/>
    </row>
    <row r="40" spans="5:13" x14ac:dyDescent="0.25">
      <c r="E40" s="116" t="s">
        <v>143</v>
      </c>
      <c r="F40" s="116" t="s">
        <v>144</v>
      </c>
      <c r="G40" s="116" t="s">
        <v>145</v>
      </c>
      <c r="H40" s="116" t="s">
        <v>146</v>
      </c>
      <c r="J40" s="116" t="s">
        <v>143</v>
      </c>
      <c r="K40" s="116" t="s">
        <v>144</v>
      </c>
      <c r="L40" s="116" t="s">
        <v>145</v>
      </c>
      <c r="M40" s="116" t="s">
        <v>146</v>
      </c>
    </row>
    <row r="41" spans="5:13" x14ac:dyDescent="0.25">
      <c r="E41" s="116">
        <v>1</v>
      </c>
      <c r="F41" s="117" t="s">
        <v>180</v>
      </c>
      <c r="G41" s="118" t="s">
        <v>147</v>
      </c>
      <c r="H41" s="116">
        <v>3</v>
      </c>
      <c r="J41" s="116">
        <v>1</v>
      </c>
      <c r="K41" s="117" t="s">
        <v>183</v>
      </c>
      <c r="L41" s="118" t="s">
        <v>147</v>
      </c>
      <c r="M41" s="116">
        <v>2</v>
      </c>
    </row>
    <row r="42" spans="5:13" ht="30" x14ac:dyDescent="0.25">
      <c r="E42" s="116">
        <v>2</v>
      </c>
      <c r="F42" s="117">
        <v>45475</v>
      </c>
      <c r="G42" s="119" t="s">
        <v>148</v>
      </c>
      <c r="H42" s="116">
        <v>2</v>
      </c>
      <c r="J42" s="116">
        <v>2</v>
      </c>
      <c r="K42" s="117">
        <v>45353</v>
      </c>
      <c r="L42" s="119" t="s">
        <v>148</v>
      </c>
      <c r="M42" s="116">
        <v>2</v>
      </c>
    </row>
    <row r="43" spans="5:13" x14ac:dyDescent="0.25">
      <c r="E43" s="116">
        <v>3</v>
      </c>
      <c r="F43" s="117">
        <v>45599</v>
      </c>
      <c r="G43" s="118" t="s">
        <v>149</v>
      </c>
      <c r="H43" s="116">
        <v>3</v>
      </c>
      <c r="J43" s="116">
        <v>3</v>
      </c>
      <c r="K43" s="117" t="s">
        <v>184</v>
      </c>
      <c r="L43" s="118" t="s">
        <v>149</v>
      </c>
      <c r="M43" s="116">
        <v>3</v>
      </c>
    </row>
    <row r="44" spans="5:13" x14ac:dyDescent="0.25">
      <c r="E44" s="116">
        <v>4</v>
      </c>
      <c r="F44" s="117">
        <v>45508</v>
      </c>
      <c r="G44" s="118" t="s">
        <v>150</v>
      </c>
      <c r="H44" s="116">
        <v>2</v>
      </c>
      <c r="J44" s="116">
        <v>4</v>
      </c>
      <c r="K44" s="117" t="s">
        <v>185</v>
      </c>
      <c r="L44" s="118" t="s">
        <v>150</v>
      </c>
      <c r="M44" s="116">
        <v>3</v>
      </c>
    </row>
    <row r="45" spans="5:13" ht="30" x14ac:dyDescent="0.25">
      <c r="E45" s="116">
        <v>5</v>
      </c>
      <c r="F45" s="117" t="s">
        <v>181</v>
      </c>
      <c r="G45" s="119" t="s">
        <v>151</v>
      </c>
      <c r="H45" s="116">
        <v>2</v>
      </c>
      <c r="J45" s="116">
        <v>5</v>
      </c>
      <c r="K45" s="117">
        <v>45478</v>
      </c>
      <c r="L45" s="119" t="s">
        <v>151</v>
      </c>
      <c r="M45" s="116">
        <v>2</v>
      </c>
    </row>
    <row r="46" spans="5:13" ht="30" x14ac:dyDescent="0.25">
      <c r="E46" s="116">
        <v>6</v>
      </c>
      <c r="F46" s="117" t="s">
        <v>182</v>
      </c>
      <c r="G46" s="118" t="s">
        <v>152</v>
      </c>
      <c r="H46" s="116">
        <v>2</v>
      </c>
      <c r="J46" s="116">
        <v>6</v>
      </c>
      <c r="K46" s="117">
        <v>45418</v>
      </c>
      <c r="L46" s="119" t="s">
        <v>152</v>
      </c>
      <c r="M46" s="116">
        <v>3</v>
      </c>
    </row>
    <row r="47" spans="5:13" x14ac:dyDescent="0.25">
      <c r="E47" s="123">
        <v>6</v>
      </c>
      <c r="F47" s="201" t="s">
        <v>207</v>
      </c>
      <c r="G47" s="201"/>
      <c r="H47" s="201"/>
      <c r="J47" s="123">
        <v>6</v>
      </c>
      <c r="K47" s="201" t="s">
        <v>207</v>
      </c>
      <c r="L47" s="201"/>
      <c r="M47" s="201"/>
    </row>
    <row r="49" spans="5:13" x14ac:dyDescent="0.25">
      <c r="E49" s="204" t="s">
        <v>157</v>
      </c>
      <c r="F49" s="205"/>
      <c r="G49" s="205"/>
      <c r="H49" s="206"/>
      <c r="J49" s="204" t="s">
        <v>158</v>
      </c>
      <c r="K49" s="205"/>
      <c r="L49" s="205"/>
      <c r="M49" s="206"/>
    </row>
    <row r="50" spans="5:13" x14ac:dyDescent="0.25">
      <c r="E50" s="116" t="s">
        <v>143</v>
      </c>
      <c r="F50" s="116" t="s">
        <v>144</v>
      </c>
      <c r="G50" s="116" t="s">
        <v>145</v>
      </c>
      <c r="H50" s="116" t="s">
        <v>146</v>
      </c>
      <c r="J50" s="116" t="s">
        <v>143</v>
      </c>
      <c r="K50" s="116" t="s">
        <v>144</v>
      </c>
      <c r="L50" s="116" t="s">
        <v>145</v>
      </c>
      <c r="M50" s="116" t="s">
        <v>146</v>
      </c>
    </row>
    <row r="51" spans="5:13" x14ac:dyDescent="0.25">
      <c r="E51" s="116">
        <v>1</v>
      </c>
      <c r="F51" s="117" t="s">
        <v>186</v>
      </c>
      <c r="G51" s="118" t="s">
        <v>147</v>
      </c>
      <c r="H51" s="116">
        <v>3</v>
      </c>
      <c r="J51" s="130">
        <v>1</v>
      </c>
      <c r="K51" s="130" t="s">
        <v>201</v>
      </c>
      <c r="L51" s="130" t="s">
        <v>147</v>
      </c>
      <c r="M51" s="130">
        <v>3</v>
      </c>
    </row>
    <row r="52" spans="5:13" ht="30" x14ac:dyDescent="0.25">
      <c r="E52" s="116">
        <v>2</v>
      </c>
      <c r="F52" s="117" t="s">
        <v>187</v>
      </c>
      <c r="G52" s="119" t="s">
        <v>148</v>
      </c>
      <c r="H52" s="116">
        <v>3</v>
      </c>
      <c r="J52" s="116">
        <v>2</v>
      </c>
      <c r="K52" s="117">
        <v>45628</v>
      </c>
      <c r="L52" s="119" t="s">
        <v>159</v>
      </c>
      <c r="M52" s="116">
        <v>16</v>
      </c>
    </row>
    <row r="53" spans="5:13" ht="30" x14ac:dyDescent="0.25">
      <c r="E53" s="116">
        <v>3</v>
      </c>
      <c r="F53" s="117" t="s">
        <v>188</v>
      </c>
      <c r="G53" s="118" t="s">
        <v>149</v>
      </c>
      <c r="H53" s="116">
        <v>2</v>
      </c>
      <c r="J53" s="130">
        <v>3</v>
      </c>
      <c r="K53" s="130" t="s">
        <v>202</v>
      </c>
      <c r="L53" s="71" t="s">
        <v>148</v>
      </c>
      <c r="M53" s="130">
        <v>1</v>
      </c>
    </row>
    <row r="54" spans="5:13" x14ac:dyDescent="0.25">
      <c r="E54" s="116">
        <v>4</v>
      </c>
      <c r="F54" s="117" t="s">
        <v>189</v>
      </c>
      <c r="G54" s="118" t="s">
        <v>150</v>
      </c>
      <c r="H54" s="116">
        <v>3</v>
      </c>
      <c r="J54" s="130">
        <v>4</v>
      </c>
      <c r="K54" s="130" t="s">
        <v>203</v>
      </c>
      <c r="L54" s="130" t="s">
        <v>149</v>
      </c>
      <c r="M54" s="130">
        <v>3</v>
      </c>
    </row>
    <row r="55" spans="5:13" ht="30" x14ac:dyDescent="0.25">
      <c r="E55" s="116">
        <v>5</v>
      </c>
      <c r="F55" s="117" t="s">
        <v>190</v>
      </c>
      <c r="G55" s="119" t="s">
        <v>151</v>
      </c>
      <c r="H55" s="116">
        <v>2</v>
      </c>
      <c r="J55" s="130">
        <v>5</v>
      </c>
      <c r="K55" s="130" t="s">
        <v>204</v>
      </c>
      <c r="L55" s="130" t="s">
        <v>150</v>
      </c>
      <c r="M55" s="130">
        <v>2</v>
      </c>
    </row>
    <row r="56" spans="5:13" ht="30" x14ac:dyDescent="0.25">
      <c r="E56" s="116">
        <v>6</v>
      </c>
      <c r="F56" s="117" t="s">
        <v>191</v>
      </c>
      <c r="G56" s="118" t="s">
        <v>152</v>
      </c>
      <c r="H56" s="116">
        <v>2</v>
      </c>
      <c r="J56" s="130">
        <v>6</v>
      </c>
      <c r="K56" s="130" t="s">
        <v>205</v>
      </c>
      <c r="L56" s="71" t="s">
        <v>151</v>
      </c>
      <c r="M56" s="130">
        <v>2</v>
      </c>
    </row>
    <row r="57" spans="5:13" ht="30" x14ac:dyDescent="0.25">
      <c r="E57" s="123">
        <v>6</v>
      </c>
      <c r="F57" s="201" t="s">
        <v>207</v>
      </c>
      <c r="G57" s="201"/>
      <c r="H57" s="201"/>
      <c r="J57" s="130">
        <v>7</v>
      </c>
      <c r="K57" s="130" t="s">
        <v>206</v>
      </c>
      <c r="L57" s="71" t="s">
        <v>152</v>
      </c>
      <c r="M57" s="130">
        <v>3</v>
      </c>
    </row>
    <row r="58" spans="5:13" x14ac:dyDescent="0.25">
      <c r="J58" s="123">
        <v>7</v>
      </c>
      <c r="K58" s="201" t="s">
        <v>207</v>
      </c>
      <c r="L58" s="201"/>
      <c r="M58" s="201"/>
    </row>
    <row r="60" spans="5:13" x14ac:dyDescent="0.25">
      <c r="E60" s="204" t="s">
        <v>161</v>
      </c>
      <c r="F60" s="205"/>
      <c r="G60" s="205"/>
      <c r="H60" s="206"/>
      <c r="J60" s="204" t="s">
        <v>160</v>
      </c>
      <c r="K60" s="205"/>
      <c r="L60" s="205"/>
      <c r="M60" s="206"/>
    </row>
    <row r="61" spans="5:13" x14ac:dyDescent="0.25">
      <c r="E61" s="116" t="s">
        <v>143</v>
      </c>
      <c r="F61" s="116" t="s">
        <v>144</v>
      </c>
      <c r="G61" s="116" t="s">
        <v>145</v>
      </c>
      <c r="H61" s="116" t="s">
        <v>146</v>
      </c>
      <c r="J61" s="116" t="s">
        <v>143</v>
      </c>
      <c r="K61" s="116" t="s">
        <v>144</v>
      </c>
      <c r="L61" s="116" t="s">
        <v>145</v>
      </c>
      <c r="M61" s="116" t="s">
        <v>146</v>
      </c>
    </row>
    <row r="62" spans="5:13" x14ac:dyDescent="0.25">
      <c r="E62" s="116">
        <v>1</v>
      </c>
      <c r="F62" s="117" t="s">
        <v>192</v>
      </c>
      <c r="G62" s="118" t="s">
        <v>147</v>
      </c>
      <c r="H62" s="116">
        <v>3</v>
      </c>
      <c r="J62" s="116">
        <v>1</v>
      </c>
      <c r="K62" s="117" t="s">
        <v>178</v>
      </c>
      <c r="L62" s="118" t="s">
        <v>147</v>
      </c>
      <c r="M62" s="116">
        <v>2</v>
      </c>
    </row>
    <row r="63" spans="5:13" ht="30" x14ac:dyDescent="0.25">
      <c r="E63" s="116">
        <v>2</v>
      </c>
      <c r="F63" s="117" t="s">
        <v>193</v>
      </c>
      <c r="G63" s="119" t="s">
        <v>148</v>
      </c>
      <c r="H63" s="116">
        <v>3</v>
      </c>
      <c r="J63" s="116">
        <v>2</v>
      </c>
      <c r="K63" s="117" t="s">
        <v>198</v>
      </c>
      <c r="L63" s="119" t="s">
        <v>148</v>
      </c>
      <c r="M63" s="116">
        <v>2</v>
      </c>
    </row>
    <row r="64" spans="5:13" x14ac:dyDescent="0.25">
      <c r="E64" s="116">
        <v>3</v>
      </c>
      <c r="F64" s="117" t="s">
        <v>194</v>
      </c>
      <c r="G64" s="118" t="s">
        <v>149</v>
      </c>
      <c r="H64" s="116">
        <v>3</v>
      </c>
      <c r="J64" s="116">
        <v>3</v>
      </c>
      <c r="K64" s="117">
        <v>45446</v>
      </c>
      <c r="L64" s="118" t="s">
        <v>149</v>
      </c>
      <c r="M64" s="116">
        <v>2</v>
      </c>
    </row>
    <row r="65" spans="5:13" x14ac:dyDescent="0.25">
      <c r="E65" s="116">
        <v>4</v>
      </c>
      <c r="F65" s="117" t="s">
        <v>195</v>
      </c>
      <c r="G65" s="118" t="s">
        <v>150</v>
      </c>
      <c r="H65" s="116">
        <v>3</v>
      </c>
      <c r="J65" s="116">
        <v>4</v>
      </c>
      <c r="K65" s="117" t="s">
        <v>199</v>
      </c>
      <c r="L65" s="118" t="s">
        <v>150</v>
      </c>
      <c r="M65" s="116">
        <v>2</v>
      </c>
    </row>
    <row r="66" spans="5:13" ht="30" x14ac:dyDescent="0.25">
      <c r="E66" s="116">
        <v>5</v>
      </c>
      <c r="F66" s="117" t="s">
        <v>196</v>
      </c>
      <c r="G66" s="119" t="s">
        <v>151</v>
      </c>
      <c r="H66" s="116">
        <v>3</v>
      </c>
      <c r="J66" s="116">
        <v>5</v>
      </c>
      <c r="K66" s="117">
        <v>45509</v>
      </c>
      <c r="L66" s="119" t="s">
        <v>151</v>
      </c>
      <c r="M66" s="116">
        <v>2</v>
      </c>
    </row>
    <row r="67" spans="5:13" ht="30" x14ac:dyDescent="0.25">
      <c r="E67" s="116">
        <v>6</v>
      </c>
      <c r="F67" s="117" t="s">
        <v>197</v>
      </c>
      <c r="G67" s="118" t="s">
        <v>152</v>
      </c>
      <c r="H67" s="116">
        <v>3</v>
      </c>
      <c r="J67" s="116">
        <v>6</v>
      </c>
      <c r="K67" s="117" t="s">
        <v>200</v>
      </c>
      <c r="L67" s="119" t="s">
        <v>152</v>
      </c>
      <c r="M67" s="116">
        <v>3</v>
      </c>
    </row>
    <row r="68" spans="5:13" x14ac:dyDescent="0.25">
      <c r="E68" s="123">
        <v>6</v>
      </c>
      <c r="F68" s="201" t="s">
        <v>207</v>
      </c>
      <c r="G68" s="201"/>
      <c r="H68" s="201"/>
      <c r="J68" s="123">
        <v>6</v>
      </c>
      <c r="K68" s="201" t="s">
        <v>207</v>
      </c>
      <c r="L68" s="201"/>
      <c r="M68" s="201"/>
    </row>
  </sheetData>
  <mergeCells count="23">
    <mergeCell ref="F68:H68"/>
    <mergeCell ref="K68:M68"/>
    <mergeCell ref="F27:H27"/>
    <mergeCell ref="K27:M27"/>
    <mergeCell ref="F37:H37"/>
    <mergeCell ref="K37:M37"/>
    <mergeCell ref="F47:H47"/>
    <mergeCell ref="K47:M47"/>
    <mergeCell ref="J60:M60"/>
    <mergeCell ref="E60:H60"/>
    <mergeCell ref="E29:H29"/>
    <mergeCell ref="J29:M29"/>
    <mergeCell ref="E39:H39"/>
    <mergeCell ref="J39:M39"/>
    <mergeCell ref="E49:H49"/>
    <mergeCell ref="J49:M49"/>
    <mergeCell ref="F57:H57"/>
    <mergeCell ref="K58:M58"/>
    <mergeCell ref="A4:A5"/>
    <mergeCell ref="A9:A10"/>
    <mergeCell ref="A14:A15"/>
    <mergeCell ref="E19:H19"/>
    <mergeCell ref="J19:M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8C7A-90E2-4722-AF21-CE54AFB0DF7B}">
  <dimension ref="C3:H16"/>
  <sheetViews>
    <sheetView tabSelected="1" topLeftCell="B1" workbookViewId="0">
      <selection activeCell="F19" sqref="F19"/>
    </sheetView>
  </sheetViews>
  <sheetFormatPr defaultRowHeight="15" x14ac:dyDescent="0.25"/>
  <cols>
    <col min="3" max="3" width="37.42578125" bestFit="1" customWidth="1"/>
    <col min="4" max="4" width="27.85546875" bestFit="1" customWidth="1"/>
    <col min="5" max="5" width="15.5703125" customWidth="1"/>
    <col min="6" max="6" width="35.85546875" customWidth="1"/>
    <col min="7" max="7" width="16.140625" customWidth="1"/>
    <col min="8" max="8" width="14" customWidth="1"/>
  </cols>
  <sheetData>
    <row r="3" spans="3:8" x14ac:dyDescent="0.25">
      <c r="C3" s="80" t="s">
        <v>126</v>
      </c>
      <c r="D3" s="70">
        <v>45292</v>
      </c>
    </row>
    <row r="4" spans="3:8" x14ac:dyDescent="0.25">
      <c r="C4" s="80" t="s">
        <v>127</v>
      </c>
      <c r="D4" s="70">
        <v>45473</v>
      </c>
    </row>
    <row r="5" spans="3:8" x14ac:dyDescent="0.25">
      <c r="C5" s="80" t="s">
        <v>128</v>
      </c>
      <c r="D5" s="80">
        <f>D4-D3+1</f>
        <v>182</v>
      </c>
    </row>
    <row r="8" spans="3:8" x14ac:dyDescent="0.25">
      <c r="C8" s="69" t="s">
        <v>129</v>
      </c>
      <c r="D8" s="69" t="s">
        <v>27</v>
      </c>
      <c r="E8" s="204" t="s">
        <v>29</v>
      </c>
      <c r="F8" s="205"/>
      <c r="G8" s="206"/>
      <c r="H8" s="69" t="s">
        <v>34</v>
      </c>
    </row>
    <row r="9" spans="3:8" x14ac:dyDescent="0.25">
      <c r="C9" s="69"/>
      <c r="D9" s="69" t="s">
        <v>130</v>
      </c>
      <c r="E9" s="69" t="s">
        <v>131</v>
      </c>
      <c r="F9" s="69" t="s">
        <v>132</v>
      </c>
      <c r="G9" s="69" t="s">
        <v>133</v>
      </c>
      <c r="H9" s="69" t="s">
        <v>134</v>
      </c>
    </row>
    <row r="10" spans="3:8" x14ac:dyDescent="0.25">
      <c r="C10" s="80" t="s">
        <v>135</v>
      </c>
      <c r="D10" s="81">
        <f>'ER Summary and SDGs'!C15</f>
        <v>239771</v>
      </c>
      <c r="E10" s="82">
        <v>1</v>
      </c>
      <c r="F10" s="82" t="s">
        <v>136</v>
      </c>
      <c r="G10" s="82">
        <v>67</v>
      </c>
      <c r="H10" s="81">
        <f>'ER Summary and SDGs'!C18</f>
        <v>224617</v>
      </c>
    </row>
    <row r="11" spans="3:8" x14ac:dyDescent="0.25">
      <c r="C11" s="80" t="s">
        <v>137</v>
      </c>
      <c r="D11" s="83">
        <f>D10*D5/365</f>
        <v>119557.04657534247</v>
      </c>
      <c r="E11" s="84">
        <f>ROUNDUP(E10*D5/365,0)</f>
        <v>1</v>
      </c>
      <c r="F11" s="84" t="s">
        <v>136</v>
      </c>
      <c r="G11" s="84">
        <f>G10</f>
        <v>67</v>
      </c>
      <c r="H11" s="85">
        <f>ROUNDDOWN(H10*D5/365,0)</f>
        <v>112000</v>
      </c>
    </row>
    <row r="12" spans="3:8" x14ac:dyDescent="0.25">
      <c r="C12" s="80" t="s">
        <v>138</v>
      </c>
      <c r="D12" s="86">
        <f>'ER Summary and SDGs'!E26</f>
        <v>119383.68375</v>
      </c>
      <c r="E12" s="84">
        <f>'ER Summary and SDGs'!E28</f>
        <v>61</v>
      </c>
      <c r="F12" s="81">
        <f>'ER Summary and SDGs'!E29</f>
        <v>10098507</v>
      </c>
      <c r="G12" s="84">
        <f>'ER Summary and SDGs'!E27</f>
        <v>37</v>
      </c>
      <c r="H12" s="85">
        <f>'ER Summary and SDGs'!E30</f>
        <v>111838</v>
      </c>
    </row>
    <row r="13" spans="3:8" x14ac:dyDescent="0.25">
      <c r="C13" s="80" t="s">
        <v>139</v>
      </c>
      <c r="D13" s="129">
        <f>(D12-D11)/D11</f>
        <v>-1.4500427227701611E-3</v>
      </c>
      <c r="E13" s="87">
        <f>(E12-E11)/E11</f>
        <v>60</v>
      </c>
      <c r="F13" s="87" t="s">
        <v>136</v>
      </c>
      <c r="G13" s="87">
        <f>(G12-G11)/G11</f>
        <v>-0.44776119402985076</v>
      </c>
      <c r="H13" s="129">
        <f>(H12-H11)/H11</f>
        <v>-1.4464285714285714E-3</v>
      </c>
    </row>
    <row r="16" spans="3:8" x14ac:dyDescent="0.25">
      <c r="E16" s="135"/>
      <c r="G16" s="136"/>
    </row>
  </sheetData>
  <mergeCells count="1">
    <mergeCell ref="E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ER Summary and SDGs</vt:lpstr>
      <vt:lpstr>SDG 7 &amp; 13</vt:lpstr>
      <vt:lpstr>SDG 13 ER Calculation</vt:lpstr>
      <vt:lpstr>SDG 8</vt:lpstr>
      <vt:lpstr>Ex-ante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m</dc:creator>
  <cp:lastModifiedBy>Abhishek Mondal</cp:lastModifiedBy>
  <dcterms:created xsi:type="dcterms:W3CDTF">2015-06-05T18:17:20Z</dcterms:created>
  <dcterms:modified xsi:type="dcterms:W3CDTF">2025-01-10T10:06:29Z</dcterms:modified>
</cp:coreProperties>
</file>