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ste\Downloads\VERRA SUBMISSION DOCUMENT_VKU.VER.199.24_VCS_1842-To client\VERRA SUBMISSION DOCUMENT_VKU.VER.199.24_VCS_1842-To client\"/>
    </mc:Choice>
  </mc:AlternateContent>
  <xr:revisionPtr revIDLastSave="0" documentId="13_ncr:1_{1512D6D7-468C-4C4C-AAB8-E623F205CD99}" xr6:coauthVersionLast="47" xr6:coauthVersionMax="47" xr10:uidLastSave="{00000000-0000-0000-0000-000000000000}"/>
  <bookViews>
    <workbookView xWindow="-108" yWindow="-108" windowWidth="23256" windowHeight="12456" xr2:uid="{A09AE6CF-E5FC-4EEC-856C-5B506EB7233D}"/>
  </bookViews>
  <sheets>
    <sheet name="Emission Reduction" sheetId="2" r:id="rId1"/>
    <sheet name="Generation" sheetId="1" r:id="rId2"/>
    <sheet name="SDGs contributions Project Life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D8" i="3"/>
  <c r="E8" i="3"/>
  <c r="C8" i="3"/>
  <c r="C6" i="3"/>
  <c r="C5" i="3"/>
  <c r="F31" i="2"/>
  <c r="C31" i="2"/>
  <c r="B31" i="2"/>
  <c r="E22" i="1" l="1"/>
  <c r="C30" i="2" l="1"/>
  <c r="C29" i="2"/>
  <c r="C28" i="2"/>
  <c r="L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3" i="1"/>
  <c r="K22" i="1"/>
  <c r="C23" i="2"/>
  <c r="J22" i="1"/>
  <c r="E16" i="2"/>
  <c r="C24" i="2" l="1"/>
  <c r="D15" i="2"/>
  <c r="F15" i="2" s="1"/>
  <c r="D14" i="2"/>
  <c r="F14" i="2" s="1"/>
  <c r="D13" i="2"/>
  <c r="F13" i="2" s="1"/>
  <c r="D16" i="2" l="1"/>
  <c r="F16" i="2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H3" i="1"/>
  <c r="D3" i="1"/>
  <c r="I19" i="1" l="1"/>
  <c r="E19" i="1"/>
  <c r="J19" i="1" s="1"/>
  <c r="D7" i="2" s="1"/>
  <c r="G7" i="2" s="1"/>
  <c r="E7" i="1"/>
  <c r="I7" i="1"/>
  <c r="I22" i="1" s="1"/>
  <c r="I3" i="1"/>
  <c r="E3" i="1"/>
  <c r="J3" i="1" s="1"/>
  <c r="J7" i="1" l="1"/>
  <c r="D6" i="2" s="1"/>
  <c r="G6" i="2" s="1"/>
  <c r="D5" i="2"/>
  <c r="G5" i="2" s="1"/>
  <c r="B8" i="2" s="1"/>
  <c r="B23" i="1"/>
</calcChain>
</file>

<file path=xl/sharedStrings.xml><?xml version="1.0" encoding="utf-8"?>
<sst xmlns="http://schemas.openxmlformats.org/spreadsheetml/2006/main" count="82" uniqueCount="68">
  <si>
    <t>Plot 4</t>
  </si>
  <si>
    <t>Plot 5</t>
  </si>
  <si>
    <t>Year</t>
  </si>
  <si>
    <t>Export (KWh)</t>
  </si>
  <si>
    <t>Import (KWh)</t>
  </si>
  <si>
    <t>Net Generation (MWh)</t>
  </si>
  <si>
    <t>Annual Average Generation (MWh/Year)</t>
  </si>
  <si>
    <t>Net Generation/year (MWh)</t>
  </si>
  <si>
    <t>Total Net generation for Plot 4 &amp;5</t>
  </si>
  <si>
    <t>Emission Reduction (tCO2)</t>
  </si>
  <si>
    <t>Vintage</t>
  </si>
  <si>
    <t>01-Sep-2021 to 31-Dec-2021</t>
  </si>
  <si>
    <t xml:space="preserve">Total </t>
  </si>
  <si>
    <t>01-Jan-2022 to 31-Dec-2022</t>
  </si>
  <si>
    <t>Total Export (KWh)</t>
  </si>
  <si>
    <t>Grid Emission factor (tCO2/MWh)</t>
  </si>
  <si>
    <t>01-Jan-2023 to 31-Mar-2023</t>
  </si>
  <si>
    <t>tCO2</t>
  </si>
  <si>
    <t>Total Net Generation (MWh)</t>
  </si>
  <si>
    <t>Baseline emission (tCO2/MWh)</t>
  </si>
  <si>
    <t>Project  emission (tCO2/MWh)</t>
  </si>
  <si>
    <t>Leakage emission (tCO2/MWh)</t>
  </si>
  <si>
    <t>Number of days</t>
  </si>
  <si>
    <t>Ex-ante estimated reductions (tCO2)</t>
  </si>
  <si>
    <t>Achieved reductions (tCO2)</t>
  </si>
  <si>
    <t>Percent difference (%)</t>
  </si>
  <si>
    <t xml:space="preserve">Project title : </t>
  </si>
  <si>
    <t>Actual PLF achieved during current monitoring period</t>
  </si>
  <si>
    <t>Installed Capacity</t>
  </si>
  <si>
    <t>Increase of Actual PLF from the estimated ex-ante value of PLF</t>
  </si>
  <si>
    <t>Number of days in the current monitoring period</t>
  </si>
  <si>
    <t>days</t>
  </si>
  <si>
    <t>%</t>
  </si>
  <si>
    <t>PLF Analysis</t>
  </si>
  <si>
    <t>MWac</t>
  </si>
  <si>
    <t>Monthly PLF %</t>
  </si>
  <si>
    <t>No. of months</t>
  </si>
  <si>
    <t>Annual average generation as per registered PD</t>
  </si>
  <si>
    <t>Annual Estimated Emission reduction as per PD</t>
  </si>
  <si>
    <t>MWh/year</t>
  </si>
  <si>
    <t>SDG parameters</t>
  </si>
  <si>
    <t>SDG 13 (tco2)</t>
  </si>
  <si>
    <t>SDG 7.2 (MWh)</t>
  </si>
  <si>
    <t>SDG 8.6 (Nos)</t>
  </si>
  <si>
    <t>SDG 8.8 (Nos)</t>
  </si>
  <si>
    <t>SDG 4.3 (Nos)</t>
  </si>
  <si>
    <t>PLF considered as per ex-ante estimate (Joint Validation and Verification Report)</t>
  </si>
  <si>
    <t>Total</t>
  </si>
  <si>
    <t>Monitoring Priod No</t>
  </si>
  <si>
    <t>Monitoring Period Length</t>
  </si>
  <si>
    <t xml:space="preserve">1st </t>
  </si>
  <si>
    <t xml:space="preserve">2nd </t>
  </si>
  <si>
    <t xml:space="preserve">3rd </t>
  </si>
  <si>
    <t>4th</t>
  </si>
  <si>
    <t>5th(Current)</t>
  </si>
  <si>
    <t>01-April-2020 to 30-September-2020</t>
  </si>
  <si>
    <t>01-November-2018 to 31-March-2020</t>
  </si>
  <si>
    <t>16–September–2018 to 31-October-2018</t>
  </si>
  <si>
    <t>01-October-2020 to 31 – August-2021</t>
  </si>
  <si>
    <t>01-September-2021 to 31-March-2023</t>
  </si>
  <si>
    <t>16-September-2018 to 31-March-2023</t>
  </si>
  <si>
    <t>SDG 4.3(Hrs)</t>
  </si>
  <si>
    <t>SDG 7.2(MWh)</t>
  </si>
  <si>
    <t>SDG 8.6(No)</t>
  </si>
  <si>
    <t>SDG 8.8 (No)</t>
  </si>
  <si>
    <t>SDG 13(No)</t>
  </si>
  <si>
    <t>Version: 05, Dated: 04/12/2024</t>
  </si>
  <si>
    <t>100 MW SOLAR PROJECT IN BHADLA IN RAJASTHAN.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</si>
</sst>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00"/>
    <numFmt numFmtId="165" formatCode="_ * #,##0.000_ ;_ * \-#,##0.000_ ;_ * &quot;-&quot;???_ ;_ @_ "/>
    <numFmt numFmtId="166" formatCode="#,##0.000_ ;\-#,##0.000\ "/>
    <numFmt numFmtId="167" formatCode="_(* #,##0_);_(* \(#,##0\);_(* &quot;-&quot;??_);_(@_)"/>
    <numFmt numFmtId="168" formatCode="0.000%"/>
    <numFmt numFmtId="169" formatCode="0.000000000000000%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0"/>
      <color theme="1"/>
      <name val="Franklin Gothic Book"/>
      <family val="2"/>
    </font>
    <font>
      <sz val="9"/>
      <color rgb="FF2B3A57"/>
      <name val="Century Gothic"/>
      <family val="2"/>
    </font>
    <font>
      <b/>
      <sz val="9"/>
      <color rgb="FF2B3A57"/>
      <name val="Century Gothic"/>
      <family val="2"/>
    </font>
    <font>
      <sz val="10.5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2" fillId="2" borderId="0" xfId="0" applyFont="1" applyFill="1"/>
    <xf numFmtId="0" fontId="2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2" xfId="0" applyBorder="1" applyAlignment="1">
      <alignment horizontal="center"/>
    </xf>
    <xf numFmtId="17" fontId="0" fillId="0" borderId="0" xfId="0" applyNumberFormat="1" applyAlignment="1">
      <alignment horizontal="left"/>
    </xf>
    <xf numFmtId="0" fontId="2" fillId="3" borderId="0" xfId="0" applyFont="1" applyFill="1"/>
    <xf numFmtId="0" fontId="0" fillId="0" borderId="6" xfId="0" applyBorder="1"/>
    <xf numFmtId="0" fontId="3" fillId="0" borderId="0" xfId="0" applyFont="1" applyAlignment="1">
      <alignment wrapText="1"/>
    </xf>
    <xf numFmtId="164" fontId="0" fillId="0" borderId="0" xfId="0" applyNumberFormat="1"/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lef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6" fontId="6" fillId="0" borderId="1" xfId="1" applyNumberFormat="1" applyFont="1" applyBorder="1" applyAlignment="1">
      <alignment horizontal="right" vertical="center"/>
    </xf>
    <xf numFmtId="43" fontId="6" fillId="0" borderId="1" xfId="1" applyFont="1" applyBorder="1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17" fontId="0" fillId="0" borderId="0" xfId="0" applyNumberFormat="1" applyAlignment="1">
      <alignment horizontal="right"/>
    </xf>
    <xf numFmtId="43" fontId="0" fillId="0" borderId="0" xfId="1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43" fontId="0" fillId="2" borderId="0" xfId="1" applyFont="1" applyFill="1" applyAlignment="1">
      <alignment horizontal="right" vertical="center"/>
    </xf>
    <xf numFmtId="43" fontId="2" fillId="3" borderId="0" xfId="1" applyFont="1" applyFill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43" fontId="3" fillId="0" borderId="0" xfId="1" applyFont="1" applyAlignment="1">
      <alignment horizontal="right" vertical="center"/>
    </xf>
    <xf numFmtId="43" fontId="0" fillId="0" borderId="0" xfId="1" applyFont="1" applyAlignment="1">
      <alignment horizontal="right"/>
    </xf>
    <xf numFmtId="43" fontId="0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 wrapText="1"/>
    </xf>
    <xf numFmtId="15" fontId="0" fillId="0" borderId="0" xfId="0" applyNumberFormat="1"/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 wrapText="1"/>
    </xf>
    <xf numFmtId="0" fontId="5" fillId="6" borderId="3" xfId="3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2" borderId="10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9" fillId="0" borderId="8" xfId="1" applyNumberFormat="1" applyFont="1" applyBorder="1" applyAlignment="1">
      <alignment horizontal="left"/>
    </xf>
    <xf numFmtId="167" fontId="9" fillId="0" borderId="18" xfId="1" applyNumberFormat="1" applyFont="1" applyBorder="1" applyAlignment="1">
      <alignment horizontal="right" vertical="center"/>
    </xf>
    <xf numFmtId="0" fontId="9" fillId="0" borderId="19" xfId="3" applyFont="1" applyBorder="1"/>
    <xf numFmtId="167" fontId="9" fillId="0" borderId="6" xfId="1" applyNumberFormat="1" applyFont="1" applyBorder="1" applyAlignment="1">
      <alignment horizontal="right" vertical="center"/>
    </xf>
    <xf numFmtId="0" fontId="9" fillId="0" borderId="6" xfId="3" applyFont="1" applyBorder="1"/>
    <xf numFmtId="167" fontId="9" fillId="0" borderId="3" xfId="1" applyNumberFormat="1" applyFont="1" applyBorder="1" applyAlignment="1">
      <alignment horizontal="left"/>
    </xf>
    <xf numFmtId="0" fontId="0" fillId="0" borderId="15" xfId="0" applyBorder="1"/>
    <xf numFmtId="0" fontId="0" fillId="2" borderId="1" xfId="0" applyFill="1" applyBorder="1" applyAlignment="1">
      <alignment horizontal="left" vertical="top"/>
    </xf>
    <xf numFmtId="10" fontId="0" fillId="2" borderId="13" xfId="0" applyNumberFormat="1" applyFill="1" applyBorder="1" applyAlignment="1">
      <alignment horizontal="left" vertical="top"/>
    </xf>
    <xf numFmtId="0" fontId="0" fillId="0" borderId="15" xfId="0" applyBorder="1" applyAlignment="1">
      <alignment horizontal="left"/>
    </xf>
    <xf numFmtId="9" fontId="0" fillId="2" borderId="16" xfId="2" applyFont="1" applyFill="1" applyBorder="1" applyAlignment="1">
      <alignment horizontal="left" vertical="top"/>
    </xf>
    <xf numFmtId="0" fontId="5" fillId="6" borderId="9" xfId="3" applyFont="1" applyFill="1" applyBorder="1" applyAlignment="1">
      <alignment horizontal="center" vertical="top" wrapText="1"/>
    </xf>
    <xf numFmtId="0" fontId="5" fillId="6" borderId="10" xfId="3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43" fontId="0" fillId="0" borderId="15" xfId="0" applyNumberForma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6" borderId="20" xfId="0" applyFont="1" applyFill="1" applyBorder="1" applyAlignment="1">
      <alignment horizontal="center" vertical="top"/>
    </xf>
    <xf numFmtId="0" fontId="8" fillId="6" borderId="10" xfId="0" applyFont="1" applyFill="1" applyBorder="1" applyAlignment="1">
      <alignment horizontal="center" vertical="top" wrapText="1"/>
    </xf>
    <xf numFmtId="0" fontId="12" fillId="6" borderId="2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10" fontId="0" fillId="0" borderId="0" xfId="2" applyNumberFormat="1" applyFont="1" applyAlignment="1">
      <alignment horizontal="right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horizontal="center" vertical="center"/>
    </xf>
    <xf numFmtId="0" fontId="3" fillId="8" borderId="1" xfId="0" applyFont="1" applyFill="1" applyBorder="1"/>
    <xf numFmtId="0" fontId="0" fillId="2" borderId="0" xfId="0" applyFill="1" applyAlignment="1">
      <alignment horizontal="center"/>
    </xf>
    <xf numFmtId="0" fontId="11" fillId="2" borderId="22" xfId="0" applyFont="1" applyFill="1" applyBorder="1" applyAlignment="1">
      <alignment horizontal="center" vertical="center" wrapText="1"/>
    </xf>
    <xf numFmtId="167" fontId="5" fillId="0" borderId="1" xfId="1" applyNumberFormat="1" applyFont="1" applyBorder="1" applyAlignment="1"/>
    <xf numFmtId="167" fontId="5" fillId="0" borderId="12" xfId="1" applyNumberFormat="1" applyFont="1" applyBorder="1" applyAlignment="1"/>
    <xf numFmtId="0" fontId="10" fillId="2" borderId="23" xfId="0" applyFont="1" applyFill="1" applyBorder="1" applyAlignment="1">
      <alignment horizontal="center" vertical="center" wrapText="1"/>
    </xf>
    <xf numFmtId="167" fontId="5" fillId="0" borderId="14" xfId="1" applyNumberFormat="1" applyFont="1" applyBorder="1" applyAlignment="1"/>
    <xf numFmtId="167" fontId="5" fillId="0" borderId="15" xfId="1" applyNumberFormat="1" applyFont="1" applyBorder="1" applyAlignment="1"/>
    <xf numFmtId="0" fontId="3" fillId="2" borderId="0" xfId="0" applyFont="1" applyFill="1"/>
    <xf numFmtId="167" fontId="5" fillId="0" borderId="28" xfId="1" applyNumberFormat="1" applyFont="1" applyBorder="1" applyAlignment="1"/>
    <xf numFmtId="167" fontId="5" fillId="0" borderId="29" xfId="1" applyNumberFormat="1" applyFont="1" applyBorder="1" applyAlignment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13" xfId="0" applyBorder="1" applyAlignment="1">
      <alignment horizontal="left"/>
    </xf>
    <xf numFmtId="9" fontId="0" fillId="0" borderId="13" xfId="2" applyFont="1" applyBorder="1" applyAlignment="1">
      <alignment horizontal="left"/>
    </xf>
    <xf numFmtId="0" fontId="0" fillId="0" borderId="16" xfId="0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2" borderId="0" xfId="0" applyNumberFormat="1" applyFill="1"/>
    <xf numFmtId="10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0" fontId="0" fillId="2" borderId="1" xfId="2" applyNumberFormat="1" applyFont="1" applyFill="1" applyBorder="1" applyAlignment="1">
      <alignment horizontal="center"/>
    </xf>
    <xf numFmtId="168" fontId="3" fillId="2" borderId="1" xfId="2" applyNumberFormat="1" applyFont="1" applyFill="1" applyBorder="1" applyAlignment="1">
      <alignment horizontal="center" vertical="center"/>
    </xf>
    <xf numFmtId="10" fontId="0" fillId="2" borderId="0" xfId="2" applyNumberFormat="1" applyFont="1" applyFill="1" applyAlignment="1">
      <alignment horizontal="center"/>
    </xf>
    <xf numFmtId="10" fontId="0" fillId="0" borderId="0" xfId="2" applyNumberFormat="1" applyFont="1" applyAlignment="1">
      <alignment horizontal="center"/>
    </xf>
    <xf numFmtId="166" fontId="6" fillId="0" borderId="1" xfId="1" applyNumberFormat="1" applyFont="1" applyFill="1" applyBorder="1" applyAlignment="1">
      <alignment horizontal="right" vertical="center"/>
    </xf>
    <xf numFmtId="10" fontId="0" fillId="0" borderId="1" xfId="2" applyNumberFormat="1" applyFont="1" applyFill="1" applyBorder="1" applyAlignment="1">
      <alignment horizontal="center"/>
    </xf>
    <xf numFmtId="168" fontId="0" fillId="0" borderId="0" xfId="2" applyNumberFormat="1" applyFont="1" applyFill="1"/>
    <xf numFmtId="43" fontId="6" fillId="0" borderId="1" xfId="1" applyFont="1" applyFill="1" applyBorder="1" applyAlignment="1">
      <alignment horizontal="right" vertical="top"/>
    </xf>
    <xf numFmtId="165" fontId="6" fillId="0" borderId="1" xfId="1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15" fillId="0" borderId="0" xfId="0" applyFont="1"/>
    <xf numFmtId="0" fontId="3" fillId="6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5" fillId="6" borderId="12" xfId="3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 vertical="top"/>
    </xf>
    <xf numFmtId="10" fontId="0" fillId="0" borderId="0" xfId="2" applyNumberFormat="1" applyFont="1" applyFill="1" applyBorder="1" applyAlignment="1">
      <alignment horizontal="center" vertical="center"/>
    </xf>
    <xf numFmtId="169" fontId="0" fillId="0" borderId="0" xfId="0" applyNumberFormat="1"/>
    <xf numFmtId="10" fontId="0" fillId="0" borderId="0" xfId="0" applyNumberFormat="1" applyAlignment="1">
      <alignment wrapText="1"/>
    </xf>
    <xf numFmtId="10" fontId="0" fillId="0" borderId="0" xfId="0" applyNumberFormat="1" applyAlignment="1">
      <alignment horizontal="center" vertical="center"/>
    </xf>
    <xf numFmtId="167" fontId="5" fillId="0" borderId="12" xfId="1" applyNumberFormat="1" applyFont="1" applyBorder="1" applyAlignment="1">
      <alignment wrapText="1"/>
    </xf>
    <xf numFmtId="0" fontId="6" fillId="0" borderId="30" xfId="0" applyFon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2" borderId="31" xfId="0" applyFill="1" applyBorder="1" applyAlignment="1">
      <alignment horizontal="center" vertical="top"/>
    </xf>
    <xf numFmtId="0" fontId="0" fillId="9" borderId="1" xfId="0" applyFill="1" applyBorder="1" applyAlignment="1">
      <alignment horizontal="center"/>
    </xf>
    <xf numFmtId="0" fontId="0" fillId="0" borderId="29" xfId="0" applyBorder="1"/>
    <xf numFmtId="15" fontId="0" fillId="0" borderId="0" xfId="0" applyNumberFormat="1" applyAlignment="1">
      <alignment wrapText="1"/>
    </xf>
    <xf numFmtId="10" fontId="0" fillId="0" borderId="0" xfId="2" applyNumberFormat="1" applyFont="1" applyBorder="1" applyAlignment="1">
      <alignment horizontal="center" vertical="center"/>
    </xf>
    <xf numFmtId="0" fontId="16" fillId="9" borderId="1" xfId="0" applyFont="1" applyFill="1" applyBorder="1" applyAlignment="1">
      <alignment wrapText="1"/>
    </xf>
    <xf numFmtId="0" fontId="16" fillId="9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6" borderId="1" xfId="0" applyFont="1" applyFill="1" applyBorder="1"/>
    <xf numFmtId="0" fontId="17" fillId="6" borderId="1" xfId="0" applyFont="1" applyFill="1" applyBorder="1" applyAlignment="1">
      <alignment wrapText="1"/>
    </xf>
    <xf numFmtId="1" fontId="17" fillId="6" borderId="1" xfId="0" applyNumberFormat="1" applyFont="1" applyFill="1" applyBorder="1" applyAlignment="1">
      <alignment horizontal="center" vertical="center"/>
    </xf>
    <xf numFmtId="4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3" fontId="17" fillId="6" borderId="1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167" fontId="5" fillId="0" borderId="17" xfId="1" applyNumberFormat="1" applyFont="1" applyBorder="1" applyAlignment="1">
      <alignment horizontal="left"/>
    </xf>
    <xf numFmtId="167" fontId="5" fillId="0" borderId="18" xfId="1" applyNumberFormat="1" applyFont="1" applyBorder="1" applyAlignment="1">
      <alignment horizontal="left"/>
    </xf>
    <xf numFmtId="167" fontId="9" fillId="0" borderId="6" xfId="1" applyNumberFormat="1" applyFont="1" applyBorder="1" applyAlignment="1">
      <alignment horizontal="left"/>
    </xf>
    <xf numFmtId="0" fontId="6" fillId="2" borderId="15" xfId="0" applyFont="1" applyFill="1" applyBorder="1" applyAlignment="1">
      <alignment horizontal="right" vertical="top"/>
    </xf>
    <xf numFmtId="0" fontId="6" fillId="2" borderId="16" xfId="0" applyFont="1" applyFill="1" applyBorder="1" applyAlignment="1">
      <alignment horizontal="right" vertical="top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38538B19-B569-47DB-BF83-09AF47A891A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19AD-F70A-4A8B-AEA2-E77730056932}">
  <dimension ref="A1:P36"/>
  <sheetViews>
    <sheetView tabSelected="1" zoomScale="98" zoomScaleNormal="110" workbookViewId="0">
      <pane xSplit="2" topLeftCell="C1" activePane="topRight" state="frozen"/>
      <selection pane="topRight" activeCell="C2" sqref="C2"/>
    </sheetView>
  </sheetViews>
  <sheetFormatPr defaultRowHeight="14.4" x14ac:dyDescent="0.3"/>
  <cols>
    <col min="1" max="1" width="39.88671875" style="1" bestFit="1" customWidth="1"/>
    <col min="2" max="2" width="27.21875" bestFit="1" customWidth="1"/>
    <col min="3" max="3" width="43" customWidth="1"/>
    <col min="4" max="4" width="17.21875" customWidth="1"/>
    <col min="5" max="5" width="12.6640625" bestFit="1" customWidth="1"/>
    <col min="6" max="6" width="17.109375" customWidth="1"/>
    <col min="7" max="7" width="15.88671875" style="21" bestFit="1" customWidth="1"/>
    <col min="8" max="8" width="11.77734375" style="1" customWidth="1"/>
    <col min="9" max="9" width="12.109375" style="1" customWidth="1"/>
    <col min="10" max="10" width="11.33203125" style="1" customWidth="1"/>
    <col min="11" max="11" width="10.88671875" style="1" customWidth="1"/>
    <col min="12" max="12" width="13.33203125" style="1" customWidth="1"/>
    <col min="13" max="13" width="16.6640625" customWidth="1"/>
    <col min="14" max="14" width="11.109375" style="1" customWidth="1"/>
    <col min="15" max="15" width="18.21875" customWidth="1"/>
    <col min="16" max="16" width="19.44140625" customWidth="1"/>
    <col min="18" max="18" width="22.77734375" bestFit="1" customWidth="1"/>
  </cols>
  <sheetData>
    <row r="1" spans="1:16" x14ac:dyDescent="0.3">
      <c r="B1" s="85" t="s">
        <v>26</v>
      </c>
      <c r="C1" s="86" t="s">
        <v>67</v>
      </c>
      <c r="D1" s="83"/>
    </row>
    <row r="2" spans="1:16" x14ac:dyDescent="0.3">
      <c r="B2" s="87" t="s">
        <v>66</v>
      </c>
      <c r="C2" s="86"/>
      <c r="D2" s="83"/>
    </row>
    <row r="3" spans="1:16" x14ac:dyDescent="0.3">
      <c r="C3" s="84"/>
    </row>
    <row r="4" spans="1:16" s="77" customFormat="1" ht="42" thickBot="1" x14ac:dyDescent="0.35">
      <c r="A4" s="51" t="s">
        <v>2</v>
      </c>
      <c r="B4" s="51" t="s">
        <v>10</v>
      </c>
      <c r="C4" s="51" t="s">
        <v>15</v>
      </c>
      <c r="D4" s="51" t="s">
        <v>19</v>
      </c>
      <c r="E4" s="51" t="s">
        <v>20</v>
      </c>
      <c r="F4" s="51" t="s">
        <v>21</v>
      </c>
      <c r="G4" s="52" t="s">
        <v>9</v>
      </c>
      <c r="H4" s="76"/>
      <c r="I4" s="76"/>
      <c r="J4" s="76"/>
      <c r="K4" s="76"/>
      <c r="L4" s="76"/>
      <c r="N4" s="76"/>
    </row>
    <row r="5" spans="1:16" x14ac:dyDescent="0.3">
      <c r="A5" s="53">
        <v>2021</v>
      </c>
      <c r="B5" s="54" t="s">
        <v>11</v>
      </c>
      <c r="C5" s="55">
        <v>0.93684000000000001</v>
      </c>
      <c r="D5" s="71">
        <f>ROUNDDOWN((Generation!J3*C5),0)</f>
        <v>67720</v>
      </c>
      <c r="E5" s="55">
        <v>0</v>
      </c>
      <c r="F5" s="55">
        <v>0</v>
      </c>
      <c r="G5" s="74">
        <f>D5-E5-F5</f>
        <v>67720</v>
      </c>
      <c r="H5"/>
      <c r="I5"/>
      <c r="J5"/>
      <c r="K5"/>
      <c r="L5"/>
      <c r="N5"/>
    </row>
    <row r="6" spans="1:16" s="2" customFormat="1" x14ac:dyDescent="0.3">
      <c r="A6" s="56">
        <v>2022</v>
      </c>
      <c r="B6" s="22" t="s">
        <v>13</v>
      </c>
      <c r="C6" s="23">
        <v>0.93684000000000001</v>
      </c>
      <c r="D6" s="72">
        <f>ROUNDDOWN((Generation!J7*C6),0)</f>
        <v>220924</v>
      </c>
      <c r="E6" s="23">
        <v>0</v>
      </c>
      <c r="F6" s="23">
        <v>0</v>
      </c>
      <c r="G6" s="75">
        <f t="shared" ref="G6:G7" si="0">D6-E6-F6</f>
        <v>220924</v>
      </c>
      <c r="H6"/>
      <c r="I6"/>
      <c r="J6"/>
      <c r="K6"/>
      <c r="L6"/>
      <c r="M6"/>
      <c r="N6"/>
      <c r="O6"/>
      <c r="P6"/>
    </row>
    <row r="7" spans="1:16" x14ac:dyDescent="0.3">
      <c r="A7" s="56">
        <v>2023</v>
      </c>
      <c r="B7" s="22" t="s">
        <v>16</v>
      </c>
      <c r="C7" s="23">
        <v>0.93684000000000001</v>
      </c>
      <c r="D7" s="72">
        <f>ROUNDDOWN((Generation!J19*C7),0)</f>
        <v>54004</v>
      </c>
      <c r="E7" s="23">
        <v>0</v>
      </c>
      <c r="F7" s="23">
        <v>0</v>
      </c>
      <c r="G7" s="75">
        <f t="shared" si="0"/>
        <v>54004</v>
      </c>
      <c r="H7"/>
      <c r="I7"/>
      <c r="J7"/>
      <c r="K7"/>
      <c r="L7"/>
      <c r="N7"/>
    </row>
    <row r="8" spans="1:16" ht="15" thickBot="1" x14ac:dyDescent="0.35">
      <c r="A8" s="57" t="s">
        <v>12</v>
      </c>
      <c r="B8" s="163">
        <f>SUM(G5:G7)</f>
        <v>342648</v>
      </c>
      <c r="C8" s="163"/>
      <c r="D8" s="163"/>
      <c r="E8" s="163"/>
      <c r="F8" s="163"/>
      <c r="G8" s="164"/>
      <c r="H8"/>
      <c r="I8"/>
      <c r="J8"/>
      <c r="K8"/>
      <c r="L8"/>
      <c r="N8"/>
    </row>
    <row r="9" spans="1:16" ht="15" thickBot="1" x14ac:dyDescent="0.35">
      <c r="H9"/>
      <c r="I9"/>
      <c r="J9"/>
      <c r="K9"/>
      <c r="L9"/>
      <c r="N9"/>
    </row>
    <row r="10" spans="1:16" ht="15" thickBot="1" x14ac:dyDescent="0.35">
      <c r="A10" s="160" t="s">
        <v>38</v>
      </c>
      <c r="B10" s="161"/>
      <c r="C10" s="161"/>
      <c r="D10" s="59">
        <v>176539</v>
      </c>
      <c r="E10" s="60" t="s">
        <v>17</v>
      </c>
      <c r="F10" s="58"/>
      <c r="H10"/>
      <c r="I10"/>
      <c r="J10"/>
      <c r="K10"/>
      <c r="L10"/>
      <c r="N10"/>
    </row>
    <row r="11" spans="1:16" ht="15" thickBot="1" x14ac:dyDescent="0.35">
      <c r="A11" s="162"/>
      <c r="B11" s="162"/>
      <c r="C11" s="162"/>
      <c r="D11" s="61"/>
      <c r="E11" s="62"/>
      <c r="F11" s="63"/>
      <c r="H11"/>
      <c r="I11"/>
      <c r="J11"/>
      <c r="K11"/>
      <c r="L11"/>
      <c r="N11"/>
    </row>
    <row r="12" spans="1:16" s="81" customFormat="1" ht="41.4" x14ac:dyDescent="0.3">
      <c r="A12" s="69" t="s">
        <v>2</v>
      </c>
      <c r="B12" s="70" t="s">
        <v>10</v>
      </c>
      <c r="C12" s="78" t="s">
        <v>22</v>
      </c>
      <c r="D12" s="79" t="s">
        <v>23</v>
      </c>
      <c r="E12" s="79" t="s">
        <v>24</v>
      </c>
      <c r="F12" s="80" t="s">
        <v>25</v>
      </c>
      <c r="G12" s="21"/>
      <c r="H12"/>
      <c r="I12"/>
      <c r="J12"/>
      <c r="K12"/>
      <c r="L12"/>
      <c r="M12"/>
      <c r="N12"/>
      <c r="O12"/>
      <c r="P12"/>
    </row>
    <row r="13" spans="1:16" x14ac:dyDescent="0.3">
      <c r="A13" s="56">
        <v>2021</v>
      </c>
      <c r="B13" s="22" t="s">
        <v>11</v>
      </c>
      <c r="C13" s="3">
        <v>122</v>
      </c>
      <c r="D13" s="50">
        <f>D10*(C13/365)</f>
        <v>59007.556164383561</v>
      </c>
      <c r="E13" s="65">
        <v>67720</v>
      </c>
      <c r="F13" s="66">
        <f>(E13-D13)/E13</f>
        <v>0.12865392551117011</v>
      </c>
      <c r="H13"/>
      <c r="I13"/>
      <c r="J13"/>
      <c r="K13"/>
      <c r="L13"/>
      <c r="N13"/>
    </row>
    <row r="14" spans="1:16" x14ac:dyDescent="0.3">
      <c r="A14" s="56">
        <v>2022</v>
      </c>
      <c r="B14" s="22" t="s">
        <v>13</v>
      </c>
      <c r="C14" s="3">
        <v>365</v>
      </c>
      <c r="D14" s="50">
        <f>D10*(C14/365)</f>
        <v>176539</v>
      </c>
      <c r="E14" s="65">
        <v>220924</v>
      </c>
      <c r="F14" s="66">
        <f t="shared" ref="F14:F15" si="1">(E14-D14)/E14</f>
        <v>0.20090619398526191</v>
      </c>
      <c r="H14"/>
      <c r="I14"/>
      <c r="J14"/>
      <c r="K14"/>
      <c r="L14"/>
      <c r="N14"/>
    </row>
    <row r="15" spans="1:16" x14ac:dyDescent="0.3">
      <c r="A15" s="56">
        <v>2023</v>
      </c>
      <c r="B15" s="22" t="s">
        <v>16</v>
      </c>
      <c r="C15" s="3">
        <v>90</v>
      </c>
      <c r="D15" s="50">
        <f>D10*(C15/365)</f>
        <v>43530.164383561641</v>
      </c>
      <c r="E15" s="65">
        <v>54004</v>
      </c>
      <c r="F15" s="66">
        <f t="shared" si="1"/>
        <v>0.19394555248571141</v>
      </c>
      <c r="H15"/>
      <c r="I15"/>
      <c r="J15"/>
      <c r="K15"/>
      <c r="L15"/>
      <c r="N15"/>
    </row>
    <row r="16" spans="1:16" ht="15" thickBot="1" x14ac:dyDescent="0.35">
      <c r="A16" s="57" t="s">
        <v>12</v>
      </c>
      <c r="B16" s="64"/>
      <c r="C16" s="64"/>
      <c r="D16" s="73">
        <f>SUM(D13:D15)</f>
        <v>279076.72054794524</v>
      </c>
      <c r="E16" s="67">
        <f>SUM(E13:E15)</f>
        <v>342648</v>
      </c>
      <c r="F16" s="68">
        <f>(E16-D16)/E16</f>
        <v>0.18552940467200965</v>
      </c>
      <c r="G16"/>
      <c r="H16"/>
      <c r="I16"/>
      <c r="J16"/>
      <c r="K16"/>
      <c r="L16"/>
      <c r="N16"/>
    </row>
    <row r="17" spans="1:14" ht="15" thickBot="1" x14ac:dyDescent="0.35">
      <c r="H17"/>
      <c r="I17"/>
      <c r="J17"/>
      <c r="K17"/>
      <c r="L17"/>
      <c r="N17"/>
    </row>
    <row r="18" spans="1:14" ht="15.6" thickBot="1" x14ac:dyDescent="0.35">
      <c r="A18" s="157" t="s">
        <v>33</v>
      </c>
      <c r="B18" s="158"/>
      <c r="C18" s="158"/>
      <c r="D18" s="159"/>
      <c r="E18" s="95"/>
      <c r="F18" s="92"/>
      <c r="H18"/>
      <c r="I18"/>
      <c r="J18"/>
      <c r="K18"/>
      <c r="L18"/>
      <c r="N18"/>
    </row>
    <row r="19" spans="1:14" ht="15.6" thickBot="1" x14ac:dyDescent="0.35">
      <c r="A19" s="96" t="s">
        <v>28</v>
      </c>
      <c r="B19" s="97"/>
      <c r="C19" s="11">
        <v>100</v>
      </c>
      <c r="D19" s="102" t="s">
        <v>34</v>
      </c>
      <c r="F19" s="89"/>
      <c r="H19"/>
      <c r="I19"/>
      <c r="J19"/>
      <c r="K19"/>
      <c r="L19"/>
      <c r="N19"/>
    </row>
    <row r="20" spans="1:14" ht="15.6" thickBot="1" x14ac:dyDescent="0.35">
      <c r="A20" s="91" t="s">
        <v>30</v>
      </c>
      <c r="B20" s="90"/>
      <c r="C20" s="98">
        <v>577</v>
      </c>
      <c r="D20" s="103" t="s">
        <v>31</v>
      </c>
      <c r="F20" s="89"/>
      <c r="G20" s="82"/>
    </row>
    <row r="21" spans="1:14" ht="15" x14ac:dyDescent="0.3">
      <c r="A21" s="91" t="s">
        <v>37</v>
      </c>
      <c r="B21" s="90"/>
      <c r="C21" s="125">
        <v>188441</v>
      </c>
      <c r="D21" s="103" t="s">
        <v>39</v>
      </c>
      <c r="F21" s="124"/>
      <c r="G21" s="82"/>
    </row>
    <row r="22" spans="1:14" ht="27.6" x14ac:dyDescent="0.3">
      <c r="A22" s="136" t="s">
        <v>46</v>
      </c>
      <c r="B22" s="90"/>
      <c r="C22" s="99">
        <v>0.22</v>
      </c>
      <c r="D22" s="104" t="s">
        <v>32</v>
      </c>
    </row>
    <row r="23" spans="1:14" x14ac:dyDescent="0.3">
      <c r="A23" s="91" t="s">
        <v>27</v>
      </c>
      <c r="B23" s="90"/>
      <c r="C23" s="100">
        <f>Generation!J22/(C20*24*C19)</f>
        <v>0.26411683997689195</v>
      </c>
      <c r="D23" s="103" t="s">
        <v>32</v>
      </c>
    </row>
    <row r="24" spans="1:14" ht="15" thickBot="1" x14ac:dyDescent="0.35">
      <c r="A24" s="93" t="s">
        <v>29</v>
      </c>
      <c r="B24" s="94"/>
      <c r="C24" s="101">
        <f>(C23-C22)/C22</f>
        <v>0.20053109080405432</v>
      </c>
      <c r="D24" s="105" t="s">
        <v>32</v>
      </c>
    </row>
    <row r="25" spans="1:14" ht="15" thickBot="1" x14ac:dyDescent="0.35"/>
    <row r="26" spans="1:14" x14ac:dyDescent="0.3">
      <c r="A26" s="165" t="s">
        <v>40</v>
      </c>
      <c r="B26" s="166"/>
      <c r="C26" s="166"/>
      <c r="D26" s="166"/>
      <c r="E26" s="166"/>
      <c r="F26" s="167"/>
    </row>
    <row r="27" spans="1:14" x14ac:dyDescent="0.3">
      <c r="A27" s="129" t="s">
        <v>2</v>
      </c>
      <c r="B27" s="127" t="s">
        <v>45</v>
      </c>
      <c r="C27" s="127" t="s">
        <v>42</v>
      </c>
      <c r="D27" s="127" t="s">
        <v>43</v>
      </c>
      <c r="E27" s="127" t="s">
        <v>44</v>
      </c>
      <c r="F27" s="130" t="s">
        <v>41</v>
      </c>
    </row>
    <row r="28" spans="1:14" x14ac:dyDescent="0.3">
      <c r="A28" s="56">
        <v>2021</v>
      </c>
      <c r="B28" s="98">
        <v>25</v>
      </c>
      <c r="C28" s="128">
        <f>Generation!J3</f>
        <v>72285.957563000004</v>
      </c>
      <c r="D28" s="98">
        <v>0</v>
      </c>
      <c r="E28" s="98">
        <v>3</v>
      </c>
      <c r="F28" s="131">
        <v>67720</v>
      </c>
    </row>
    <row r="29" spans="1:14" x14ac:dyDescent="0.3">
      <c r="A29" s="56">
        <v>2022</v>
      </c>
      <c r="B29" s="98">
        <v>381</v>
      </c>
      <c r="C29" s="128">
        <f>Generation!J7</f>
        <v>235818.71566299995</v>
      </c>
      <c r="D29" s="98">
        <v>1</v>
      </c>
      <c r="E29" s="98">
        <v>12</v>
      </c>
      <c r="F29" s="131">
        <v>220924</v>
      </c>
    </row>
    <row r="30" spans="1:14" x14ac:dyDescent="0.3">
      <c r="A30" s="137">
        <v>2023</v>
      </c>
      <c r="B30" s="138">
        <v>150</v>
      </c>
      <c r="C30" s="139">
        <f>Generation!J19</f>
        <v>57645.059356999998</v>
      </c>
      <c r="D30" s="138">
        <v>0</v>
      </c>
      <c r="E30" s="138">
        <v>1</v>
      </c>
      <c r="F30" s="140">
        <v>54004</v>
      </c>
    </row>
    <row r="31" spans="1:14" x14ac:dyDescent="0.3">
      <c r="A31" s="141" t="s">
        <v>47</v>
      </c>
      <c r="B31" s="98">
        <f>B28+B29+B30</f>
        <v>556</v>
      </c>
      <c r="C31" s="128">
        <f>C28+C29+C30</f>
        <v>365749.73258299992</v>
      </c>
      <c r="D31" s="98">
        <v>1</v>
      </c>
      <c r="E31" s="98">
        <v>16</v>
      </c>
      <c r="F31" s="98">
        <f>F28+F29+F30</f>
        <v>342648</v>
      </c>
    </row>
    <row r="33" spans="2:3" ht="15" x14ac:dyDescent="0.35">
      <c r="B33" s="126"/>
    </row>
    <row r="36" spans="2:3" x14ac:dyDescent="0.3">
      <c r="C36" s="133"/>
    </row>
  </sheetData>
  <mergeCells count="5">
    <mergeCell ref="A18:D18"/>
    <mergeCell ref="A10:C10"/>
    <mergeCell ref="A11:C11"/>
    <mergeCell ref="B8:G8"/>
    <mergeCell ref="A26:F2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EF84-581D-4544-8E62-9454E309E2D1}">
  <dimension ref="A1:AP124"/>
  <sheetViews>
    <sheetView topLeftCell="A18" zoomScale="73" workbookViewId="0">
      <pane xSplit="1" topLeftCell="B1" activePane="topRight" state="frozen"/>
      <selection pane="topRight" activeCell="G34" sqref="G34"/>
    </sheetView>
  </sheetViews>
  <sheetFormatPr defaultRowHeight="14.4" x14ac:dyDescent="0.3"/>
  <cols>
    <col min="1" max="1" width="14.21875" style="7" customWidth="1"/>
    <col min="2" max="2" width="16.109375" style="38" customWidth="1"/>
    <col min="3" max="3" width="11.88671875" customWidth="1"/>
    <col min="4" max="4" width="21.21875" style="1" customWidth="1"/>
    <col min="5" max="5" width="24.44140625" style="2" customWidth="1"/>
    <col min="6" max="6" width="15.33203125" customWidth="1"/>
    <col min="7" max="7" width="15.77734375" customWidth="1"/>
    <col min="8" max="8" width="20.109375" customWidth="1"/>
    <col min="9" max="9" width="16.77734375" style="2" customWidth="1"/>
    <col min="10" max="10" width="18.33203125" style="2" customWidth="1"/>
    <col min="11" max="11" width="13.109375" style="118" customWidth="1"/>
    <col min="12" max="12" width="15.44140625" style="1" customWidth="1"/>
    <col min="13" max="13" width="16" customWidth="1"/>
    <col min="14" max="14" width="21.109375" customWidth="1"/>
    <col min="15" max="15" width="23.109375" customWidth="1"/>
    <col min="16" max="16" width="13.88671875" customWidth="1"/>
    <col min="17" max="17" width="11.44140625" customWidth="1"/>
    <col min="18" max="18" width="15.88671875" customWidth="1"/>
    <col min="19" max="20" width="17.44140625" customWidth="1"/>
    <col min="21" max="21" width="18" customWidth="1"/>
    <col min="22" max="22" width="14.88671875" customWidth="1"/>
    <col min="23" max="23" width="12.88671875" customWidth="1"/>
    <col min="24" max="24" width="17.88671875" customWidth="1"/>
    <col min="25" max="25" width="13.44140625" customWidth="1"/>
    <col min="28" max="28" width="15.88671875" customWidth="1"/>
    <col min="29" max="29" width="13.109375" customWidth="1"/>
    <col min="30" max="30" width="13.21875" customWidth="1"/>
  </cols>
  <sheetData>
    <row r="1" spans="1:42" x14ac:dyDescent="0.3">
      <c r="A1" s="25"/>
      <c r="B1" s="174" t="s">
        <v>0</v>
      </c>
      <c r="C1" s="174"/>
      <c r="D1" s="174"/>
      <c r="E1" s="175"/>
      <c r="F1" s="176" t="s">
        <v>1</v>
      </c>
      <c r="G1" s="176"/>
      <c r="H1" s="176"/>
      <c r="I1" s="176"/>
      <c r="J1" s="26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</row>
    <row r="2" spans="1:42" s="109" customFormat="1" ht="41.4" x14ac:dyDescent="0.3">
      <c r="A2" s="106" t="s">
        <v>2</v>
      </c>
      <c r="B2" s="107" t="s">
        <v>14</v>
      </c>
      <c r="C2" s="106" t="s">
        <v>4</v>
      </c>
      <c r="D2" s="106" t="s">
        <v>5</v>
      </c>
      <c r="E2" s="108" t="s">
        <v>7</v>
      </c>
      <c r="F2" s="106" t="s">
        <v>3</v>
      </c>
      <c r="G2" s="106" t="s">
        <v>4</v>
      </c>
      <c r="H2" s="106" t="s">
        <v>5</v>
      </c>
      <c r="I2" s="106" t="s">
        <v>7</v>
      </c>
      <c r="J2" s="27" t="s">
        <v>8</v>
      </c>
      <c r="K2" s="111" t="s">
        <v>35</v>
      </c>
      <c r="L2" s="112" t="s">
        <v>36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</row>
    <row r="3" spans="1:42" x14ac:dyDescent="0.3">
      <c r="A3" s="28">
        <v>44440</v>
      </c>
      <c r="B3" s="34">
        <v>9107754.8790000007</v>
      </c>
      <c r="C3" s="29">
        <v>39705.881999999998</v>
      </c>
      <c r="D3" s="30">
        <f>(B3-C3)*10^-3</f>
        <v>9068.0489970000017</v>
      </c>
      <c r="E3" s="177">
        <f>SUM(D3:D6)</f>
        <v>36246.043860000005</v>
      </c>
      <c r="F3" s="29">
        <v>9029683.4120000005</v>
      </c>
      <c r="G3" s="29">
        <v>37730.464999999997</v>
      </c>
      <c r="H3" s="29">
        <f>(F3-G3)*10^-3</f>
        <v>8991.9529470000016</v>
      </c>
      <c r="I3" s="181">
        <f>SUM(H3:H6)</f>
        <v>36039.913702999998</v>
      </c>
      <c r="J3" s="182">
        <f>E3+I3</f>
        <v>72285.957563000004</v>
      </c>
      <c r="K3" s="115">
        <f>(D3+H3)/(100*24*L3)</f>
        <v>0.25083336033333337</v>
      </c>
      <c r="L3" s="113">
        <v>30</v>
      </c>
      <c r="M3" s="9"/>
      <c r="N3" s="9"/>
      <c r="O3" s="173"/>
      <c r="P3" s="9"/>
      <c r="Q3" s="9"/>
      <c r="R3" s="9"/>
      <c r="S3" s="9"/>
      <c r="T3" s="173"/>
      <c r="U3" s="9"/>
      <c r="V3" s="173"/>
      <c r="W3" s="4"/>
      <c r="X3" s="9"/>
      <c r="Y3" s="9"/>
      <c r="Z3" s="9"/>
      <c r="AA3" s="173"/>
      <c r="AB3" s="9"/>
      <c r="AC3" s="9"/>
      <c r="AD3" s="9"/>
      <c r="AE3" s="9"/>
      <c r="AF3" s="173"/>
      <c r="AG3" s="9"/>
      <c r="AH3" s="9"/>
      <c r="AI3" s="9"/>
      <c r="AJ3" s="9"/>
      <c r="AK3" s="173"/>
      <c r="AL3" s="9"/>
      <c r="AM3" s="9"/>
      <c r="AN3" s="9"/>
      <c r="AO3" s="9"/>
      <c r="AP3" s="173"/>
    </row>
    <row r="4" spans="1:42" x14ac:dyDescent="0.3">
      <c r="A4" s="28">
        <v>44470</v>
      </c>
      <c r="B4" s="34">
        <v>10615383.772</v>
      </c>
      <c r="C4" s="29">
        <v>43783.209000000003</v>
      </c>
      <c r="D4" s="30">
        <f t="shared" ref="D4:D21" si="0">(B4-C4)*10^-3</f>
        <v>10571.600563</v>
      </c>
      <c r="E4" s="177"/>
      <c r="F4" s="29">
        <v>10558089.683</v>
      </c>
      <c r="G4" s="29">
        <v>42295.43</v>
      </c>
      <c r="H4" s="29">
        <f t="shared" ref="H4:H21" si="1">(F4-G4)*10^-3</f>
        <v>10515.794253</v>
      </c>
      <c r="I4" s="181"/>
      <c r="J4" s="182"/>
      <c r="K4" s="115">
        <f t="shared" ref="K4:K21" si="2">(D4+H4)/(100*24*L4)</f>
        <v>0.28343272602150538</v>
      </c>
      <c r="L4" s="113">
        <v>31</v>
      </c>
      <c r="M4" s="9"/>
      <c r="N4" s="9"/>
      <c r="O4" s="173"/>
      <c r="P4" s="9"/>
      <c r="Q4" s="9"/>
      <c r="R4" s="9"/>
      <c r="S4" s="9"/>
      <c r="T4" s="173"/>
      <c r="U4" s="9"/>
      <c r="V4" s="173"/>
      <c r="W4" s="4"/>
      <c r="X4" s="9"/>
      <c r="Y4" s="9"/>
      <c r="Z4" s="9"/>
      <c r="AA4" s="173"/>
      <c r="AB4" s="9"/>
      <c r="AC4" s="9"/>
      <c r="AD4" s="9"/>
      <c r="AE4" s="9"/>
      <c r="AF4" s="173"/>
      <c r="AG4" s="9"/>
      <c r="AH4" s="9"/>
      <c r="AI4" s="9"/>
      <c r="AJ4" s="9"/>
      <c r="AK4" s="173"/>
      <c r="AL4" s="9"/>
      <c r="AM4" s="9"/>
      <c r="AN4" s="9"/>
      <c r="AO4" s="9"/>
      <c r="AP4" s="173"/>
    </row>
    <row r="5" spans="1:42" x14ac:dyDescent="0.3">
      <c r="A5" s="28">
        <v>44501</v>
      </c>
      <c r="B5" s="34">
        <v>8955634.8200000003</v>
      </c>
      <c r="C5" s="29">
        <v>42593.37</v>
      </c>
      <c r="D5" s="30">
        <f>(B5-C5)*10^-3</f>
        <v>8913.0414500000006</v>
      </c>
      <c r="E5" s="177"/>
      <c r="F5" s="29">
        <v>8897463.5140000004</v>
      </c>
      <c r="G5" s="29">
        <v>41754.091</v>
      </c>
      <c r="H5" s="29">
        <f>(F5-G5)*10^-3</f>
        <v>8855.7094230000002</v>
      </c>
      <c r="I5" s="181"/>
      <c r="J5" s="182"/>
      <c r="K5" s="115">
        <f t="shared" si="2"/>
        <v>0.24678820656944445</v>
      </c>
      <c r="L5" s="113">
        <v>30</v>
      </c>
      <c r="M5" s="9"/>
      <c r="N5" s="110"/>
      <c r="O5" s="173"/>
      <c r="P5" s="9"/>
      <c r="Q5" s="9"/>
      <c r="R5" s="9"/>
      <c r="S5" s="9"/>
      <c r="T5" s="173"/>
      <c r="U5" s="9"/>
      <c r="V5" s="173"/>
      <c r="W5" s="4"/>
      <c r="X5" s="9"/>
      <c r="Y5" s="9"/>
      <c r="Z5" s="9"/>
      <c r="AA5" s="173"/>
      <c r="AB5" s="9"/>
      <c r="AC5" s="9"/>
      <c r="AD5" s="9"/>
      <c r="AE5" s="9"/>
      <c r="AF5" s="173"/>
      <c r="AG5" s="9"/>
      <c r="AH5" s="9"/>
      <c r="AI5" s="9"/>
      <c r="AJ5" s="9"/>
      <c r="AK5" s="173"/>
      <c r="AL5" s="9"/>
      <c r="AM5" s="9"/>
      <c r="AN5" s="9"/>
      <c r="AO5" s="9"/>
      <c r="AP5" s="173"/>
    </row>
    <row r="6" spans="1:42" x14ac:dyDescent="0.3">
      <c r="A6" s="28">
        <v>44531</v>
      </c>
      <c r="B6" s="119">
        <v>7736752.8499999996</v>
      </c>
      <c r="C6" s="29">
        <v>43400</v>
      </c>
      <c r="D6" s="30">
        <f t="shared" si="0"/>
        <v>7693.3528500000002</v>
      </c>
      <c r="E6" s="177"/>
      <c r="F6" s="29">
        <v>7718657.0800000001</v>
      </c>
      <c r="G6" s="29">
        <v>42200</v>
      </c>
      <c r="H6" s="29">
        <f t="shared" si="1"/>
        <v>7676.4570800000001</v>
      </c>
      <c r="I6" s="181"/>
      <c r="J6" s="182"/>
      <c r="K6" s="120">
        <f t="shared" si="2"/>
        <v>0.20658346680107526</v>
      </c>
      <c r="L6" s="98">
        <v>31</v>
      </c>
      <c r="N6" s="121"/>
      <c r="O6" s="173"/>
      <c r="T6" s="173"/>
      <c r="V6" s="173"/>
      <c r="W6" s="5"/>
      <c r="AA6" s="173"/>
      <c r="AF6" s="173"/>
      <c r="AK6" s="173"/>
      <c r="AP6" s="173"/>
    </row>
    <row r="7" spans="1:42" x14ac:dyDescent="0.3">
      <c r="A7" s="28">
        <v>44562</v>
      </c>
      <c r="B7" s="34">
        <v>8747966.9350000005</v>
      </c>
      <c r="C7" s="29">
        <v>46640.167000000001</v>
      </c>
      <c r="D7" s="30">
        <f t="shared" si="0"/>
        <v>8701.3267680000008</v>
      </c>
      <c r="E7" s="178">
        <f>SUM(D7:D18)</f>
        <v>118223.08970299998</v>
      </c>
      <c r="F7" s="29">
        <v>8693303.0620000008</v>
      </c>
      <c r="G7" s="29">
        <v>46431.951999999997</v>
      </c>
      <c r="H7" s="29">
        <f t="shared" si="1"/>
        <v>8646.8711100000019</v>
      </c>
      <c r="I7" s="181">
        <f>SUM(H7:H18)</f>
        <v>117595.62595999999</v>
      </c>
      <c r="J7" s="182">
        <f>E7+I7</f>
        <v>235818.71566299995</v>
      </c>
      <c r="K7" s="115">
        <f t="shared" si="2"/>
        <v>0.23317470266129037</v>
      </c>
      <c r="L7" s="113">
        <v>31</v>
      </c>
      <c r="M7" s="9"/>
      <c r="N7" s="9"/>
      <c r="O7" s="173"/>
      <c r="P7" s="9"/>
      <c r="Q7" s="9"/>
      <c r="R7" s="9"/>
      <c r="S7" s="9"/>
      <c r="T7" s="173"/>
      <c r="U7" s="9"/>
      <c r="V7" s="173"/>
      <c r="W7" s="4"/>
      <c r="X7" s="9"/>
      <c r="Y7" s="9"/>
      <c r="Z7" s="9"/>
      <c r="AA7" s="173"/>
      <c r="AB7" s="9"/>
      <c r="AC7" s="9"/>
      <c r="AD7" s="9"/>
      <c r="AE7" s="9"/>
      <c r="AF7" s="173"/>
      <c r="AG7" s="9"/>
      <c r="AH7" s="9"/>
      <c r="AI7" s="9"/>
      <c r="AJ7" s="9"/>
      <c r="AK7" s="173"/>
      <c r="AL7" s="9"/>
      <c r="AM7" s="9"/>
      <c r="AN7" s="9"/>
      <c r="AO7" s="9"/>
      <c r="AP7" s="173"/>
    </row>
    <row r="8" spans="1:42" x14ac:dyDescent="0.3">
      <c r="A8" s="28">
        <v>44593</v>
      </c>
      <c r="B8" s="34">
        <v>9534774.2650000006</v>
      </c>
      <c r="C8" s="29">
        <v>46468.646999999997</v>
      </c>
      <c r="D8" s="30">
        <f t="shared" si="0"/>
        <v>9488.3056180000003</v>
      </c>
      <c r="E8" s="179"/>
      <c r="F8" s="29">
        <v>9489468.6420000009</v>
      </c>
      <c r="G8" s="29">
        <v>45742.574000000001</v>
      </c>
      <c r="H8" s="29">
        <f t="shared" si="1"/>
        <v>9443.7260680000018</v>
      </c>
      <c r="I8" s="181"/>
      <c r="J8" s="182"/>
      <c r="K8" s="115">
        <f t="shared" si="2"/>
        <v>0.28172666199404767</v>
      </c>
      <c r="L8" s="113">
        <v>28</v>
      </c>
      <c r="M8" s="9"/>
      <c r="N8" s="9"/>
      <c r="O8" s="173"/>
      <c r="P8" s="9"/>
      <c r="Q8" s="9"/>
      <c r="R8" s="9"/>
      <c r="S8" s="9"/>
      <c r="T8" s="173"/>
      <c r="U8" s="9"/>
      <c r="V8" s="173"/>
      <c r="W8" s="4"/>
      <c r="X8" s="9"/>
      <c r="Y8" s="9"/>
      <c r="Z8" s="9"/>
      <c r="AA8" s="173"/>
      <c r="AB8" s="9"/>
      <c r="AC8" s="9"/>
      <c r="AD8" s="9"/>
      <c r="AE8" s="9"/>
      <c r="AF8" s="173"/>
      <c r="AG8" s="9"/>
      <c r="AH8" s="9"/>
      <c r="AI8" s="9"/>
      <c r="AJ8" s="9"/>
      <c r="AK8" s="173"/>
      <c r="AL8" s="9"/>
      <c r="AM8" s="9"/>
      <c r="AN8" s="9"/>
      <c r="AO8" s="9"/>
      <c r="AP8" s="173"/>
    </row>
    <row r="9" spans="1:42" x14ac:dyDescent="0.3">
      <c r="A9" s="28">
        <v>44621</v>
      </c>
      <c r="B9" s="119">
        <v>11225019.970000001</v>
      </c>
      <c r="C9" s="29">
        <v>44027.720999999998</v>
      </c>
      <c r="D9" s="30">
        <f t="shared" si="0"/>
        <v>11180.992249000001</v>
      </c>
      <c r="E9" s="179"/>
      <c r="F9" s="29">
        <v>11087917.82</v>
      </c>
      <c r="G9" s="29">
        <v>42804.728999999999</v>
      </c>
      <c r="H9" s="29">
        <f t="shared" si="1"/>
        <v>11045.113091000001</v>
      </c>
      <c r="I9" s="181"/>
      <c r="J9" s="182"/>
      <c r="K9" s="120">
        <f t="shared" si="2"/>
        <v>0.29873797500000004</v>
      </c>
      <c r="L9" s="98">
        <v>31</v>
      </c>
      <c r="O9" s="173"/>
      <c r="T9" s="173"/>
      <c r="V9" s="173"/>
      <c r="W9" s="5"/>
      <c r="AA9" s="173"/>
      <c r="AF9" s="173"/>
      <c r="AK9" s="173"/>
      <c r="AP9" s="173"/>
    </row>
    <row r="10" spans="1:42" x14ac:dyDescent="0.3">
      <c r="A10" s="28">
        <v>44652</v>
      </c>
      <c r="B10" s="119">
        <v>11114869.107999999</v>
      </c>
      <c r="C10" s="29">
        <v>44295.591999999997</v>
      </c>
      <c r="D10" s="30">
        <f t="shared" si="0"/>
        <v>11070.573515999999</v>
      </c>
      <c r="E10" s="179"/>
      <c r="F10" s="29">
        <v>11092513.73</v>
      </c>
      <c r="G10" s="29">
        <v>42999.135999999999</v>
      </c>
      <c r="H10" s="29">
        <f t="shared" si="1"/>
        <v>11049.514594</v>
      </c>
      <c r="I10" s="181"/>
      <c r="J10" s="182"/>
      <c r="K10" s="120">
        <f t="shared" si="2"/>
        <v>0.30722344597222218</v>
      </c>
      <c r="L10" s="98">
        <v>30</v>
      </c>
      <c r="O10" s="173"/>
      <c r="T10" s="173"/>
      <c r="V10" s="173"/>
      <c r="W10" s="5"/>
      <c r="AA10" s="173"/>
      <c r="AF10" s="173"/>
      <c r="AK10" s="173"/>
      <c r="AP10" s="173"/>
    </row>
    <row r="11" spans="1:42" x14ac:dyDescent="0.3">
      <c r="A11" s="28">
        <v>44682</v>
      </c>
      <c r="B11" s="119">
        <v>10815963.261</v>
      </c>
      <c r="C11" s="29">
        <v>40615.498</v>
      </c>
      <c r="D11" s="30">
        <f t="shared" si="0"/>
        <v>10775.347763</v>
      </c>
      <c r="E11" s="179"/>
      <c r="F11" s="29">
        <v>10769138.747</v>
      </c>
      <c r="G11" s="29">
        <v>38741.031999999999</v>
      </c>
      <c r="H11" s="29">
        <f t="shared" si="1"/>
        <v>10730.397715000001</v>
      </c>
      <c r="I11" s="181"/>
      <c r="J11" s="182"/>
      <c r="K11" s="120">
        <f t="shared" si="2"/>
        <v>0.2890557187903226</v>
      </c>
      <c r="L11" s="98">
        <v>31</v>
      </c>
      <c r="O11" s="173"/>
      <c r="T11" s="173"/>
      <c r="V11" s="173"/>
      <c r="W11" s="5"/>
      <c r="AA11" s="173"/>
      <c r="AF11" s="173"/>
      <c r="AK11" s="173"/>
      <c r="AP11" s="173"/>
    </row>
    <row r="12" spans="1:42" x14ac:dyDescent="0.3">
      <c r="A12" s="28">
        <v>44713</v>
      </c>
      <c r="B12" s="122">
        <v>10154499.278999999</v>
      </c>
      <c r="C12" s="123">
        <v>34564.18</v>
      </c>
      <c r="D12" s="30">
        <f t="shared" si="0"/>
        <v>10119.935099</v>
      </c>
      <c r="E12" s="179"/>
      <c r="F12" s="31">
        <v>10137517.467</v>
      </c>
      <c r="G12" s="31">
        <v>33157.498</v>
      </c>
      <c r="H12" s="29">
        <f t="shared" si="1"/>
        <v>10104.359969000001</v>
      </c>
      <c r="I12" s="181"/>
      <c r="J12" s="182"/>
      <c r="K12" s="120">
        <f t="shared" si="2"/>
        <v>0.28089298705555554</v>
      </c>
      <c r="L12" s="98">
        <v>30</v>
      </c>
      <c r="O12" s="173"/>
      <c r="T12" s="173"/>
      <c r="V12" s="173"/>
      <c r="W12" s="5"/>
      <c r="AA12" s="173"/>
      <c r="AF12" s="173"/>
      <c r="AK12" s="173"/>
      <c r="AP12" s="173"/>
    </row>
    <row r="13" spans="1:42" x14ac:dyDescent="0.3">
      <c r="A13" s="28">
        <v>44743</v>
      </c>
      <c r="B13" s="122">
        <v>8477601.4509999994</v>
      </c>
      <c r="C13" s="31">
        <v>43822.946000000004</v>
      </c>
      <c r="D13" s="30">
        <f t="shared" si="0"/>
        <v>8433.7785049999984</v>
      </c>
      <c r="E13" s="179"/>
      <c r="F13" s="31">
        <v>8466365.2990000006</v>
      </c>
      <c r="G13" s="31">
        <v>44483.593999999997</v>
      </c>
      <c r="H13" s="29">
        <f t="shared" si="1"/>
        <v>8421.8817049999998</v>
      </c>
      <c r="I13" s="181"/>
      <c r="J13" s="182"/>
      <c r="K13" s="120">
        <f t="shared" si="2"/>
        <v>0.22655457271505375</v>
      </c>
      <c r="L13" s="98">
        <v>31</v>
      </c>
      <c r="O13" s="173"/>
      <c r="T13" s="173"/>
      <c r="V13" s="173"/>
      <c r="W13" s="5"/>
      <c r="AA13" s="173"/>
      <c r="AF13" s="173"/>
      <c r="AK13" s="173"/>
      <c r="AP13" s="173"/>
    </row>
    <row r="14" spans="1:42" x14ac:dyDescent="0.3">
      <c r="A14" s="28">
        <v>44774</v>
      </c>
      <c r="B14" s="122">
        <v>8804014.6779999994</v>
      </c>
      <c r="C14" s="31">
        <v>43533.930999999997</v>
      </c>
      <c r="D14" s="30">
        <f t="shared" si="0"/>
        <v>8760.4807469999996</v>
      </c>
      <c r="E14" s="179"/>
      <c r="F14" s="31">
        <v>8781670.0969999991</v>
      </c>
      <c r="G14" s="31">
        <v>43960.733999999997</v>
      </c>
      <c r="H14" s="29">
        <f t="shared" si="1"/>
        <v>8737.7093629999999</v>
      </c>
      <c r="I14" s="181"/>
      <c r="J14" s="182"/>
      <c r="K14" s="120">
        <f t="shared" si="2"/>
        <v>0.23519072728494622</v>
      </c>
      <c r="L14" s="98">
        <v>31</v>
      </c>
      <c r="O14" s="173"/>
      <c r="T14" s="173"/>
      <c r="V14" s="173"/>
      <c r="W14" s="5"/>
      <c r="AA14" s="173"/>
      <c r="AF14" s="173"/>
      <c r="AK14" s="173"/>
      <c r="AP14" s="173"/>
    </row>
    <row r="15" spans="1:42" x14ac:dyDescent="0.3">
      <c r="A15" s="28">
        <v>44805</v>
      </c>
      <c r="B15" s="122">
        <v>10535394.08</v>
      </c>
      <c r="C15" s="31">
        <v>44961.593000000001</v>
      </c>
      <c r="D15" s="30">
        <f t="shared" si="0"/>
        <v>10490.432487</v>
      </c>
      <c r="E15" s="179"/>
      <c r="F15" s="31">
        <v>10483707.15</v>
      </c>
      <c r="G15" s="31">
        <v>43154.09</v>
      </c>
      <c r="H15" s="29">
        <f t="shared" si="1"/>
        <v>10440.55306</v>
      </c>
      <c r="I15" s="181"/>
      <c r="J15" s="182"/>
      <c r="K15" s="120">
        <f t="shared" si="2"/>
        <v>0.29070813259722222</v>
      </c>
      <c r="L15" s="98">
        <v>30</v>
      </c>
      <c r="O15" s="173"/>
      <c r="T15" s="173"/>
      <c r="V15" s="173"/>
      <c r="W15" s="5"/>
      <c r="AA15" s="173"/>
      <c r="AF15" s="173"/>
      <c r="AK15" s="173"/>
      <c r="AP15" s="173"/>
    </row>
    <row r="16" spans="1:42" x14ac:dyDescent="0.3">
      <c r="A16" s="28">
        <v>44835</v>
      </c>
      <c r="B16" s="122">
        <v>10811586.109999999</v>
      </c>
      <c r="C16" s="29">
        <v>48400.896000000001</v>
      </c>
      <c r="D16" s="30">
        <f t="shared" si="0"/>
        <v>10763.185213999999</v>
      </c>
      <c r="E16" s="179"/>
      <c r="F16" s="31">
        <v>10755381.15</v>
      </c>
      <c r="G16" s="31">
        <v>46832.349000000002</v>
      </c>
      <c r="H16" s="29">
        <f t="shared" si="1"/>
        <v>10708.548801000001</v>
      </c>
      <c r="I16" s="181"/>
      <c r="J16" s="182"/>
      <c r="K16" s="120">
        <f t="shared" si="2"/>
        <v>0.28859857547043011</v>
      </c>
      <c r="L16" s="98">
        <v>31</v>
      </c>
      <c r="O16" s="173"/>
      <c r="T16" s="173"/>
      <c r="V16" s="173"/>
      <c r="W16" s="5"/>
      <c r="AA16" s="173"/>
      <c r="AF16" s="173"/>
      <c r="AK16" s="173"/>
      <c r="AP16" s="173"/>
    </row>
    <row r="17" spans="1:42" x14ac:dyDescent="0.3">
      <c r="A17" s="28">
        <v>44866</v>
      </c>
      <c r="B17" s="122">
        <v>9144359.3599999994</v>
      </c>
      <c r="C17" s="31">
        <v>43321.3</v>
      </c>
      <c r="D17" s="30">
        <f t="shared" si="0"/>
        <v>9101.0380599999989</v>
      </c>
      <c r="E17" s="179"/>
      <c r="F17" s="31">
        <v>9056125.6270000003</v>
      </c>
      <c r="G17" s="31">
        <v>42117.93</v>
      </c>
      <c r="H17" s="29">
        <f t="shared" si="1"/>
        <v>9014.0076970000009</v>
      </c>
      <c r="I17" s="181"/>
      <c r="J17" s="182"/>
      <c r="K17" s="120">
        <f t="shared" si="2"/>
        <v>0.2515978577361111</v>
      </c>
      <c r="L17" s="98">
        <v>30</v>
      </c>
      <c r="O17" s="173"/>
      <c r="T17" s="173"/>
      <c r="V17" s="173"/>
      <c r="W17" s="5"/>
      <c r="AA17" s="173"/>
      <c r="AF17" s="173"/>
      <c r="AK17" s="173"/>
      <c r="AP17" s="173"/>
    </row>
    <row r="18" spans="1:42" x14ac:dyDescent="0.3">
      <c r="A18" s="28">
        <v>44896</v>
      </c>
      <c r="B18" s="122">
        <v>9385956.9309999999</v>
      </c>
      <c r="C18" s="31">
        <v>48263.254000000001</v>
      </c>
      <c r="D18" s="30">
        <f t="shared" si="0"/>
        <v>9337.6936769999993</v>
      </c>
      <c r="E18" s="180"/>
      <c r="F18" s="31">
        <v>9300088.8359999992</v>
      </c>
      <c r="G18" s="31">
        <v>47146.048999999999</v>
      </c>
      <c r="H18" s="29">
        <f t="shared" si="1"/>
        <v>9252.9427869999981</v>
      </c>
      <c r="I18" s="181"/>
      <c r="J18" s="182"/>
      <c r="K18" s="120">
        <f t="shared" si="2"/>
        <v>0.24987414602150532</v>
      </c>
      <c r="L18" s="98">
        <v>31</v>
      </c>
      <c r="O18" s="173"/>
      <c r="T18" s="173"/>
      <c r="V18" s="173"/>
      <c r="W18" s="5"/>
      <c r="AA18" s="173"/>
      <c r="AF18" s="173"/>
      <c r="AK18" s="173"/>
      <c r="AP18" s="173"/>
    </row>
    <row r="19" spans="1:42" x14ac:dyDescent="0.3">
      <c r="A19" s="28">
        <v>44927</v>
      </c>
      <c r="B19" s="122">
        <v>9308756.8499999996</v>
      </c>
      <c r="C19" s="31">
        <v>43168.572999999997</v>
      </c>
      <c r="D19" s="30">
        <f t="shared" si="0"/>
        <v>9265.5882769999989</v>
      </c>
      <c r="E19" s="178">
        <f>SUM(D19:D21)</f>
        <v>28943.192658</v>
      </c>
      <c r="F19" s="31">
        <v>9240735.9279999994</v>
      </c>
      <c r="G19" s="31">
        <v>41657.673000000003</v>
      </c>
      <c r="H19" s="29">
        <f t="shared" si="1"/>
        <v>9199.0782549999985</v>
      </c>
      <c r="I19" s="178">
        <f>SUM(H19:H21)</f>
        <v>28701.866698999998</v>
      </c>
      <c r="J19" s="181">
        <f>E19+I19</f>
        <v>57645.059356999998</v>
      </c>
      <c r="K19" s="120">
        <f t="shared" si="2"/>
        <v>0.2481810017741935</v>
      </c>
      <c r="L19" s="98">
        <v>31</v>
      </c>
      <c r="O19" s="173"/>
      <c r="T19" s="173"/>
      <c r="V19" s="173"/>
      <c r="AA19" s="173"/>
      <c r="AF19" s="173"/>
      <c r="AK19" s="173"/>
      <c r="AP19" s="173"/>
    </row>
    <row r="20" spans="1:42" x14ac:dyDescent="0.3">
      <c r="A20" s="28">
        <v>44958</v>
      </c>
      <c r="B20" s="122">
        <v>9598436.9550000001</v>
      </c>
      <c r="C20" s="31">
        <v>40023.283000000003</v>
      </c>
      <c r="D20" s="30">
        <f t="shared" si="0"/>
        <v>9558.4136720000006</v>
      </c>
      <c r="E20" s="179"/>
      <c r="F20" s="31">
        <v>9526302.9739999995</v>
      </c>
      <c r="G20" s="31">
        <v>38556.461000000003</v>
      </c>
      <c r="H20" s="29">
        <f t="shared" si="1"/>
        <v>9487.746513</v>
      </c>
      <c r="I20" s="179"/>
      <c r="J20" s="181"/>
      <c r="K20" s="120">
        <f t="shared" si="2"/>
        <v>0.28342500275297622</v>
      </c>
      <c r="L20" s="98">
        <v>28</v>
      </c>
      <c r="O20" s="173"/>
      <c r="T20" s="173"/>
      <c r="V20" s="173"/>
      <c r="AA20" s="173"/>
      <c r="AF20" s="173"/>
      <c r="AK20" s="173"/>
      <c r="AP20" s="173"/>
    </row>
    <row r="21" spans="1:42" x14ac:dyDescent="0.3">
      <c r="A21" s="28">
        <v>44986</v>
      </c>
      <c r="B21" s="122">
        <v>10168007.958000001</v>
      </c>
      <c r="C21" s="31">
        <v>48817.249000000003</v>
      </c>
      <c r="D21" s="30">
        <f t="shared" si="0"/>
        <v>10119.190709</v>
      </c>
      <c r="E21" s="179"/>
      <c r="F21" s="31">
        <v>10062247.289999999</v>
      </c>
      <c r="G21" s="31">
        <v>47205.358999999997</v>
      </c>
      <c r="H21" s="29">
        <f t="shared" si="1"/>
        <v>10015.041931</v>
      </c>
      <c r="I21" s="180"/>
      <c r="J21" s="181"/>
      <c r="K21" s="120">
        <f t="shared" si="2"/>
        <v>0.27062140645161292</v>
      </c>
      <c r="L21" s="98">
        <v>31</v>
      </c>
      <c r="O21" s="173"/>
      <c r="T21" s="173"/>
      <c r="V21" s="173"/>
      <c r="AA21" s="173"/>
      <c r="AF21" s="173"/>
      <c r="AK21" s="173"/>
      <c r="AP21" s="173"/>
    </row>
    <row r="22" spans="1:42" ht="41.4" x14ac:dyDescent="0.3">
      <c r="A22" s="32" t="s">
        <v>18</v>
      </c>
      <c r="B22" s="35"/>
      <c r="C22" s="31"/>
      <c r="D22" s="30"/>
      <c r="E22" s="48">
        <f>SUM(E3:E21)</f>
        <v>183412.326221</v>
      </c>
      <c r="F22" s="31"/>
      <c r="G22" s="31"/>
      <c r="H22" s="29"/>
      <c r="I22" s="48">
        <f>SUM(I3:I21)</f>
        <v>182337.40636199998</v>
      </c>
      <c r="J22" s="49">
        <f>ROUNDDOWN((SUM(J3:J21)),0)</f>
        <v>365749</v>
      </c>
      <c r="K22" s="116">
        <f>AVERAGE(K3:K21)</f>
        <v>0.26437898284225519</v>
      </c>
      <c r="L22" s="114">
        <f>SUM(L3:L21)</f>
        <v>577</v>
      </c>
      <c r="M22" s="9"/>
      <c r="N22" s="9"/>
      <c r="O22" s="173"/>
      <c r="P22" s="9"/>
      <c r="Q22" s="9"/>
      <c r="R22" s="9"/>
      <c r="S22" s="9"/>
      <c r="T22" s="173"/>
      <c r="U22" s="9"/>
      <c r="V22" s="173"/>
      <c r="W22" s="9"/>
      <c r="X22" s="9"/>
      <c r="Y22" s="9"/>
      <c r="Z22" s="9"/>
      <c r="AA22" s="173"/>
      <c r="AB22" s="9"/>
      <c r="AC22" s="9"/>
      <c r="AD22" s="9"/>
      <c r="AE22" s="9"/>
      <c r="AF22" s="173"/>
      <c r="AG22" s="9"/>
      <c r="AH22" s="9"/>
      <c r="AI22" s="9"/>
      <c r="AJ22" s="9"/>
      <c r="AK22" s="173"/>
      <c r="AL22" s="9"/>
      <c r="AM22" s="9"/>
      <c r="AN22" s="9"/>
      <c r="AO22" s="9"/>
      <c r="AP22" s="173"/>
    </row>
    <row r="23" spans="1:42" ht="41.4" x14ac:dyDescent="0.3">
      <c r="A23" s="33" t="s">
        <v>6</v>
      </c>
      <c r="B23" s="169">
        <f>ROUNDDOWN((J22/(19/12)),2)</f>
        <v>230999.36</v>
      </c>
      <c r="C23" s="170"/>
      <c r="D23" s="170"/>
      <c r="E23" s="170"/>
      <c r="F23" s="170"/>
      <c r="G23" s="170"/>
      <c r="H23" s="170"/>
      <c r="I23" s="170"/>
      <c r="J23" s="171"/>
      <c r="K23" s="117"/>
      <c r="L23" s="88"/>
      <c r="M23" s="9"/>
      <c r="N23" s="9"/>
      <c r="O23" s="173"/>
      <c r="P23" s="9"/>
      <c r="Q23" s="9"/>
      <c r="R23" s="9"/>
      <c r="S23" s="9"/>
      <c r="T23" s="173"/>
      <c r="U23" s="9"/>
      <c r="V23" s="173"/>
      <c r="W23" s="9"/>
      <c r="X23" s="9"/>
      <c r="Y23" s="9"/>
      <c r="Z23" s="9"/>
      <c r="AA23" s="173"/>
      <c r="AB23" s="9"/>
      <c r="AC23" s="9"/>
      <c r="AD23" s="9"/>
      <c r="AE23" s="9"/>
      <c r="AF23" s="173"/>
      <c r="AG23" s="9"/>
      <c r="AH23" s="9"/>
      <c r="AI23" s="9"/>
      <c r="AJ23" s="9"/>
      <c r="AK23" s="173"/>
      <c r="AL23" s="9"/>
      <c r="AM23" s="9"/>
      <c r="AN23" s="9"/>
      <c r="AO23" s="9"/>
      <c r="AP23" s="173"/>
    </row>
    <row r="24" spans="1:42" x14ac:dyDescent="0.3">
      <c r="B24" s="36"/>
      <c r="D24" s="18"/>
      <c r="E24" s="19"/>
      <c r="H24" s="20"/>
      <c r="I24" s="19"/>
      <c r="J24" s="10"/>
      <c r="K24" s="117"/>
      <c r="L24" s="88"/>
      <c r="M24" s="9"/>
      <c r="N24" s="9"/>
      <c r="O24" s="173"/>
      <c r="P24" s="9"/>
      <c r="Q24" s="9"/>
      <c r="R24" s="9"/>
      <c r="S24" s="9"/>
      <c r="T24" s="173"/>
      <c r="U24" s="9"/>
      <c r="V24" s="173"/>
      <c r="W24" s="9"/>
      <c r="X24" s="9"/>
      <c r="Y24" s="9"/>
      <c r="Z24" s="9"/>
      <c r="AA24" s="173"/>
      <c r="AB24" s="9"/>
      <c r="AC24" s="9"/>
      <c r="AD24" s="9"/>
      <c r="AE24" s="9"/>
      <c r="AF24" s="173"/>
      <c r="AG24" s="9"/>
      <c r="AH24" s="9"/>
      <c r="AI24" s="9"/>
      <c r="AJ24" s="9"/>
      <c r="AK24" s="173"/>
      <c r="AL24" s="9"/>
      <c r="AM24" s="9"/>
      <c r="AN24" s="9"/>
      <c r="AO24" s="9"/>
      <c r="AP24" s="173"/>
    </row>
    <row r="25" spans="1:42" x14ac:dyDescent="0.3">
      <c r="A25" s="12"/>
      <c r="B25" s="36"/>
      <c r="D25" s="18"/>
      <c r="E25" s="19"/>
      <c r="H25" s="20"/>
      <c r="I25" s="19"/>
      <c r="J25" s="10"/>
      <c r="K25" s="117"/>
      <c r="L25" s="88"/>
      <c r="M25" s="9"/>
      <c r="N25" s="9"/>
      <c r="O25" s="173"/>
      <c r="P25" s="9"/>
      <c r="Q25" s="9"/>
      <c r="R25" s="9"/>
      <c r="S25" s="9"/>
      <c r="T25" s="173"/>
      <c r="U25" s="9"/>
      <c r="V25" s="173"/>
      <c r="W25" s="9"/>
      <c r="X25" s="9"/>
      <c r="Y25" s="9"/>
      <c r="Z25" s="9"/>
      <c r="AA25" s="173"/>
      <c r="AB25" s="9"/>
      <c r="AC25" s="9"/>
      <c r="AD25" s="9"/>
      <c r="AE25" s="9"/>
      <c r="AF25" s="173"/>
      <c r="AG25" s="9"/>
      <c r="AH25" s="9"/>
      <c r="AI25" s="9"/>
      <c r="AJ25" s="9"/>
      <c r="AK25" s="173"/>
      <c r="AL25" s="9"/>
      <c r="AM25" s="9"/>
      <c r="AN25" s="9"/>
      <c r="AO25" s="9"/>
      <c r="AP25" s="173"/>
    </row>
    <row r="26" spans="1:42" x14ac:dyDescent="0.3">
      <c r="A26" s="12"/>
      <c r="B26" s="36"/>
      <c r="D26" s="18"/>
      <c r="E26" s="19"/>
      <c r="H26" s="20"/>
      <c r="I26" s="19"/>
      <c r="J26" s="10"/>
      <c r="K26" s="117"/>
      <c r="L26" s="88"/>
      <c r="M26" s="9"/>
      <c r="N26" s="9"/>
      <c r="O26" s="173"/>
      <c r="P26" s="9"/>
      <c r="Q26" s="9"/>
      <c r="R26" s="9"/>
      <c r="S26" s="9"/>
      <c r="T26" s="173"/>
      <c r="U26" s="9"/>
      <c r="V26" s="173"/>
      <c r="W26" s="9"/>
      <c r="X26" s="9"/>
      <c r="Y26" s="9"/>
      <c r="Z26" s="9"/>
      <c r="AA26" s="173"/>
      <c r="AB26" s="9"/>
      <c r="AC26" s="9"/>
      <c r="AD26" s="9"/>
      <c r="AE26" s="9"/>
      <c r="AF26" s="173"/>
      <c r="AG26" s="9"/>
      <c r="AH26" s="9"/>
      <c r="AI26" s="9"/>
      <c r="AJ26" s="9"/>
      <c r="AK26" s="173"/>
      <c r="AL26" s="9"/>
      <c r="AM26" s="9"/>
      <c r="AN26" s="9"/>
      <c r="AO26" s="9"/>
      <c r="AP26" s="173"/>
    </row>
    <row r="27" spans="1:42" x14ac:dyDescent="0.3">
      <c r="A27" s="12"/>
      <c r="B27" s="36"/>
      <c r="D27" s="18"/>
      <c r="E27" s="19"/>
      <c r="H27" s="143"/>
      <c r="I27" s="144"/>
      <c r="J27" s="172"/>
      <c r="O27" s="168"/>
      <c r="T27" s="168"/>
      <c r="V27" s="168"/>
      <c r="AA27" s="168"/>
      <c r="AF27" s="168"/>
      <c r="AK27" s="168"/>
      <c r="AP27" s="168"/>
    </row>
    <row r="28" spans="1:42" x14ac:dyDescent="0.3">
      <c r="A28" s="12"/>
      <c r="B28" s="36"/>
      <c r="D28" s="18"/>
      <c r="E28" s="19"/>
      <c r="H28" s="47"/>
      <c r="I28" s="19"/>
      <c r="J28" s="172"/>
      <c r="O28" s="168"/>
      <c r="T28" s="168"/>
      <c r="V28" s="168"/>
      <c r="AA28" s="168"/>
      <c r="AF28" s="168"/>
      <c r="AK28" s="168"/>
      <c r="AP28" s="168"/>
    </row>
    <row r="29" spans="1:42" x14ac:dyDescent="0.3">
      <c r="A29" s="12"/>
      <c r="B29" s="36"/>
      <c r="D29" s="18"/>
      <c r="E29" s="19"/>
      <c r="H29" s="20"/>
      <c r="I29" s="19"/>
      <c r="J29" s="172"/>
      <c r="O29" s="168"/>
      <c r="T29" s="168"/>
      <c r="V29" s="168"/>
      <c r="AA29" s="168"/>
      <c r="AF29" s="168"/>
      <c r="AK29" s="168"/>
      <c r="AP29" s="168"/>
    </row>
    <row r="30" spans="1:42" x14ac:dyDescent="0.3">
      <c r="A30" s="12"/>
      <c r="B30" s="37"/>
      <c r="D30" s="18"/>
      <c r="E30" s="19"/>
      <c r="H30" s="20"/>
      <c r="I30" s="19"/>
      <c r="J30" s="172"/>
      <c r="O30" s="168"/>
      <c r="T30" s="168"/>
      <c r="V30" s="168"/>
      <c r="AA30" s="168"/>
      <c r="AF30" s="168"/>
      <c r="AK30" s="168"/>
      <c r="AP30" s="168"/>
    </row>
    <row r="31" spans="1:42" x14ac:dyDescent="0.3">
      <c r="B31" s="36"/>
      <c r="D31" s="18"/>
      <c r="H31" s="134"/>
      <c r="I31" s="132"/>
      <c r="J31" s="172"/>
      <c r="O31" s="168"/>
      <c r="T31" s="168"/>
      <c r="V31" s="168"/>
      <c r="AA31" s="168"/>
      <c r="AF31" s="168"/>
      <c r="AK31" s="168"/>
      <c r="AP31" s="168"/>
    </row>
    <row r="32" spans="1:42" x14ac:dyDescent="0.3">
      <c r="B32" s="36"/>
      <c r="D32" s="18"/>
      <c r="H32" s="20"/>
      <c r="I32" s="135"/>
      <c r="J32" s="172"/>
      <c r="O32" s="168"/>
      <c r="T32" s="168"/>
      <c r="V32" s="168"/>
      <c r="AA32" s="168"/>
      <c r="AF32" s="168"/>
      <c r="AK32" s="168"/>
      <c r="AP32" s="168"/>
    </row>
    <row r="33" spans="1:42" x14ac:dyDescent="0.3">
      <c r="A33" s="12"/>
      <c r="J33" s="172"/>
      <c r="O33" s="168"/>
      <c r="T33" s="168"/>
      <c r="V33" s="168"/>
      <c r="AA33" s="168"/>
      <c r="AF33" s="168"/>
      <c r="AK33" s="168"/>
      <c r="AP33" s="168"/>
    </row>
    <row r="34" spans="1:42" x14ac:dyDescent="0.3">
      <c r="A34" s="12"/>
      <c r="J34" s="172"/>
      <c r="O34" s="168"/>
      <c r="T34" s="168"/>
      <c r="V34" s="168"/>
      <c r="AA34" s="168"/>
      <c r="AF34" s="168"/>
      <c r="AK34" s="168"/>
      <c r="AP34" s="168"/>
    </row>
    <row r="35" spans="1:42" x14ac:dyDescent="0.3">
      <c r="A35" s="12"/>
      <c r="J35" s="172"/>
      <c r="O35" s="168"/>
      <c r="T35" s="168"/>
      <c r="V35" s="168"/>
      <c r="AA35" s="168"/>
      <c r="AF35" s="168"/>
      <c r="AK35" s="168"/>
      <c r="AP35" s="168"/>
    </row>
    <row r="36" spans="1:42" x14ac:dyDescent="0.3">
      <c r="A36" s="12"/>
      <c r="J36" s="172"/>
      <c r="O36" s="168"/>
      <c r="T36" s="168"/>
      <c r="V36" s="168"/>
      <c r="AA36" s="168"/>
      <c r="AF36" s="168"/>
      <c r="AK36" s="168"/>
      <c r="AP36" s="168"/>
    </row>
    <row r="37" spans="1:42" x14ac:dyDescent="0.3">
      <c r="A37" s="12"/>
      <c r="J37" s="172"/>
      <c r="O37" s="168"/>
      <c r="T37" s="168"/>
      <c r="V37" s="168"/>
      <c r="AA37" s="168"/>
      <c r="AF37" s="168"/>
      <c r="AK37" s="168"/>
      <c r="AP37" s="168"/>
    </row>
    <row r="38" spans="1:42" x14ac:dyDescent="0.3">
      <c r="A38" s="12"/>
      <c r="J38" s="172"/>
      <c r="O38" s="168"/>
      <c r="T38" s="168"/>
      <c r="V38" s="168"/>
      <c r="AA38" s="168"/>
      <c r="AF38" s="168"/>
      <c r="AK38" s="168"/>
      <c r="AP38" s="168"/>
    </row>
    <row r="39" spans="1:42" x14ac:dyDescent="0.3">
      <c r="A39" s="12"/>
      <c r="J39" s="172"/>
      <c r="O39" s="168"/>
      <c r="T39" s="168"/>
      <c r="V39" s="168"/>
      <c r="AA39" s="168"/>
      <c r="AF39" s="168"/>
      <c r="AK39" s="168"/>
      <c r="AP39" s="168"/>
    </row>
    <row r="40" spans="1:42" x14ac:dyDescent="0.3">
      <c r="A40" s="12"/>
      <c r="J40" s="172"/>
      <c r="O40" s="168"/>
      <c r="T40" s="168"/>
      <c r="V40" s="168"/>
      <c r="AA40" s="168"/>
      <c r="AF40" s="168"/>
      <c r="AK40" s="168"/>
      <c r="AP40" s="168"/>
    </row>
    <row r="41" spans="1:42" x14ac:dyDescent="0.3">
      <c r="A41" s="12"/>
      <c r="J41" s="172"/>
      <c r="O41" s="168"/>
      <c r="T41" s="168"/>
      <c r="V41" s="168"/>
      <c r="AA41" s="168"/>
      <c r="AF41" s="168"/>
      <c r="AK41" s="168"/>
      <c r="AP41" s="168"/>
    </row>
    <row r="42" spans="1:42" x14ac:dyDescent="0.3">
      <c r="A42" s="12"/>
      <c r="J42" s="172"/>
      <c r="O42" s="168"/>
      <c r="T42" s="168"/>
      <c r="V42" s="168"/>
      <c r="AA42" s="168"/>
      <c r="AF42" s="168"/>
      <c r="AK42" s="168"/>
      <c r="AP42" s="168"/>
    </row>
    <row r="43" spans="1:42" x14ac:dyDescent="0.3">
      <c r="A43" s="12"/>
      <c r="J43" s="172"/>
      <c r="O43" s="168"/>
      <c r="T43" s="168"/>
      <c r="V43" s="168"/>
      <c r="AA43" s="168"/>
      <c r="AF43" s="168"/>
      <c r="AK43" s="168"/>
      <c r="AP43" s="168"/>
    </row>
    <row r="44" spans="1:42" x14ac:dyDescent="0.3">
      <c r="A44" s="12"/>
      <c r="J44" s="172"/>
      <c r="O44" s="168"/>
      <c r="T44" s="168"/>
      <c r="V44" s="168"/>
      <c r="AA44" s="168"/>
      <c r="AF44" s="168"/>
      <c r="AK44" s="168"/>
      <c r="AP44" s="168"/>
    </row>
    <row r="45" spans="1:42" x14ac:dyDescent="0.3">
      <c r="A45" s="12"/>
      <c r="J45" s="172"/>
      <c r="O45" s="168"/>
      <c r="T45" s="168"/>
      <c r="V45" s="168"/>
      <c r="AA45" s="168"/>
      <c r="AF45" s="168"/>
      <c r="AK45" s="168"/>
      <c r="AP45" s="168"/>
    </row>
    <row r="46" spans="1:42" x14ac:dyDescent="0.3">
      <c r="A46" s="12"/>
      <c r="J46" s="172"/>
      <c r="O46" s="168"/>
      <c r="T46" s="168"/>
      <c r="V46" s="168"/>
      <c r="AA46" s="168"/>
      <c r="AF46" s="168"/>
      <c r="AK46" s="168"/>
      <c r="AP46" s="168"/>
    </row>
    <row r="47" spans="1:42" x14ac:dyDescent="0.3">
      <c r="A47" s="12"/>
      <c r="J47" s="172"/>
      <c r="O47" s="168"/>
      <c r="T47" s="168"/>
      <c r="V47" s="168"/>
      <c r="AA47" s="168"/>
      <c r="AF47" s="168"/>
      <c r="AK47" s="168"/>
      <c r="AP47" s="168"/>
    </row>
    <row r="48" spans="1:42" x14ac:dyDescent="0.3">
      <c r="A48" s="12"/>
      <c r="J48" s="172"/>
      <c r="O48" s="168"/>
      <c r="T48" s="168"/>
      <c r="V48" s="168"/>
      <c r="AA48" s="168"/>
      <c r="AF48" s="168"/>
      <c r="AK48" s="168"/>
      <c r="AP48" s="168"/>
    </row>
    <row r="49" spans="1:42" x14ac:dyDescent="0.3">
      <c r="A49" s="12"/>
      <c r="J49" s="172"/>
      <c r="O49" s="168"/>
      <c r="T49" s="168"/>
      <c r="V49" s="168"/>
      <c r="AA49" s="168"/>
      <c r="AF49" s="168"/>
      <c r="AK49" s="168"/>
      <c r="AP49" s="168"/>
    </row>
    <row r="50" spans="1:42" x14ac:dyDescent="0.3">
      <c r="A50" s="12"/>
      <c r="J50" s="172"/>
      <c r="O50" s="168"/>
      <c r="T50" s="168"/>
      <c r="V50" s="168"/>
      <c r="AA50" s="168"/>
      <c r="AF50" s="168"/>
      <c r="AK50" s="168"/>
      <c r="AP50" s="168"/>
    </row>
    <row r="51" spans="1:42" x14ac:dyDescent="0.3">
      <c r="A51" s="12"/>
      <c r="J51" s="172"/>
      <c r="O51" s="168"/>
      <c r="T51" s="168"/>
      <c r="V51" s="168"/>
      <c r="AA51" s="168"/>
      <c r="AF51" s="168"/>
      <c r="AK51" s="168"/>
      <c r="AP51" s="168"/>
    </row>
    <row r="52" spans="1:42" x14ac:dyDescent="0.3">
      <c r="A52" s="12"/>
      <c r="J52" s="172"/>
      <c r="O52" s="168"/>
      <c r="T52" s="168"/>
      <c r="V52" s="168"/>
      <c r="AA52" s="168"/>
      <c r="AF52" s="168"/>
      <c r="AK52" s="168"/>
      <c r="AP52" s="168"/>
    </row>
    <row r="53" spans="1:42" x14ac:dyDescent="0.3">
      <c r="A53" s="12"/>
      <c r="J53" s="172"/>
      <c r="O53" s="168"/>
      <c r="T53" s="168"/>
      <c r="V53" s="168"/>
      <c r="AA53" s="168"/>
      <c r="AF53" s="168"/>
      <c r="AK53" s="168"/>
      <c r="AP53" s="168"/>
    </row>
    <row r="54" spans="1:42" x14ac:dyDescent="0.3">
      <c r="A54" s="12"/>
      <c r="J54" s="172"/>
      <c r="O54" s="168"/>
      <c r="T54" s="168"/>
      <c r="V54" s="168"/>
      <c r="AA54" s="168"/>
      <c r="AF54" s="168"/>
      <c r="AK54" s="168"/>
      <c r="AP54" s="168"/>
    </row>
    <row r="55" spans="1:42" x14ac:dyDescent="0.3">
      <c r="A55" s="12"/>
      <c r="J55" s="172"/>
      <c r="O55" s="168"/>
      <c r="T55" s="168"/>
      <c r="V55" s="168"/>
      <c r="AA55" s="168"/>
      <c r="AF55" s="168"/>
      <c r="AK55" s="168"/>
      <c r="AP55" s="168"/>
    </row>
    <row r="56" spans="1:42" x14ac:dyDescent="0.3">
      <c r="A56" s="12"/>
      <c r="J56" s="172"/>
      <c r="O56" s="168"/>
      <c r="T56" s="168"/>
      <c r="V56" s="168"/>
      <c r="AA56" s="168"/>
      <c r="AF56" s="168"/>
      <c r="AK56" s="168"/>
      <c r="AP56" s="168"/>
    </row>
    <row r="57" spans="1:42" x14ac:dyDescent="0.3">
      <c r="A57" s="12"/>
      <c r="J57" s="172"/>
      <c r="O57" s="168"/>
      <c r="T57" s="168"/>
      <c r="V57" s="168"/>
      <c r="AA57" s="168"/>
      <c r="AF57" s="168"/>
      <c r="AK57" s="168"/>
      <c r="AP57" s="168"/>
    </row>
    <row r="58" spans="1:42" x14ac:dyDescent="0.3">
      <c r="A58" s="12"/>
      <c r="J58" s="172"/>
      <c r="O58" s="168"/>
      <c r="T58" s="168"/>
      <c r="V58" s="168"/>
      <c r="AA58" s="168"/>
      <c r="AF58" s="168"/>
      <c r="AK58" s="168"/>
      <c r="AP58" s="168"/>
    </row>
    <row r="59" spans="1:42" x14ac:dyDescent="0.3">
      <c r="A59" s="12"/>
      <c r="J59" s="172"/>
      <c r="O59" s="168"/>
      <c r="T59" s="168"/>
      <c r="V59" s="168"/>
      <c r="AA59" s="168"/>
      <c r="AF59" s="168"/>
      <c r="AK59" s="168"/>
      <c r="AP59" s="168"/>
    </row>
    <row r="60" spans="1:42" x14ac:dyDescent="0.3">
      <c r="A60" s="12"/>
      <c r="J60" s="172"/>
      <c r="O60" s="168"/>
      <c r="T60" s="168"/>
      <c r="V60" s="168"/>
      <c r="AA60" s="168"/>
      <c r="AF60" s="168"/>
      <c r="AK60" s="168"/>
      <c r="AP60" s="168"/>
    </row>
    <row r="61" spans="1:42" x14ac:dyDescent="0.3">
      <c r="A61" s="12"/>
      <c r="J61" s="172"/>
      <c r="O61" s="168"/>
      <c r="T61" s="168"/>
      <c r="V61" s="168"/>
      <c r="AA61" s="168"/>
      <c r="AF61" s="168"/>
      <c r="AK61" s="168"/>
      <c r="AP61" s="168"/>
    </row>
    <row r="62" spans="1:42" x14ac:dyDescent="0.3">
      <c r="A62" s="12"/>
      <c r="J62" s="172"/>
      <c r="O62" s="168"/>
      <c r="T62" s="168"/>
      <c r="V62" s="168"/>
      <c r="AA62" s="168"/>
      <c r="AF62" s="168"/>
      <c r="AK62" s="168"/>
      <c r="AP62" s="168"/>
    </row>
    <row r="63" spans="1:42" x14ac:dyDescent="0.3">
      <c r="A63" s="12"/>
      <c r="B63" s="39"/>
      <c r="C63" s="5"/>
      <c r="J63" s="172"/>
      <c r="O63" s="168"/>
      <c r="T63" s="168"/>
      <c r="V63" s="168"/>
      <c r="AA63" s="168"/>
      <c r="AF63" s="168"/>
      <c r="AK63" s="168"/>
      <c r="AP63" s="168"/>
    </row>
    <row r="64" spans="1:42" x14ac:dyDescent="0.3">
      <c r="A64" s="12"/>
      <c r="B64" s="39"/>
      <c r="C64" s="5"/>
      <c r="J64" s="172"/>
      <c r="O64" s="168"/>
      <c r="T64" s="168"/>
      <c r="V64" s="168"/>
      <c r="AA64" s="168"/>
      <c r="AF64" s="168"/>
      <c r="AK64" s="168"/>
      <c r="AP64" s="168"/>
    </row>
    <row r="65" spans="1:42" x14ac:dyDescent="0.3">
      <c r="A65" s="12"/>
      <c r="B65" s="39"/>
      <c r="C65" s="5"/>
      <c r="J65" s="172"/>
      <c r="O65" s="168"/>
      <c r="T65" s="168"/>
      <c r="V65" s="168"/>
      <c r="AA65" s="168"/>
      <c r="AF65" s="168"/>
      <c r="AK65" s="168"/>
      <c r="AP65" s="168"/>
    </row>
    <row r="66" spans="1:42" x14ac:dyDescent="0.3">
      <c r="A66" s="12"/>
      <c r="B66" s="39"/>
      <c r="C66" s="5"/>
      <c r="J66" s="172"/>
      <c r="O66" s="168"/>
      <c r="T66" s="168"/>
      <c r="V66" s="168"/>
      <c r="AA66" s="168"/>
      <c r="AF66" s="168"/>
      <c r="AK66" s="168"/>
      <c r="AP66" s="168"/>
    </row>
    <row r="67" spans="1:42" x14ac:dyDescent="0.3">
      <c r="A67" s="12"/>
      <c r="B67" s="40"/>
      <c r="C67" s="13"/>
      <c r="J67" s="172"/>
      <c r="O67" s="168"/>
      <c r="T67" s="168"/>
      <c r="V67" s="168"/>
      <c r="AA67" s="168"/>
      <c r="AF67" s="168"/>
      <c r="AK67" s="168"/>
      <c r="AP67" s="168"/>
    </row>
    <row r="68" spans="1:42" x14ac:dyDescent="0.3">
      <c r="A68" s="12"/>
      <c r="B68" s="39"/>
      <c r="C68" s="5"/>
      <c r="J68" s="172"/>
      <c r="O68" s="168"/>
      <c r="T68" s="168"/>
      <c r="V68" s="168"/>
      <c r="AA68" s="168"/>
      <c r="AF68" s="168"/>
      <c r="AK68" s="168"/>
      <c r="AP68" s="168"/>
    </row>
    <row r="69" spans="1:42" x14ac:dyDescent="0.3">
      <c r="A69" s="12"/>
      <c r="B69" s="39"/>
      <c r="C69" s="5"/>
      <c r="J69" s="172"/>
      <c r="O69" s="168"/>
      <c r="T69" s="168"/>
      <c r="V69" s="168"/>
      <c r="AA69" s="168"/>
      <c r="AF69" s="168"/>
      <c r="AK69" s="168"/>
      <c r="AP69" s="168"/>
    </row>
    <row r="70" spans="1:42" x14ac:dyDescent="0.3">
      <c r="A70" s="12"/>
      <c r="B70" s="39"/>
      <c r="C70" s="5"/>
      <c r="J70" s="172"/>
      <c r="O70" s="168"/>
      <c r="T70" s="168"/>
      <c r="V70" s="168"/>
      <c r="AA70" s="168"/>
      <c r="AF70" s="168"/>
      <c r="AK70" s="168"/>
      <c r="AP70" s="168"/>
    </row>
    <row r="71" spans="1:42" x14ac:dyDescent="0.3">
      <c r="A71" s="12"/>
      <c r="B71" s="39"/>
      <c r="C71" s="5"/>
      <c r="J71" s="172"/>
      <c r="O71" s="168"/>
      <c r="T71" s="168"/>
      <c r="V71" s="168"/>
      <c r="AA71" s="168"/>
      <c r="AF71" s="168"/>
      <c r="AK71" s="168"/>
      <c r="AP71" s="168"/>
    </row>
    <row r="72" spans="1:42" x14ac:dyDescent="0.3">
      <c r="A72" s="12"/>
      <c r="B72" s="39"/>
      <c r="C72" s="5"/>
      <c r="J72" s="172"/>
      <c r="O72" s="168"/>
      <c r="T72" s="168"/>
      <c r="V72" s="168"/>
      <c r="AA72" s="168"/>
      <c r="AF72" s="168"/>
      <c r="AK72" s="168"/>
      <c r="AP72" s="168"/>
    </row>
    <row r="73" spans="1:42" x14ac:dyDescent="0.3">
      <c r="A73" s="12"/>
      <c r="B73" s="39"/>
      <c r="C73" s="5"/>
      <c r="J73" s="172"/>
      <c r="O73" s="168"/>
      <c r="T73" s="168"/>
      <c r="V73" s="168"/>
      <c r="AA73" s="168"/>
      <c r="AF73" s="168"/>
      <c r="AK73" s="168"/>
      <c r="AP73" s="168"/>
    </row>
    <row r="74" spans="1:42" x14ac:dyDescent="0.3">
      <c r="A74" s="12"/>
      <c r="B74" s="39"/>
      <c r="C74" s="5"/>
      <c r="J74" s="172"/>
      <c r="O74" s="168"/>
      <c r="T74" s="168"/>
      <c r="V74" s="168"/>
      <c r="AA74" s="168"/>
      <c r="AF74" s="168"/>
      <c r="AK74" s="168"/>
      <c r="AP74" s="168"/>
    </row>
    <row r="75" spans="1:42" x14ac:dyDescent="0.3">
      <c r="A75" s="12"/>
      <c r="B75" s="39"/>
      <c r="C75" s="5"/>
      <c r="J75" s="172"/>
      <c r="O75" s="168"/>
      <c r="T75" s="168"/>
      <c r="V75" s="168"/>
      <c r="AA75" s="168"/>
      <c r="AF75" s="168"/>
      <c r="AK75" s="168"/>
      <c r="AP75" s="168"/>
    </row>
    <row r="76" spans="1:42" x14ac:dyDescent="0.3">
      <c r="A76" s="12"/>
      <c r="B76" s="39"/>
      <c r="C76" s="5"/>
      <c r="J76" s="172"/>
      <c r="O76" s="168"/>
      <c r="T76" s="168"/>
      <c r="V76" s="168"/>
      <c r="AA76" s="168"/>
      <c r="AF76" s="168"/>
      <c r="AK76" s="168"/>
      <c r="AP76" s="168"/>
    </row>
    <row r="77" spans="1:42" x14ac:dyDescent="0.3">
      <c r="A77" s="12"/>
      <c r="B77" s="39"/>
      <c r="C77" s="5"/>
      <c r="J77" s="172"/>
      <c r="O77" s="168"/>
      <c r="T77" s="168"/>
      <c r="V77" s="168"/>
      <c r="AA77" s="168"/>
      <c r="AF77" s="168"/>
      <c r="AK77" s="168"/>
      <c r="AP77" s="168"/>
    </row>
    <row r="78" spans="1:42" x14ac:dyDescent="0.3">
      <c r="A78" s="12"/>
      <c r="B78" s="41"/>
      <c r="C78" s="13"/>
      <c r="J78" s="172"/>
      <c r="O78" s="168"/>
      <c r="T78" s="168"/>
      <c r="V78" s="168"/>
      <c r="AA78" s="168"/>
      <c r="AF78" s="168"/>
      <c r="AK78" s="168"/>
      <c r="AP78" s="168"/>
    </row>
    <row r="79" spans="1:42" x14ac:dyDescent="0.3">
      <c r="A79" s="12"/>
      <c r="B79" s="39"/>
      <c r="C79" s="5"/>
      <c r="J79" s="172"/>
      <c r="O79" s="168"/>
      <c r="T79" s="168"/>
      <c r="V79" s="168"/>
      <c r="AA79" s="168"/>
      <c r="AF79" s="168"/>
      <c r="AK79" s="168"/>
      <c r="AP79" s="168"/>
    </row>
    <row r="80" spans="1:42" x14ac:dyDescent="0.3">
      <c r="A80" s="12"/>
      <c r="B80" s="39"/>
      <c r="C80" s="5"/>
      <c r="J80" s="172"/>
      <c r="O80" s="168"/>
      <c r="T80" s="168"/>
      <c r="V80" s="168"/>
      <c r="AA80" s="168"/>
      <c r="AF80" s="168"/>
      <c r="AK80" s="168"/>
      <c r="AP80" s="168"/>
    </row>
    <row r="81" spans="1:42" x14ac:dyDescent="0.3">
      <c r="A81" s="12"/>
      <c r="B81" s="39"/>
      <c r="C81" s="5"/>
      <c r="J81" s="172"/>
      <c r="O81" s="168"/>
      <c r="T81" s="168"/>
      <c r="V81" s="168"/>
      <c r="AA81" s="168"/>
      <c r="AF81" s="168"/>
      <c r="AK81" s="168"/>
      <c r="AP81" s="168"/>
    </row>
    <row r="82" spans="1:42" x14ac:dyDescent="0.3">
      <c r="A82" s="12"/>
      <c r="B82" s="39"/>
      <c r="C82" s="5"/>
      <c r="J82" s="172"/>
      <c r="O82" s="168"/>
      <c r="T82" s="168"/>
      <c r="V82" s="168"/>
      <c r="AA82" s="168"/>
      <c r="AF82" s="168"/>
      <c r="AK82" s="168"/>
      <c r="AP82" s="168"/>
    </row>
    <row r="83" spans="1:42" x14ac:dyDescent="0.3">
      <c r="A83" s="12"/>
      <c r="B83" s="39"/>
      <c r="C83" s="5"/>
      <c r="J83" s="172"/>
      <c r="O83" s="168"/>
      <c r="T83" s="168"/>
      <c r="V83" s="168"/>
      <c r="AA83" s="168"/>
      <c r="AF83" s="168"/>
      <c r="AK83" s="168"/>
      <c r="AP83" s="168"/>
    </row>
    <row r="84" spans="1:42" x14ac:dyDescent="0.3">
      <c r="A84" s="12"/>
      <c r="B84" s="39"/>
      <c r="C84" s="5"/>
      <c r="J84" s="172"/>
      <c r="O84" s="168"/>
      <c r="T84" s="168"/>
      <c r="V84" s="168"/>
      <c r="AA84" s="168"/>
      <c r="AF84" s="168"/>
      <c r="AK84" s="168"/>
      <c r="AP84" s="168"/>
    </row>
    <row r="85" spans="1:42" x14ac:dyDescent="0.3">
      <c r="A85" s="12"/>
      <c r="B85" s="39"/>
      <c r="C85" s="5"/>
      <c r="J85" s="172"/>
      <c r="O85" s="168"/>
      <c r="T85" s="168"/>
      <c r="V85" s="168"/>
      <c r="AA85" s="168"/>
      <c r="AF85" s="168"/>
      <c r="AK85" s="168"/>
      <c r="AP85" s="168"/>
    </row>
    <row r="86" spans="1:42" x14ac:dyDescent="0.3">
      <c r="A86" s="12"/>
      <c r="B86" s="39"/>
      <c r="C86" s="5"/>
      <c r="J86" s="172"/>
      <c r="O86" s="168"/>
      <c r="T86" s="168"/>
      <c r="V86" s="168"/>
      <c r="AA86" s="168"/>
      <c r="AF86" s="168"/>
      <c r="AK86" s="168"/>
      <c r="AP86" s="168"/>
    </row>
    <row r="87" spans="1:42" x14ac:dyDescent="0.3">
      <c r="A87" s="12"/>
      <c r="B87" s="39"/>
      <c r="C87" s="5"/>
      <c r="J87" s="172"/>
      <c r="O87" s="168"/>
      <c r="T87" s="168"/>
      <c r="V87" s="168"/>
      <c r="AA87" s="168"/>
      <c r="AF87" s="168"/>
      <c r="AK87" s="168"/>
      <c r="AP87" s="168"/>
    </row>
    <row r="88" spans="1:42" x14ac:dyDescent="0.3">
      <c r="A88" s="12"/>
      <c r="B88" s="39"/>
      <c r="C88" s="5"/>
      <c r="J88" s="172"/>
      <c r="O88" s="168"/>
      <c r="T88" s="168"/>
      <c r="V88" s="168"/>
      <c r="AA88" s="168"/>
      <c r="AF88" s="168"/>
      <c r="AK88" s="168"/>
      <c r="AP88" s="168"/>
    </row>
    <row r="89" spans="1:42" x14ac:dyDescent="0.3">
      <c r="A89" s="12"/>
      <c r="B89" s="39"/>
      <c r="C89" s="5"/>
      <c r="J89" s="172"/>
      <c r="O89" s="168"/>
      <c r="T89" s="168"/>
      <c r="V89" s="168"/>
      <c r="AA89" s="168"/>
      <c r="AF89" s="168"/>
      <c r="AK89" s="168"/>
      <c r="AP89" s="168"/>
    </row>
    <row r="90" spans="1:42" x14ac:dyDescent="0.3">
      <c r="A90" s="12"/>
      <c r="B90" s="39"/>
      <c r="C90" s="5"/>
      <c r="J90" s="172"/>
      <c r="O90" s="168"/>
      <c r="T90" s="168"/>
      <c r="V90" s="168"/>
      <c r="AA90" s="168"/>
      <c r="AF90" s="168"/>
      <c r="AK90" s="168"/>
      <c r="AP90" s="168"/>
    </row>
    <row r="91" spans="1:42" x14ac:dyDescent="0.3">
      <c r="A91" s="12"/>
      <c r="B91" s="39"/>
      <c r="C91" s="5"/>
      <c r="J91" s="172"/>
      <c r="O91" s="168"/>
      <c r="T91" s="168"/>
      <c r="V91" s="168"/>
      <c r="AA91" s="168"/>
      <c r="AF91" s="168"/>
      <c r="AK91" s="168"/>
      <c r="AP91" s="168"/>
    </row>
    <row r="92" spans="1:42" x14ac:dyDescent="0.3">
      <c r="A92" s="12"/>
      <c r="B92" s="39"/>
      <c r="C92" s="5"/>
      <c r="J92" s="172"/>
      <c r="O92" s="168"/>
      <c r="T92" s="168"/>
      <c r="V92" s="168"/>
      <c r="AA92" s="168"/>
      <c r="AF92" s="168"/>
      <c r="AK92" s="168"/>
      <c r="AP92" s="168"/>
    </row>
    <row r="93" spans="1:42" x14ac:dyDescent="0.3">
      <c r="A93" s="12"/>
      <c r="B93" s="39"/>
      <c r="C93" s="5"/>
      <c r="J93" s="172"/>
      <c r="O93" s="168"/>
      <c r="T93" s="168"/>
      <c r="V93" s="168"/>
      <c r="AA93" s="168"/>
      <c r="AF93" s="168"/>
      <c r="AK93" s="168"/>
      <c r="AP93" s="168"/>
    </row>
    <row r="94" spans="1:42" x14ac:dyDescent="0.3">
      <c r="A94" s="12"/>
      <c r="B94" s="39"/>
      <c r="C94" s="5"/>
      <c r="J94" s="172"/>
      <c r="O94" s="168"/>
      <c r="T94" s="168"/>
      <c r="V94" s="168"/>
      <c r="AA94" s="168"/>
      <c r="AF94" s="168"/>
      <c r="AK94" s="168"/>
      <c r="AP94" s="168"/>
    </row>
    <row r="95" spans="1:42" x14ac:dyDescent="0.3">
      <c r="A95" s="12"/>
      <c r="B95" s="39"/>
      <c r="C95" s="5"/>
      <c r="J95" s="172"/>
      <c r="O95" s="168"/>
      <c r="T95" s="168"/>
      <c r="V95" s="168"/>
      <c r="AA95" s="168"/>
      <c r="AF95" s="168"/>
      <c r="AK95" s="168"/>
      <c r="AP95" s="168"/>
    </row>
    <row r="96" spans="1:42" x14ac:dyDescent="0.3">
      <c r="A96" s="12"/>
      <c r="B96" s="39"/>
      <c r="C96" s="5"/>
      <c r="J96" s="172"/>
      <c r="O96" s="168"/>
      <c r="T96" s="168"/>
      <c r="V96" s="168"/>
      <c r="AA96" s="168"/>
      <c r="AF96" s="168"/>
      <c r="AK96" s="168"/>
      <c r="AP96" s="168"/>
    </row>
    <row r="97" spans="1:42" x14ac:dyDescent="0.3">
      <c r="A97" s="12"/>
      <c r="B97" s="41"/>
      <c r="C97" s="13"/>
      <c r="J97" s="172"/>
      <c r="O97" s="168"/>
      <c r="T97" s="168"/>
      <c r="V97" s="168"/>
      <c r="AA97" s="168"/>
      <c r="AF97" s="168"/>
      <c r="AK97" s="168"/>
      <c r="AP97" s="168"/>
    </row>
    <row r="98" spans="1:42" x14ac:dyDescent="0.3">
      <c r="A98" s="12"/>
      <c r="B98" s="39"/>
      <c r="C98" s="5"/>
      <c r="J98" s="172"/>
      <c r="O98" s="168"/>
      <c r="T98" s="168"/>
      <c r="V98" s="168"/>
      <c r="AA98" s="168"/>
      <c r="AF98" s="168"/>
      <c r="AK98" s="168"/>
      <c r="AP98" s="168"/>
    </row>
    <row r="99" spans="1:42" x14ac:dyDescent="0.3">
      <c r="A99" s="12"/>
      <c r="B99" s="39"/>
      <c r="C99" s="5"/>
      <c r="J99" s="172"/>
      <c r="O99" s="168"/>
      <c r="T99" s="168"/>
      <c r="V99" s="168"/>
      <c r="AA99" s="168"/>
      <c r="AF99" s="168"/>
      <c r="AK99" s="168"/>
      <c r="AP99" s="168"/>
    </row>
    <row r="100" spans="1:42" x14ac:dyDescent="0.3">
      <c r="A100" s="12"/>
      <c r="B100" s="39"/>
      <c r="C100" s="5"/>
      <c r="J100" s="172"/>
      <c r="O100" s="168"/>
      <c r="T100" s="168"/>
      <c r="V100" s="168"/>
      <c r="AA100" s="168"/>
      <c r="AF100" s="168"/>
      <c r="AK100" s="168"/>
      <c r="AP100" s="168"/>
    </row>
    <row r="101" spans="1:42" x14ac:dyDescent="0.3">
      <c r="A101" s="12"/>
      <c r="B101" s="39"/>
      <c r="C101" s="5"/>
      <c r="J101" s="172"/>
      <c r="O101" s="168"/>
      <c r="T101" s="168"/>
      <c r="V101" s="168"/>
      <c r="AA101" s="168"/>
      <c r="AF101" s="168"/>
      <c r="AK101" s="168"/>
      <c r="AP101" s="168"/>
    </row>
    <row r="102" spans="1:42" x14ac:dyDescent="0.3">
      <c r="A102" s="12"/>
      <c r="B102" s="39"/>
      <c r="C102" s="5"/>
      <c r="J102" s="172"/>
      <c r="O102" s="168"/>
      <c r="T102" s="168"/>
      <c r="V102" s="168"/>
      <c r="AA102" s="168"/>
      <c r="AF102" s="168"/>
      <c r="AK102" s="168"/>
      <c r="AP102" s="168"/>
    </row>
    <row r="103" spans="1:42" x14ac:dyDescent="0.3">
      <c r="A103" s="12"/>
      <c r="B103" s="39"/>
      <c r="C103" s="5"/>
      <c r="J103" s="172"/>
      <c r="O103" s="168"/>
      <c r="T103" s="168"/>
      <c r="V103" s="168"/>
      <c r="AA103" s="168"/>
      <c r="AF103" s="168"/>
      <c r="AK103" s="168"/>
      <c r="AP103" s="168"/>
    </row>
    <row r="104" spans="1:42" x14ac:dyDescent="0.3">
      <c r="A104" s="12"/>
      <c r="B104" s="39"/>
      <c r="C104" s="5"/>
      <c r="J104" s="172"/>
      <c r="O104" s="168"/>
      <c r="T104" s="168"/>
      <c r="V104" s="168"/>
      <c r="AA104" s="168"/>
      <c r="AF104" s="168"/>
      <c r="AK104" s="168"/>
      <c r="AP104" s="168"/>
    </row>
    <row r="105" spans="1:42" x14ac:dyDescent="0.3">
      <c r="A105" s="12"/>
      <c r="B105" s="39"/>
      <c r="C105" s="5"/>
      <c r="J105" s="172"/>
      <c r="O105" s="168"/>
      <c r="T105" s="168"/>
      <c r="V105" s="168"/>
      <c r="AA105" s="168"/>
      <c r="AF105" s="168"/>
      <c r="AK105" s="168"/>
      <c r="AP105" s="168"/>
    </row>
    <row r="106" spans="1:42" x14ac:dyDescent="0.3">
      <c r="A106" s="12"/>
      <c r="B106" s="39"/>
      <c r="C106" s="5"/>
      <c r="J106" s="172"/>
      <c r="O106" s="168"/>
      <c r="T106" s="168"/>
      <c r="V106" s="168"/>
      <c r="AA106" s="168"/>
      <c r="AF106" s="168"/>
      <c r="AK106" s="168"/>
      <c r="AP106" s="168"/>
    </row>
    <row r="107" spans="1:42" x14ac:dyDescent="0.3">
      <c r="B107" s="39"/>
      <c r="C107" s="5"/>
      <c r="J107" s="172"/>
      <c r="O107" s="168"/>
      <c r="T107" s="168"/>
      <c r="V107" s="168"/>
      <c r="AA107" s="168"/>
      <c r="AF107" s="168"/>
      <c r="AK107" s="168"/>
      <c r="AP107" s="168"/>
    </row>
    <row r="108" spans="1:42" x14ac:dyDescent="0.3">
      <c r="B108" s="39"/>
      <c r="C108" s="5"/>
      <c r="J108" s="172"/>
      <c r="O108" s="168"/>
      <c r="T108" s="168"/>
      <c r="V108" s="168"/>
      <c r="AA108" s="168"/>
      <c r="AF108" s="168"/>
      <c r="AK108" s="168"/>
      <c r="AP108" s="168"/>
    </row>
    <row r="109" spans="1:42" x14ac:dyDescent="0.3">
      <c r="B109" s="39"/>
      <c r="C109" s="5"/>
      <c r="J109" s="172"/>
      <c r="O109" s="168"/>
      <c r="T109" s="168"/>
      <c r="V109" s="168"/>
      <c r="AA109" s="168"/>
      <c r="AF109" s="168"/>
      <c r="AK109" s="168"/>
      <c r="AP109" s="168"/>
    </row>
    <row r="110" spans="1:42" x14ac:dyDescent="0.3">
      <c r="B110" s="39"/>
      <c r="C110" s="5"/>
      <c r="J110" s="172"/>
      <c r="O110" s="168"/>
      <c r="T110" s="168"/>
      <c r="V110" s="168"/>
      <c r="AA110" s="168"/>
      <c r="AF110" s="168"/>
      <c r="AK110" s="168"/>
      <c r="AP110" s="168"/>
    </row>
    <row r="111" spans="1:42" x14ac:dyDescent="0.3">
      <c r="B111" s="39"/>
      <c r="C111" s="5"/>
    </row>
    <row r="112" spans="1:42" x14ac:dyDescent="0.3">
      <c r="B112" s="42"/>
      <c r="C112" s="14"/>
      <c r="D112" s="11"/>
      <c r="E112" s="17"/>
    </row>
    <row r="113" spans="1:3" x14ac:dyDescent="0.3">
      <c r="A113" s="6"/>
      <c r="B113" s="43"/>
      <c r="C113" s="15"/>
    </row>
    <row r="114" spans="1:3" x14ac:dyDescent="0.3">
      <c r="B114" s="44"/>
    </row>
    <row r="115" spans="1:3" x14ac:dyDescent="0.3">
      <c r="A115" s="8"/>
    </row>
    <row r="116" spans="1:3" x14ac:dyDescent="0.3">
      <c r="B116" s="45"/>
    </row>
    <row r="117" spans="1:3" x14ac:dyDescent="0.3">
      <c r="B117" s="45"/>
    </row>
    <row r="120" spans="1:3" x14ac:dyDescent="0.3">
      <c r="B120" s="45"/>
    </row>
    <row r="122" spans="1:3" x14ac:dyDescent="0.3">
      <c r="B122" s="45"/>
    </row>
    <row r="123" spans="1:3" x14ac:dyDescent="0.3">
      <c r="B123" s="43"/>
    </row>
    <row r="124" spans="1:3" x14ac:dyDescent="0.3">
      <c r="B124" s="46"/>
      <c r="C124" s="16"/>
    </row>
  </sheetData>
  <mergeCells count="89">
    <mergeCell ref="T51:T62"/>
    <mergeCell ref="V87:V98"/>
    <mergeCell ref="V51:V62"/>
    <mergeCell ref="V39:V50"/>
    <mergeCell ref="U1:V1"/>
    <mergeCell ref="V3:V14"/>
    <mergeCell ref="V15:V26"/>
    <mergeCell ref="V27:V38"/>
    <mergeCell ref="P1:T1"/>
    <mergeCell ref="T3:T14"/>
    <mergeCell ref="T15:T26"/>
    <mergeCell ref="T27:T38"/>
    <mergeCell ref="T39:T50"/>
    <mergeCell ref="V99:V110"/>
    <mergeCell ref="T63:T74"/>
    <mergeCell ref="T75:T86"/>
    <mergeCell ref="T87:T98"/>
    <mergeCell ref="T99:T110"/>
    <mergeCell ref="V63:V74"/>
    <mergeCell ref="V75:V86"/>
    <mergeCell ref="O63:O74"/>
    <mergeCell ref="O75:O86"/>
    <mergeCell ref="O87:O98"/>
    <mergeCell ref="O99:O110"/>
    <mergeCell ref="J3:J6"/>
    <mergeCell ref="J7:J18"/>
    <mergeCell ref="K1:O1"/>
    <mergeCell ref="O3:O14"/>
    <mergeCell ref="O15:O26"/>
    <mergeCell ref="O27:O38"/>
    <mergeCell ref="O39:O50"/>
    <mergeCell ref="E19:E21"/>
    <mergeCell ref="I19:I21"/>
    <mergeCell ref="J63:J74"/>
    <mergeCell ref="J75:J86"/>
    <mergeCell ref="J87:J98"/>
    <mergeCell ref="J19:J21"/>
    <mergeCell ref="J27:J38"/>
    <mergeCell ref="J39:J50"/>
    <mergeCell ref="J51:J62"/>
    <mergeCell ref="B1:E1"/>
    <mergeCell ref="F1:I1"/>
    <mergeCell ref="E3:E6"/>
    <mergeCell ref="E7:E18"/>
    <mergeCell ref="I3:I6"/>
    <mergeCell ref="I7:I18"/>
    <mergeCell ref="W1:AA1"/>
    <mergeCell ref="AA51:AA62"/>
    <mergeCell ref="AA63:AA74"/>
    <mergeCell ref="AA75:AA86"/>
    <mergeCell ref="AA39:AA50"/>
    <mergeCell ref="AA3:AA14"/>
    <mergeCell ref="AA15:AA26"/>
    <mergeCell ref="AA27:AA38"/>
    <mergeCell ref="AB1:AF1"/>
    <mergeCell ref="AF3:AF14"/>
    <mergeCell ref="AF15:AF26"/>
    <mergeCell ref="AF27:AF38"/>
    <mergeCell ref="AF39:AF50"/>
    <mergeCell ref="AG1:AK1"/>
    <mergeCell ref="AL1:AP1"/>
    <mergeCell ref="AP3:AP14"/>
    <mergeCell ref="AP15:AP26"/>
    <mergeCell ref="AP27:AP38"/>
    <mergeCell ref="AK3:AK14"/>
    <mergeCell ref="AK15:AK26"/>
    <mergeCell ref="AK27:AK38"/>
    <mergeCell ref="AP99:AP110"/>
    <mergeCell ref="AP39:AP50"/>
    <mergeCell ref="AP51:AP62"/>
    <mergeCell ref="AP63:AP74"/>
    <mergeCell ref="AP75:AP86"/>
    <mergeCell ref="AP87:AP98"/>
    <mergeCell ref="AK99:AK110"/>
    <mergeCell ref="AA87:AA98"/>
    <mergeCell ref="B23:J23"/>
    <mergeCell ref="AK39:AK50"/>
    <mergeCell ref="AK51:AK62"/>
    <mergeCell ref="AK63:AK74"/>
    <mergeCell ref="AK75:AK86"/>
    <mergeCell ref="AK87:AK98"/>
    <mergeCell ref="AA99:AA110"/>
    <mergeCell ref="AF51:AF62"/>
    <mergeCell ref="AF63:AF74"/>
    <mergeCell ref="AF75:AF86"/>
    <mergeCell ref="AF87:AF98"/>
    <mergeCell ref="AF99:AF110"/>
    <mergeCell ref="J99:J110"/>
    <mergeCell ref="O51:O62"/>
  </mergeCells>
  <pageMargins left="0.7" right="0.7" top="0.75" bottom="0.75" header="0.3" footer="0.3"/>
  <pageSetup orientation="portrait" r:id="rId1"/>
  <ignoredErrors>
    <ignoredError sqref="I22:J2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68C4-7DCB-4E53-8D2F-8607F8DF1F84}">
  <dimension ref="A2:H8"/>
  <sheetViews>
    <sheetView topLeftCell="C1" zoomScale="75" workbookViewId="0">
      <selection activeCell="B11" sqref="B11"/>
    </sheetView>
  </sheetViews>
  <sheetFormatPr defaultRowHeight="14.4" x14ac:dyDescent="0.3"/>
  <cols>
    <col min="1" max="1" width="13.44140625" customWidth="1"/>
    <col min="2" max="2" width="23.88671875" customWidth="1"/>
    <col min="3" max="3" width="17.21875" customWidth="1"/>
    <col min="4" max="4" width="17.5546875" customWidth="1"/>
    <col min="5" max="5" width="17.77734375" customWidth="1"/>
    <col min="6" max="6" width="17.5546875" customWidth="1"/>
    <col min="7" max="7" width="21.77734375" customWidth="1"/>
    <col min="8" max="8" width="12.6640625" customWidth="1"/>
  </cols>
  <sheetData>
    <row r="2" spans="1:8" ht="30" x14ac:dyDescent="0.35">
      <c r="A2" s="145" t="s">
        <v>48</v>
      </c>
      <c r="B2" s="146" t="s">
        <v>49</v>
      </c>
      <c r="C2" s="146" t="s">
        <v>61</v>
      </c>
      <c r="D2" s="146" t="s">
        <v>62</v>
      </c>
      <c r="E2" s="146" t="s">
        <v>63</v>
      </c>
      <c r="F2" s="146" t="s">
        <v>64</v>
      </c>
      <c r="G2" s="146" t="s">
        <v>65</v>
      </c>
    </row>
    <row r="3" spans="1:8" ht="30" x14ac:dyDescent="0.35">
      <c r="A3" s="147" t="s">
        <v>50</v>
      </c>
      <c r="B3" s="148" t="s">
        <v>57</v>
      </c>
      <c r="C3" s="149">
        <v>0</v>
      </c>
      <c r="D3" s="149">
        <v>0</v>
      </c>
      <c r="E3" s="149">
        <v>21</v>
      </c>
      <c r="F3" s="149">
        <v>0</v>
      </c>
      <c r="G3" s="149">
        <v>0</v>
      </c>
    </row>
    <row r="4" spans="1:8" ht="30" x14ac:dyDescent="0.35">
      <c r="A4" s="147" t="s">
        <v>51</v>
      </c>
      <c r="B4" s="148" t="s">
        <v>56</v>
      </c>
      <c r="C4" s="149">
        <v>0</v>
      </c>
      <c r="D4" s="150">
        <v>318858</v>
      </c>
      <c r="E4" s="149">
        <v>0</v>
      </c>
      <c r="F4" s="149">
        <v>0</v>
      </c>
      <c r="G4" s="150">
        <v>298718</v>
      </c>
    </row>
    <row r="5" spans="1:8" ht="30" x14ac:dyDescent="0.35">
      <c r="A5" s="147" t="s">
        <v>52</v>
      </c>
      <c r="B5" s="148" t="s">
        <v>55</v>
      </c>
      <c r="C5" s="149">
        <f>236+60+2</f>
        <v>298</v>
      </c>
      <c r="D5" s="150">
        <v>121724</v>
      </c>
      <c r="E5" s="149">
        <v>3</v>
      </c>
      <c r="F5" s="149">
        <v>0</v>
      </c>
      <c r="G5" s="150">
        <v>114035</v>
      </c>
    </row>
    <row r="6" spans="1:8" ht="30" x14ac:dyDescent="0.35">
      <c r="A6" s="147" t="s">
        <v>53</v>
      </c>
      <c r="B6" s="148" t="s">
        <v>58</v>
      </c>
      <c r="C6" s="149">
        <f>469+203.5 +2</f>
        <v>674.5</v>
      </c>
      <c r="D6" s="150">
        <v>220009</v>
      </c>
      <c r="E6" s="149">
        <v>9</v>
      </c>
      <c r="F6" s="149">
        <v>0</v>
      </c>
      <c r="G6" s="150">
        <v>206113</v>
      </c>
    </row>
    <row r="7" spans="1:8" s="142" customFormat="1" ht="30" x14ac:dyDescent="0.35">
      <c r="A7" s="147" t="s">
        <v>54</v>
      </c>
      <c r="B7" s="148" t="s">
        <v>59</v>
      </c>
      <c r="C7" s="149">
        <v>556</v>
      </c>
      <c r="D7" s="149">
        <v>365749.73258299992</v>
      </c>
      <c r="E7" s="149">
        <v>1</v>
      </c>
      <c r="F7" s="149">
        <v>16</v>
      </c>
      <c r="G7" s="150">
        <v>342648</v>
      </c>
      <c r="H7"/>
    </row>
    <row r="8" spans="1:8" ht="30" x14ac:dyDescent="0.35">
      <c r="A8" s="151" t="s">
        <v>47</v>
      </c>
      <c r="B8" s="152" t="s">
        <v>60</v>
      </c>
      <c r="C8" s="153">
        <f>C3+C4+C5+C6+C7</f>
        <v>1528.5</v>
      </c>
      <c r="D8" s="154">
        <f>ROUNDDOWN((D3+D4+D5+D6+D7),0)</f>
        <v>1026340</v>
      </c>
      <c r="E8" s="155">
        <f>E3+E4+E5+E6+E7</f>
        <v>34</v>
      </c>
      <c r="F8" s="155">
        <v>16</v>
      </c>
      <c r="G8" s="156">
        <f>G3+G4+G5+G6+G7</f>
        <v>961514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Emission Reduction</vt:lpstr>
      <vt:lpstr>Generation</vt:lpstr>
      <vt:lpstr>SDGs contributions Project 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Tharani T</dc:creator>
  <cp:lastModifiedBy>User</cp:lastModifiedBy>
  <dcterms:created xsi:type="dcterms:W3CDTF">2023-10-30T11:24:11Z</dcterms:created>
  <dcterms:modified xsi:type="dcterms:W3CDTF">2024-12-05T06:42:09Z</dcterms:modified>
</cp:coreProperties>
</file>