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Z:\Shared with Me\Ops_Carbon Common Folder\GS VER\GSVER162_Juniper_Gujarat 120MW_8th\2.Working\4.0Board_Reply\PRR-1\"/>
    </mc:Choice>
  </mc:AlternateContent>
  <xr:revisionPtr revIDLastSave="0" documentId="13_ncr:1_{4EC07A85-A54E-481F-9D8A-774DD621D0ED}" xr6:coauthVersionLast="47" xr6:coauthVersionMax="47" xr10:uidLastSave="{00000000-0000-0000-0000-000000000000}"/>
  <bookViews>
    <workbookView xWindow="-108" yWindow="-108" windowWidth="23256" windowHeight="12456" activeTab="4" xr2:uid="{00000000-000D-0000-FFFF-FFFF00000000}"/>
  </bookViews>
  <sheets>
    <sheet name="ER and SDG Summary" sheetId="1" r:id="rId1"/>
    <sheet name="ER comparison" sheetId="6" r:id="rId2"/>
    <sheet name="SDG 7 &amp; 13" sheetId="2" r:id="rId3"/>
    <sheet name="SDG 8" sheetId="3" r:id="rId4"/>
    <sheet name="Ex-ante" sheetId="4"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1" l="1"/>
  <c r="D3" i="4"/>
  <c r="H14" i="6" l="1"/>
  <c r="H13" i="6"/>
  <c r="H11" i="6"/>
  <c r="H18" i="6" s="1"/>
  <c r="H10" i="6"/>
  <c r="H22" i="6" l="1"/>
  <c r="D19" i="6"/>
  <c r="H19" i="6" s="1"/>
  <c r="D12" i="6"/>
  <c r="H12" i="6" s="1"/>
  <c r="D9" i="6"/>
  <c r="H9" i="6" s="1"/>
  <c r="H16" i="6" l="1"/>
  <c r="H8" i="6" s="1"/>
  <c r="H23" i="6" s="1"/>
  <c r="E9" i="3" l="1"/>
  <c r="E10" i="3" s="1"/>
  <c r="C10" i="3"/>
  <c r="D10" i="3"/>
  <c r="D4" i="4"/>
  <c r="C13" i="1"/>
  <c r="C17" i="6" s="1"/>
  <c r="C12" i="1"/>
  <c r="B17" i="6" s="1"/>
  <c r="D16" i="6" l="1"/>
  <c r="H38" i="3"/>
  <c r="H28" i="3"/>
  <c r="H22" i="3"/>
  <c r="B21" i="3"/>
  <c r="C5" i="3" l="1"/>
  <c r="E5" i="3" s="1"/>
  <c r="C4" i="3"/>
  <c r="E12" i="4" s="1"/>
  <c r="H10" i="4" l="1"/>
  <c r="D10" i="4"/>
  <c r="G11" i="4"/>
  <c r="D5" i="4"/>
  <c r="H11" i="4" l="1"/>
  <c r="D11" i="4"/>
  <c r="C15" i="3" l="1"/>
  <c r="E14" i="3"/>
  <c r="E15" i="3" s="1"/>
  <c r="D5" i="3"/>
  <c r="E36" i="1"/>
  <c r="E4" i="3"/>
  <c r="R13" i="2"/>
  <c r="K12" i="2"/>
  <c r="J12" i="2"/>
  <c r="N12" i="2" s="1"/>
  <c r="P12" i="2" s="1"/>
  <c r="K11" i="2"/>
  <c r="J11" i="2"/>
  <c r="K10" i="2"/>
  <c r="J10" i="2"/>
  <c r="K9" i="2"/>
  <c r="J9" i="2"/>
  <c r="K8" i="2"/>
  <c r="J8" i="2"/>
  <c r="N8" i="2" s="1"/>
  <c r="P8" i="2" s="1"/>
  <c r="S8" i="2" s="1"/>
  <c r="K7" i="2"/>
  <c r="J7" i="2"/>
  <c r="C14" i="1"/>
  <c r="C16" i="1" s="1"/>
  <c r="D10" i="6" s="1"/>
  <c r="E35" i="1" l="1"/>
  <c r="G12" i="4"/>
  <c r="G13" i="4" s="1"/>
  <c r="F12" i="4"/>
  <c r="E37" i="1"/>
  <c r="S12" i="2"/>
  <c r="N11" i="2"/>
  <c r="P11" i="2" s="1"/>
  <c r="S11" i="2" s="1"/>
  <c r="N10" i="2"/>
  <c r="P10" i="2" s="1"/>
  <c r="S10" i="2" s="1"/>
  <c r="N7" i="2"/>
  <c r="P7" i="2" s="1"/>
  <c r="N9" i="2"/>
  <c r="P9" i="2" s="1"/>
  <c r="S9" i="2" s="1"/>
  <c r="C19" i="1"/>
  <c r="D13" i="6" s="1"/>
  <c r="P13" i="2" l="1"/>
  <c r="N13" i="2"/>
  <c r="S7" i="2"/>
  <c r="S13" i="2" s="1"/>
  <c r="C21" i="1" l="1"/>
  <c r="D27" i="1" s="1"/>
  <c r="H12" i="4"/>
  <c r="H13" i="4" s="1"/>
  <c r="D12" i="4"/>
  <c r="D13" i="4" s="1"/>
  <c r="E34" i="1"/>
  <c r="C20" i="1" s="1"/>
  <c r="D11" i="6" l="1"/>
  <c r="D18" i="6"/>
  <c r="D8" i="6" s="1"/>
  <c r="D23" i="6" s="1"/>
  <c r="C23" i="1"/>
  <c r="C22" i="1"/>
  <c r="D14" i="6"/>
  <c r="D22" i="6" s="1"/>
</calcChain>
</file>

<file path=xl/sharedStrings.xml><?xml version="1.0" encoding="utf-8"?>
<sst xmlns="http://schemas.openxmlformats.org/spreadsheetml/2006/main" count="205" uniqueCount="141">
  <si>
    <t>ER Sheet Version Number</t>
  </si>
  <si>
    <t xml:space="preserve">Title of the project </t>
  </si>
  <si>
    <t>Version Dated</t>
  </si>
  <si>
    <t>MWh</t>
  </si>
  <si>
    <t>tCO2e</t>
  </si>
  <si>
    <t>SDG Indicator</t>
  </si>
  <si>
    <t>SDG</t>
  </si>
  <si>
    <t>Values achieved</t>
  </si>
  <si>
    <t>Unit</t>
  </si>
  <si>
    <t>Affordable and Clean Energy</t>
  </si>
  <si>
    <t>SDG 7</t>
  </si>
  <si>
    <t>Decent Work and Economic Growth</t>
  </si>
  <si>
    <t>SDG 8</t>
  </si>
  <si>
    <t>Number  of employees</t>
  </si>
  <si>
    <t>Number  of Trainings</t>
  </si>
  <si>
    <t xml:space="preserve">Income generation </t>
  </si>
  <si>
    <t>Climate Action</t>
  </si>
  <si>
    <t>SDG 13</t>
  </si>
  <si>
    <t>120 MW Solar PV Plant by Juniper Green Sigma 
Private Ltd. in Gujarat</t>
  </si>
  <si>
    <t>ER Comparison for current Monitoring period</t>
  </si>
  <si>
    <t>Capacity (MW)</t>
  </si>
  <si>
    <t>Start Date of Monitoring Period</t>
  </si>
  <si>
    <t>End Date of Monitoring Period</t>
  </si>
  <si>
    <t>Number of Days for Current Monitoring Period</t>
  </si>
  <si>
    <t>Days</t>
  </si>
  <si>
    <t>Annual generation as per registered PDD</t>
  </si>
  <si>
    <t>MWh/yr</t>
  </si>
  <si>
    <r>
      <t>EF</t>
    </r>
    <r>
      <rPr>
        <vertAlign val="subscript"/>
        <sz val="11"/>
        <color rgb="FF000000"/>
        <rFont val="Calibri"/>
        <family val="2"/>
        <scheme val="minor"/>
      </rPr>
      <t>grid,CM,y</t>
    </r>
  </si>
  <si>
    <t>tCO2 / MWh</t>
  </si>
  <si>
    <t>ER Estimation for Current Monitoring Period</t>
  </si>
  <si>
    <t>Actual Net generation for Current Monitoring Period</t>
  </si>
  <si>
    <t>Estimated generation for current monitoring period</t>
  </si>
  <si>
    <t>Actual ER for Current Monitoring Period</t>
  </si>
  <si>
    <t>Change in Emission Reductions</t>
  </si>
  <si>
    <t>%</t>
  </si>
  <si>
    <t>Annual ER Estimation as per Registered PDD</t>
  </si>
  <si>
    <t>GS: 7572 - 120 MW SOLAR PV PLANT BY JUNIPER GREEN SIGMA PRIVATE LTD. IN GUJARAT</t>
  </si>
  <si>
    <t>Total (120 MW)</t>
  </si>
  <si>
    <t>Emission Reductions</t>
  </si>
  <si>
    <t>45 MW (KHADOL)</t>
  </si>
  <si>
    <t>35 MW (BABSAR)</t>
  </si>
  <si>
    <t>40 MW (BHORDU)</t>
  </si>
  <si>
    <t>Month(s)</t>
  </si>
  <si>
    <t>Net Electricity Generation (MWh)</t>
  </si>
  <si>
    <t>Grid Emission Factor 
(tCO2 / MWh)</t>
  </si>
  <si>
    <t>Baseline Emission (tCO2)</t>
  </si>
  <si>
    <t>Projetc Emission (tCO2)</t>
  </si>
  <si>
    <t>Leakage Emission (tCO2)</t>
  </si>
  <si>
    <t>Vintage wise Emission (tCO2)</t>
  </si>
  <si>
    <t>(JMR)</t>
  </si>
  <si>
    <t xml:space="preserve"> (JMR)</t>
  </si>
  <si>
    <t>As Per JMR</t>
  </si>
  <si>
    <r>
      <t>As Per</t>
    </r>
    <r>
      <rPr>
        <b/>
        <sz val="11"/>
        <color rgb="FFFF0000"/>
        <rFont val="Calibri"/>
        <family val="2"/>
        <scheme val="minor"/>
      </rPr>
      <t xml:space="preserve"> </t>
    </r>
    <r>
      <rPr>
        <b/>
        <sz val="11"/>
        <rFont val="Calibri"/>
        <family val="2"/>
        <scheme val="minor"/>
      </rPr>
      <t>Invoice</t>
    </r>
  </si>
  <si>
    <t>Total</t>
  </si>
  <si>
    <t>Capacity and site name--&gt;</t>
  </si>
  <si>
    <t>From</t>
  </si>
  <si>
    <t>To</t>
  </si>
  <si>
    <t>SDG 8: Decent Work and Economic Growth</t>
  </si>
  <si>
    <t xml:space="preserve">Parameter </t>
  </si>
  <si>
    <t xml:space="preserve">Vintage </t>
  </si>
  <si>
    <t>Project value</t>
  </si>
  <si>
    <t>Baseline Value</t>
  </si>
  <si>
    <t>Net Benefit</t>
  </si>
  <si>
    <t xml:space="preserve">Number of training provided to employees &amp; O&amp;M staff  </t>
  </si>
  <si>
    <t>Vintage</t>
  </si>
  <si>
    <t>Income generation for O&amp;M (Lakh INR)</t>
  </si>
  <si>
    <t xml:space="preserve">Baseline Value </t>
  </si>
  <si>
    <t xml:space="preserve">Net Benefit </t>
  </si>
  <si>
    <t xml:space="preserve">Number of O&amp;M Staff involved </t>
  </si>
  <si>
    <t>Average</t>
  </si>
  <si>
    <t>Start date of Monitoring period</t>
  </si>
  <si>
    <t xml:space="preserve">End date of Monitoring period </t>
  </si>
  <si>
    <t>Total days in the Monitoring period</t>
  </si>
  <si>
    <t>Details</t>
  </si>
  <si>
    <t>Electricity Generation (MWh)</t>
  </si>
  <si>
    <t>Training</t>
  </si>
  <si>
    <t>Income generation (INR)</t>
  </si>
  <si>
    <t>Employment</t>
  </si>
  <si>
    <t>ER (tCO2)</t>
  </si>
  <si>
    <t>PDD Estimate/Year</t>
  </si>
  <si>
    <t>NA</t>
  </si>
  <si>
    <t xml:space="preserve">Estimated for this monitoring period </t>
  </si>
  <si>
    <t>Actual Benefit for the monitoring peirod</t>
  </si>
  <si>
    <t xml:space="preserve">Difference </t>
  </si>
  <si>
    <t>Export (MWh)</t>
  </si>
  <si>
    <t>Import (MWh)</t>
  </si>
  <si>
    <t>tCO2/yr</t>
  </si>
  <si>
    <t>S.No.</t>
  </si>
  <si>
    <t>Date</t>
  </si>
  <si>
    <t>Topics</t>
  </si>
  <si>
    <t>No. of participants</t>
  </si>
  <si>
    <t xml:space="preserve">Total No. of Trainings </t>
  </si>
  <si>
    <t>Employee details</t>
  </si>
  <si>
    <t>Organisation</t>
  </si>
  <si>
    <t>Number of employees</t>
  </si>
  <si>
    <t>Permanent Employees</t>
  </si>
  <si>
    <t>Temporary Employees</t>
  </si>
  <si>
    <t>Total Employment</t>
  </si>
  <si>
    <t xml:space="preserve">ER SUMMARY-GS: 7572 - 120 MW SOLAR PV PLANT BY JUNIPER GREEN SIGMA PRIVATE LTD. IN GUJARAT </t>
  </si>
  <si>
    <t>MWh.</t>
  </si>
  <si>
    <t>Monitoring Period: 01/07/2024 to 31/12/2024 (Inclusive of both the dates)</t>
  </si>
  <si>
    <t>PLF</t>
  </si>
  <si>
    <t>01/07/2024 to 31/12/2024</t>
  </si>
  <si>
    <t>Actual PLF</t>
  </si>
  <si>
    <t>Capacity</t>
  </si>
  <si>
    <t>Total generation</t>
  </si>
  <si>
    <t>Total no. of days</t>
  </si>
  <si>
    <t>Current monitoring period</t>
  </si>
  <si>
    <t>Estimated PLF as per registerd PDD</t>
  </si>
  <si>
    <t>(Current Monitoring period i.e., 6 months)</t>
  </si>
  <si>
    <t>Percentage Variation in ER with respect to Registered PDD</t>
  </si>
  <si>
    <t>(Current + Previous Monitoring period i.e., calander year 2024)</t>
  </si>
  <si>
    <t>Estimated generation for current monitoring period (MWh)</t>
  </si>
  <si>
    <t>Annual generation as per registered PDD (MWh)</t>
  </si>
  <si>
    <t>ER  Comparison</t>
  </si>
  <si>
    <t>Annual ER Estimation as per Registered PDD (tCO2/yr)</t>
  </si>
  <si>
    <t>ER Estimation for Current Monitoring Period (tCO2/yr)</t>
  </si>
  <si>
    <t>Actual ER for Current Monitoring Period (tCO2/yr)</t>
  </si>
  <si>
    <t>EFgrid,CM,y (tCO2/yr)</t>
  </si>
  <si>
    <t>Estimated generation for calender year (MWh)</t>
  </si>
  <si>
    <t>ER Estimation for Calender year  (tCO2/yr)</t>
  </si>
  <si>
    <t>Actual ER for Calender year (tCO2/yr)</t>
  </si>
  <si>
    <t>Actual Net generation for calender year (Current +Previus MP)</t>
  </si>
  <si>
    <t>Actual PLF (for calender year)</t>
  </si>
  <si>
    <t>Percentage Variation in PLF with respect to Registered PDD</t>
  </si>
  <si>
    <t>The actual achieved emission reductions for this monitoring period are 15.52% lower than the estimated value outlined in the Project Design Document (PDD) for the same period. Similarly, for the calendar year, the reduction is 2.61% lower than the registered PDD estimate. The primary factor contributing to this decline in emission reductions is the lower Plant Load Factor (PLF). According to the PDD, the estimated PLF was 28.36%. However, during the current monitoring period, the actual PLF achieved was 23.49%, while for the calendar year, it stood at 27.08%.. The reduction in PLF is primarily due to fewer sunshine hours and lower irradiance levels. Consequently, the decrease in power generation was driven by external environmental factors beyond the control of the project participant.</t>
  </si>
  <si>
    <t>23/09/2024</t>
  </si>
  <si>
    <t>First Aid and CPR Training</t>
  </si>
  <si>
    <t>28/09/2024</t>
  </si>
  <si>
    <t>Fire Training</t>
  </si>
  <si>
    <t>23/9/2024</t>
  </si>
  <si>
    <t>PTW training</t>
  </si>
  <si>
    <t>Fire Training and Demonstration</t>
  </si>
  <si>
    <t>18/10/2024</t>
  </si>
  <si>
    <t>LOTO Training</t>
  </si>
  <si>
    <t>21/10/2024</t>
  </si>
  <si>
    <t>Work at Height Training</t>
  </si>
  <si>
    <t>#ASSESSMENT APPROACH FOR REPORTING HIGHER EX-POST EMISSION REDUCTIONS para 2.1.4 the emission reductions are capped to the upper bound of the sensitivity analysis range (+10%) for the monitoring period (annual emission reductions values) in which the higher ex-post emission reduction</t>
  </si>
  <si>
    <t># Actual ER Claimed for Current Monitoring Period</t>
  </si>
  <si>
    <t xml:space="preserve"> The quantity of Emission Reductions (ERs) that was previously capped during the  Monitoring Period (01/01/2024 to 30/06/2024)  is now being carried forward and proposed to be claimed as part of the current Monitoring Period (01/07/2024 to 31/12/2024). These ERs were generated and verified during the previous MP but could not be issued at that time, and hence are now included in the current ER claim submission.</t>
  </si>
  <si>
    <r>
      <t>tCO</t>
    </r>
    <r>
      <rPr>
        <vertAlign val="subscript"/>
        <sz val="11"/>
        <color theme="1"/>
        <rFont val="Calibri"/>
        <family val="2"/>
        <scheme val="minor"/>
      </rPr>
      <t>2</t>
    </r>
    <r>
      <rPr>
        <sz val="11"/>
        <color theme="1"/>
        <rFont val="Calibri"/>
        <family val="2"/>
        <scheme val="minor"/>
      </rPr>
      <t xml:space="preserv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</si>
</sst>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_(* #,##0_);_(* \(#,##0\);_(* &quot;-&quot;??_);_(@_)"/>
    <numFmt numFmtId="166" formatCode="[$-409]d\-mmm\-yy;@"/>
    <numFmt numFmtId="167" formatCode="m/d/yyyy;@"/>
    <numFmt numFmtId="168" formatCode="[$-409]mmm\-yy;@"/>
    <numFmt numFmtId="169" formatCode="_(* #,##0.000_);_(* \(#,##0.000\);_(* &quot;-&quot;??_);_(@_)"/>
    <numFmt numFmtId="170" formatCode="_(* #,##0.000_);_(* \(#,##0.000\);_(* &quot;-&quot;???_);_(@_)"/>
    <numFmt numFmtId="171" formatCode="_(* #,##0.0000_);_(* \(#,##0.0000\);_(* &quot;-&quot;??_);_(@_)"/>
    <numFmt numFmtId="172" formatCode="0.000%"/>
    <numFmt numFmtId="173" formatCode="0.0"/>
    <numFmt numFmtId="174" formatCode="dd/mm/yyyy"/>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vertAlign val="subscript"/>
      <sz val="11"/>
      <color theme="1"/>
      <name val="Calibri"/>
      <family val="2"/>
      <scheme val="minor"/>
    </font>
    <font>
      <b/>
      <sz val="14"/>
      <color rgb="FF000000"/>
      <name val="Calibri"/>
      <family val="2"/>
      <scheme val="minor"/>
    </font>
    <font>
      <sz val="11"/>
      <color rgb="FF000000"/>
      <name val="Calibri"/>
      <family val="2"/>
      <scheme val="minor"/>
    </font>
    <font>
      <vertAlign val="subscript"/>
      <sz val="11"/>
      <color rgb="FF000000"/>
      <name val="Calibri"/>
      <family val="2"/>
      <scheme val="minor"/>
    </font>
    <font>
      <b/>
      <sz val="18"/>
      <color theme="1"/>
      <name val="Calibri"/>
      <family val="2"/>
      <scheme val="minor"/>
    </font>
    <font>
      <b/>
      <sz val="11"/>
      <color rgb="FFFF0000"/>
      <name val="Calibri"/>
      <family val="2"/>
      <scheme val="minor"/>
    </font>
    <font>
      <b/>
      <sz val="11"/>
      <name val="Calibri"/>
      <family val="2"/>
      <scheme val="minor"/>
    </font>
    <font>
      <b/>
      <sz val="11"/>
      <color rgb="FF000000"/>
      <name val="Calibri"/>
      <family val="2"/>
      <scheme val="minor"/>
    </font>
    <font>
      <sz val="11"/>
      <color rgb="FF000000"/>
      <name val="Calibri"/>
      <family val="2"/>
    </font>
    <font>
      <b/>
      <sz val="11"/>
      <color rgb="FF000000"/>
      <name val="Calibri"/>
      <family val="2"/>
    </font>
    <font>
      <b/>
      <sz val="11"/>
      <color rgb="FF000000"/>
      <name val="Calibri Light"/>
      <family val="2"/>
    </font>
    <font>
      <sz val="10"/>
      <color theme="1"/>
      <name val="Calibri"/>
      <family val="2"/>
      <scheme val="minor"/>
    </font>
    <font>
      <b/>
      <sz val="10"/>
      <color theme="1"/>
      <name val="Calibri"/>
      <family val="2"/>
      <scheme val="minor"/>
    </font>
    <font>
      <b/>
      <sz val="22"/>
      <color theme="1"/>
      <name val="Calibri"/>
      <family val="2"/>
      <scheme val="minor"/>
    </font>
  </fonts>
  <fills count="1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2"/>
        <bgColor indexed="64"/>
      </patternFill>
    </fill>
  </fills>
  <borders count="4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86">
    <xf numFmtId="0" fontId="0" fillId="0" borderId="0" xfId="0"/>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0" fillId="0" borderId="4" xfId="0" applyBorder="1" applyAlignment="1">
      <alignment wrapText="1"/>
    </xf>
    <xf numFmtId="0" fontId="3" fillId="2" borderId="5" xfId="0" applyFont="1" applyFill="1" applyBorder="1" applyAlignment="1">
      <alignment horizontal="left" vertical="center" wrapText="1"/>
    </xf>
    <xf numFmtId="3" fontId="0" fillId="0" borderId="7" xfId="0" applyNumberFormat="1"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3" fontId="0" fillId="0" borderId="10" xfId="0" applyNumberForma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4" fontId="0" fillId="0" borderId="8" xfId="0" applyNumberFormat="1" applyBorder="1" applyAlignment="1">
      <alignment horizontal="center" vertical="center"/>
    </xf>
    <xf numFmtId="0" fontId="0" fillId="0" borderId="9" xfId="0" applyBorder="1" applyAlignment="1">
      <alignment horizontal="center" vertical="center"/>
    </xf>
    <xf numFmtId="0" fontId="6" fillId="6" borderId="2" xfId="0" applyFont="1" applyFill="1" applyBorder="1" applyAlignment="1">
      <alignment vertical="center"/>
    </xf>
    <xf numFmtId="0" fontId="7" fillId="0" borderId="16" xfId="0" applyFont="1" applyBorder="1" applyAlignment="1">
      <alignment vertical="center"/>
    </xf>
    <xf numFmtId="0" fontId="0" fillId="0" borderId="4" xfId="0" applyBorder="1" applyAlignment="1">
      <alignment vertical="center"/>
    </xf>
    <xf numFmtId="15" fontId="7" fillId="0" borderId="21" xfId="0" applyNumberFormat="1" applyFont="1" applyBorder="1" applyAlignment="1">
      <alignment vertical="center"/>
    </xf>
    <xf numFmtId="0" fontId="0" fillId="3" borderId="4" xfId="0" applyFill="1" applyBorder="1" applyAlignment="1">
      <alignment vertical="center"/>
    </xf>
    <xf numFmtId="0" fontId="7" fillId="0" borderId="21" xfId="0" applyFont="1" applyBorder="1" applyAlignment="1">
      <alignment vertical="center"/>
    </xf>
    <xf numFmtId="3" fontId="7" fillId="0" borderId="21" xfId="0" applyNumberFormat="1" applyFont="1" applyBorder="1" applyAlignment="1">
      <alignment vertical="center"/>
    </xf>
    <xf numFmtId="0" fontId="7" fillId="0" borderId="21" xfId="0" applyFont="1" applyBorder="1" applyAlignment="1">
      <alignment vertical="center" wrapText="1"/>
    </xf>
    <xf numFmtId="3" fontId="7" fillId="0" borderId="34" xfId="0" applyNumberFormat="1" applyFont="1" applyBorder="1" applyAlignment="1">
      <alignment vertical="center"/>
    </xf>
    <xf numFmtId="4" fontId="7" fillId="0" borderId="21" xfId="0" applyNumberFormat="1" applyFont="1" applyBorder="1" applyAlignment="1">
      <alignment vertical="center"/>
    </xf>
    <xf numFmtId="10" fontId="7" fillId="0" borderId="18" xfId="0" applyNumberFormat="1" applyFont="1" applyBorder="1" applyAlignment="1">
      <alignment vertical="center"/>
    </xf>
    <xf numFmtId="0" fontId="0" fillId="3" borderId="6" xfId="0" applyFill="1" applyBorder="1" applyAlignment="1">
      <alignment vertical="center"/>
    </xf>
    <xf numFmtId="0" fontId="7" fillId="2" borderId="28" xfId="0" applyFont="1" applyFill="1" applyBorder="1" applyAlignment="1">
      <alignment vertical="center"/>
    </xf>
    <xf numFmtId="0" fontId="7" fillId="2" borderId="33" xfId="0" applyFont="1" applyFill="1" applyBorder="1" applyAlignment="1">
      <alignment vertical="center"/>
    </xf>
    <xf numFmtId="0" fontId="7" fillId="2" borderId="33" xfId="0" applyFont="1" applyFill="1" applyBorder="1" applyAlignment="1">
      <alignment vertical="center" wrapText="1"/>
    </xf>
    <xf numFmtId="0" fontId="7" fillId="2" borderId="34" xfId="0" applyFont="1" applyFill="1" applyBorder="1" applyAlignment="1">
      <alignment vertical="center" wrapText="1"/>
    </xf>
    <xf numFmtId="0" fontId="7" fillId="2" borderId="18" xfId="0" applyFont="1" applyFill="1" applyBorder="1" applyAlignment="1">
      <alignment vertical="center"/>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0" fillId="3" borderId="0" xfId="0" applyFill="1"/>
    <xf numFmtId="0" fontId="2" fillId="11" borderId="7" xfId="0" applyFont="1" applyFill="1" applyBorder="1" applyAlignment="1">
      <alignment horizontal="center" vertical="center" wrapText="1"/>
    </xf>
    <xf numFmtId="0" fontId="2" fillId="12" borderId="7" xfId="0" applyFont="1" applyFill="1" applyBorder="1" applyAlignment="1">
      <alignment horizontal="center" vertical="center" wrapText="1"/>
    </xf>
    <xf numFmtId="166" fontId="12" fillId="8" borderId="7" xfId="0" applyNumberFormat="1" applyFont="1" applyFill="1" applyBorder="1" applyAlignment="1">
      <alignment horizontal="center" vertical="center"/>
    </xf>
    <xf numFmtId="43" fontId="0" fillId="3" borderId="7" xfId="1" applyFont="1" applyFill="1" applyBorder="1"/>
    <xf numFmtId="0" fontId="2" fillId="3" borderId="7" xfId="0" applyFont="1" applyFill="1" applyBorder="1" applyAlignment="1">
      <alignment horizontal="center"/>
    </xf>
    <xf numFmtId="43" fontId="2" fillId="3" borderId="7" xfId="1" applyFont="1" applyFill="1" applyBorder="1"/>
    <xf numFmtId="2" fontId="2" fillId="3" borderId="7" xfId="0" applyNumberFormat="1" applyFont="1" applyFill="1" applyBorder="1"/>
    <xf numFmtId="0" fontId="2" fillId="8" borderId="7" xfId="0" applyFont="1" applyFill="1" applyBorder="1" applyAlignment="1">
      <alignment horizontal="center" vertical="center"/>
    </xf>
    <xf numFmtId="0" fontId="2" fillId="0" borderId="38" xfId="0" applyFont="1" applyBorder="1"/>
    <xf numFmtId="17" fontId="2" fillId="5" borderId="7" xfId="0" applyNumberFormat="1" applyFont="1" applyFill="1" applyBorder="1" applyAlignment="1">
      <alignment horizontal="center"/>
    </xf>
    <xf numFmtId="15" fontId="0" fillId="0" borderId="7" xfId="0" applyNumberFormat="1" applyBorder="1"/>
    <xf numFmtId="0" fontId="0" fillId="0" borderId="7" xfId="0" applyBorder="1" applyAlignment="1">
      <alignment horizontal="center" wrapText="1"/>
    </xf>
    <xf numFmtId="0" fontId="0" fillId="0" borderId="7" xfId="0" applyBorder="1" applyAlignment="1">
      <alignment horizontal="center" vertical="top" wrapText="1"/>
    </xf>
    <xf numFmtId="0" fontId="2" fillId="0" borderId="7" xfId="0" applyFont="1" applyBorder="1" applyAlignment="1">
      <alignment horizontal="justify" vertical="top" wrapText="1"/>
    </xf>
    <xf numFmtId="0" fontId="2" fillId="0" borderId="7" xfId="0" applyFont="1" applyBorder="1" applyAlignment="1">
      <alignment horizontal="center" wrapText="1"/>
    </xf>
    <xf numFmtId="43" fontId="7" fillId="0" borderId="7" xfId="1" applyFont="1" applyBorder="1" applyAlignment="1">
      <alignment horizontal="center" vertical="top" wrapText="1"/>
    </xf>
    <xf numFmtId="43" fontId="12" fillId="0" borderId="7" xfId="1" applyFont="1" applyBorder="1" applyAlignment="1">
      <alignment vertical="top" wrapText="1"/>
    </xf>
    <xf numFmtId="0" fontId="2" fillId="0" borderId="7" xfId="0" applyFont="1" applyBorder="1" applyAlignment="1">
      <alignment horizontal="center" vertical="top" wrapText="1"/>
    </xf>
    <xf numFmtId="1" fontId="0" fillId="0" borderId="7" xfId="0" applyNumberFormat="1" applyBorder="1" applyAlignment="1">
      <alignment horizontal="center" vertical="top" wrapText="1"/>
    </xf>
    <xf numFmtId="1" fontId="12" fillId="0" borderId="7" xfId="0" applyNumberFormat="1" applyFont="1" applyBorder="1" applyAlignment="1">
      <alignment horizontal="center" vertical="top" wrapText="1"/>
    </xf>
    <xf numFmtId="0" fontId="0" fillId="0" borderId="7" xfId="0" applyBorder="1"/>
    <xf numFmtId="3" fontId="0" fillId="0" borderId="7" xfId="0" applyNumberFormat="1" applyBorder="1" applyAlignment="1">
      <alignment horizontal="right"/>
    </xf>
    <xf numFmtId="0" fontId="0" fillId="0" borderId="7" xfId="0" applyBorder="1" applyAlignment="1">
      <alignment horizontal="right"/>
    </xf>
    <xf numFmtId="43" fontId="0" fillId="0" borderId="7" xfId="1" applyFont="1" applyBorder="1" applyAlignment="1">
      <alignment horizontal="right"/>
    </xf>
    <xf numFmtId="1" fontId="0" fillId="0" borderId="7" xfId="0" applyNumberFormat="1" applyBorder="1" applyAlignment="1">
      <alignment horizontal="right"/>
    </xf>
    <xf numFmtId="165" fontId="0" fillId="0" borderId="7" xfId="1" applyNumberFormat="1" applyFont="1" applyBorder="1" applyAlignment="1">
      <alignment horizontal="right"/>
    </xf>
    <xf numFmtId="4" fontId="0" fillId="0" borderId="7" xfId="0" applyNumberFormat="1" applyBorder="1" applyAlignment="1">
      <alignment horizontal="right"/>
    </xf>
    <xf numFmtId="10" fontId="0" fillId="0" borderId="7" xfId="2" applyNumberFormat="1" applyFont="1" applyBorder="1" applyAlignment="1">
      <alignment horizontal="right"/>
    </xf>
    <xf numFmtId="43" fontId="0" fillId="3" borderId="0" xfId="0" applyNumberFormat="1" applyFill="1"/>
    <xf numFmtId="1" fontId="0" fillId="3" borderId="7" xfId="1" applyNumberFormat="1" applyFont="1" applyFill="1" applyBorder="1"/>
    <xf numFmtId="1" fontId="2" fillId="3" borderId="7" xfId="1" applyNumberFormat="1" applyFont="1" applyFill="1" applyBorder="1"/>
    <xf numFmtId="1" fontId="0" fillId="0" borderId="7" xfId="0" applyNumberFormat="1" applyBorder="1" applyAlignment="1">
      <alignment horizontal="center" vertical="center"/>
    </xf>
    <xf numFmtId="1" fontId="0" fillId="0" borderId="7" xfId="0" applyNumberFormat="1" applyBorder="1" applyAlignment="1">
      <alignment horizontal="center" vertical="center" wrapText="1"/>
    </xf>
    <xf numFmtId="0" fontId="2" fillId="13" borderId="7" xfId="0" applyFont="1" applyFill="1" applyBorder="1" applyAlignment="1">
      <alignment horizontal="center" vertical="center"/>
    </xf>
    <xf numFmtId="0" fontId="0" fillId="0" borderId="7" xfId="0" applyBorder="1" applyAlignment="1">
      <alignment horizontal="center"/>
    </xf>
    <xf numFmtId="14"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3" fillId="0" borderId="7" xfId="0" applyFont="1" applyBorder="1" applyAlignment="1">
      <alignment horizontal="center" vertical="center"/>
    </xf>
    <xf numFmtId="167" fontId="13" fillId="3" borderId="7" xfId="0" applyNumberFormat="1" applyFont="1" applyFill="1" applyBorder="1" applyAlignment="1">
      <alignment horizontal="center" vertical="center"/>
    </xf>
    <xf numFmtId="0" fontId="0" fillId="0" borderId="7" xfId="0" applyBorder="1" applyAlignment="1">
      <alignment horizontal="center" vertical="center" wrapText="1"/>
    </xf>
    <xf numFmtId="0" fontId="7" fillId="0" borderId="7" xfId="0" applyFont="1" applyBorder="1" applyAlignment="1">
      <alignment horizontal="center" vertical="center" wrapText="1"/>
    </xf>
    <xf numFmtId="0" fontId="13" fillId="0" borderId="7" xfId="0" applyFont="1" applyBorder="1" applyAlignment="1">
      <alignment horizontal="center" vertical="center" wrapText="1"/>
    </xf>
    <xf numFmtId="168" fontId="14" fillId="3" borderId="7" xfId="0" applyNumberFormat="1" applyFont="1" applyFill="1" applyBorder="1" applyAlignment="1">
      <alignment horizontal="center" vertical="center"/>
    </xf>
    <xf numFmtId="0" fontId="15" fillId="0" borderId="7" xfId="0" applyFont="1" applyBorder="1" applyAlignment="1">
      <alignment horizontal="center" vertical="center"/>
    </xf>
    <xf numFmtId="0" fontId="16" fillId="0" borderId="0" xfId="0" applyFont="1"/>
    <xf numFmtId="0" fontId="16" fillId="0" borderId="7" xfId="0" applyFont="1" applyBorder="1" applyAlignment="1">
      <alignment horizontal="center"/>
    </xf>
    <xf numFmtId="0" fontId="17" fillId="0" borderId="7" xfId="0" applyFont="1" applyBorder="1" applyAlignment="1">
      <alignment horizontal="center"/>
    </xf>
    <xf numFmtId="169" fontId="7" fillId="3" borderId="7" xfId="1" applyNumberFormat="1" applyFont="1" applyFill="1" applyBorder="1" applyAlignment="1">
      <alignment horizontal="center" vertical="center"/>
    </xf>
    <xf numFmtId="169" fontId="0" fillId="3" borderId="7" xfId="1" applyNumberFormat="1" applyFont="1" applyFill="1" applyBorder="1" applyAlignment="1">
      <alignment horizontal="center" vertical="center"/>
    </xf>
    <xf numFmtId="169" fontId="0" fillId="0" borderId="7" xfId="1" applyNumberFormat="1" applyFont="1" applyBorder="1" applyAlignment="1">
      <alignment horizontal="center" vertical="center"/>
    </xf>
    <xf numFmtId="169" fontId="0" fillId="0" borderId="7" xfId="1" applyNumberFormat="1" applyFont="1" applyFill="1" applyBorder="1" applyAlignment="1">
      <alignment horizontal="center" vertical="center"/>
    </xf>
    <xf numFmtId="170" fontId="0" fillId="3" borderId="0" xfId="0" applyNumberFormat="1" applyFill="1"/>
    <xf numFmtId="171" fontId="0" fillId="3" borderId="7" xfId="1" applyNumberFormat="1" applyFont="1" applyFill="1" applyBorder="1"/>
    <xf numFmtId="172" fontId="0" fillId="0" borderId="0" xfId="2" applyNumberFormat="1" applyFont="1"/>
    <xf numFmtId="0" fontId="7" fillId="2" borderId="42" xfId="0" applyFont="1" applyFill="1" applyBorder="1" applyAlignment="1">
      <alignment vertical="center" wrapText="1"/>
    </xf>
    <xf numFmtId="0" fontId="0" fillId="3" borderId="13" xfId="0" applyFill="1" applyBorder="1" applyAlignment="1">
      <alignment vertical="center"/>
    </xf>
    <xf numFmtId="10" fontId="0" fillId="0" borderId="42" xfId="2" applyNumberFormat="1" applyFont="1" applyBorder="1"/>
    <xf numFmtId="10" fontId="0" fillId="0" borderId="0" xfId="2" applyNumberFormat="1" applyFont="1"/>
    <xf numFmtId="14" fontId="0" fillId="0" borderId="7" xfId="0" applyNumberFormat="1" applyBorder="1" applyAlignment="1">
      <alignment horizontal="center" vertical="center" wrapText="1"/>
    </xf>
    <xf numFmtId="0" fontId="0" fillId="3" borderId="0" xfId="0" applyFill="1" applyAlignment="1">
      <alignment vertical="center"/>
    </xf>
    <xf numFmtId="10" fontId="0" fillId="3" borderId="0" xfId="2" applyNumberFormat="1" applyFont="1" applyFill="1" applyAlignment="1">
      <alignment vertical="center"/>
    </xf>
    <xf numFmtId="164" fontId="0" fillId="3" borderId="0" xfId="4" applyFont="1" applyFill="1" applyAlignment="1">
      <alignment vertical="center"/>
    </xf>
    <xf numFmtId="3" fontId="0" fillId="3" borderId="0" xfId="0" applyNumberFormat="1" applyFill="1" applyAlignment="1">
      <alignment vertical="center"/>
    </xf>
    <xf numFmtId="10" fontId="2" fillId="3" borderId="6" xfId="2" applyNumberFormat="1" applyFont="1" applyFill="1" applyBorder="1" applyAlignment="1">
      <alignment horizontal="right" vertical="center"/>
    </xf>
    <xf numFmtId="10" fontId="1" fillId="3" borderId="4" xfId="2" applyNumberFormat="1" applyFont="1" applyFill="1" applyBorder="1" applyAlignment="1">
      <alignment horizontal="right" vertical="center"/>
    </xf>
    <xf numFmtId="0" fontId="0" fillId="3" borderId="4" xfId="0" applyFill="1" applyBorder="1" applyAlignment="1">
      <alignment horizontal="right" vertical="center"/>
    </xf>
    <xf numFmtId="43" fontId="2" fillId="3" borderId="4" xfId="3" applyFont="1" applyFill="1" applyBorder="1" applyAlignment="1">
      <alignment horizontal="right" vertical="center"/>
    </xf>
    <xf numFmtId="15" fontId="7" fillId="14" borderId="7" xfId="0" applyNumberFormat="1" applyFont="1" applyFill="1" applyBorder="1" applyAlignment="1">
      <alignment horizontal="center" vertical="center"/>
    </xf>
    <xf numFmtId="15" fontId="7" fillId="14" borderId="3" xfId="0" applyNumberFormat="1" applyFont="1" applyFill="1" applyBorder="1" applyAlignment="1">
      <alignment horizontal="center" vertical="center"/>
    </xf>
    <xf numFmtId="10" fontId="2" fillId="3" borderId="2" xfId="0" applyNumberFormat="1" applyFont="1" applyFill="1" applyBorder="1" applyAlignment="1">
      <alignment horizontal="right" vertical="center"/>
    </xf>
    <xf numFmtId="0" fontId="0" fillId="3" borderId="0" xfId="0" applyFill="1" applyAlignment="1">
      <alignment horizontal="center" vertical="center"/>
    </xf>
    <xf numFmtId="10" fontId="2" fillId="3" borderId="9" xfId="0" applyNumberFormat="1" applyFont="1" applyFill="1" applyBorder="1" applyAlignment="1">
      <alignment horizontal="right" vertical="center"/>
    </xf>
    <xf numFmtId="43" fontId="2" fillId="3" borderId="9" xfId="0" applyNumberFormat="1" applyFont="1" applyFill="1" applyBorder="1" applyAlignment="1">
      <alignment horizontal="right" vertical="center"/>
    </xf>
    <xf numFmtId="171" fontId="2" fillId="3" borderId="4" xfId="3" applyNumberFormat="1" applyFont="1" applyFill="1" applyBorder="1" applyAlignment="1">
      <alignment horizontal="right" vertical="center"/>
    </xf>
    <xf numFmtId="173" fontId="0" fillId="0" borderId="2" xfId="0" applyNumberFormat="1" applyBorder="1" applyAlignment="1">
      <alignment horizontal="center"/>
    </xf>
    <xf numFmtId="10" fontId="0" fillId="0" borderId="0" xfId="2" applyNumberFormat="1" applyFont="1" applyBorder="1"/>
    <xf numFmtId="0" fontId="7" fillId="0" borderId="0" xfId="0" applyFont="1" applyAlignment="1">
      <alignment vertical="center" wrapText="1"/>
    </xf>
    <xf numFmtId="3" fontId="0" fillId="0" borderId="0" xfId="0" applyNumberFormat="1"/>
    <xf numFmtId="4" fontId="0" fillId="0" borderId="0" xfId="0" applyNumberFormat="1"/>
    <xf numFmtId="0" fontId="0" fillId="8" borderId="7" xfId="0" applyFill="1" applyBorder="1"/>
    <xf numFmtId="0" fontId="0" fillId="8" borderId="3" xfId="0" applyFill="1" applyBorder="1" applyAlignment="1">
      <alignment horizontal="left" vertical="top" wrapText="1"/>
    </xf>
    <xf numFmtId="0" fontId="0" fillId="8" borderId="4" xfId="0" applyFill="1" applyBorder="1"/>
    <xf numFmtId="0" fontId="2" fillId="8" borderId="5" xfId="0" applyFont="1" applyFill="1" applyBorder="1"/>
    <xf numFmtId="0" fontId="2" fillId="8" borderId="10" xfId="0" applyFont="1" applyFill="1" applyBorder="1"/>
    <xf numFmtId="3" fontId="2" fillId="8" borderId="6" xfId="0" applyNumberFormat="1" applyFont="1" applyFill="1" applyBorder="1"/>
    <xf numFmtId="174" fontId="0" fillId="0" borderId="6" xfId="0" applyNumberFormat="1" applyBorder="1" applyAlignment="1">
      <alignment horizontal="center"/>
    </xf>
    <xf numFmtId="174" fontId="0" fillId="0" borderId="0" xfId="0" applyNumberFormat="1"/>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6" fillId="6" borderId="14" xfId="0" applyFont="1" applyFill="1" applyBorder="1" applyAlignment="1">
      <alignment horizontal="center" vertical="center"/>
    </xf>
    <xf numFmtId="0" fontId="6" fillId="6" borderId="15" xfId="0" applyFont="1" applyFill="1" applyBorder="1" applyAlignment="1">
      <alignment horizontal="center" vertical="center"/>
    </xf>
    <xf numFmtId="0" fontId="0" fillId="2" borderId="30"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19" xfId="0" applyFill="1" applyBorder="1" applyAlignment="1">
      <alignment horizontal="center" vertical="center" wrapText="1"/>
    </xf>
    <xf numFmtId="0" fontId="0" fillId="0" borderId="7" xfId="0" applyBorder="1" applyAlignment="1">
      <alignment horizontal="center" vertical="center"/>
    </xf>
    <xf numFmtId="0" fontId="0" fillId="7" borderId="1" xfId="0" applyFill="1" applyBorder="1" applyAlignment="1">
      <alignment horizontal="center" vertical="top" wrapText="1"/>
    </xf>
    <xf numFmtId="0" fontId="0" fillId="7" borderId="43" xfId="0" applyFill="1" applyBorder="1" applyAlignment="1">
      <alignment horizontal="center" vertical="top" wrapText="1"/>
    </xf>
    <xf numFmtId="0" fontId="0" fillId="7" borderId="2" xfId="0" applyFill="1" applyBorder="1" applyAlignment="1">
      <alignment horizontal="center" vertical="top" wrapText="1"/>
    </xf>
    <xf numFmtId="0" fontId="2" fillId="14" borderId="3" xfId="0" applyFont="1" applyFill="1" applyBorder="1" applyAlignment="1">
      <alignment horizontal="left" vertical="center"/>
    </xf>
    <xf numFmtId="0" fontId="2" fillId="14" borderId="7" xfId="0" applyFont="1" applyFill="1" applyBorder="1" applyAlignment="1">
      <alignment horizontal="left" vertical="center"/>
    </xf>
    <xf numFmtId="0" fontId="2" fillId="14" borderId="1" xfId="0" applyFont="1" applyFill="1" applyBorder="1" applyAlignment="1">
      <alignment horizontal="left" vertical="center"/>
    </xf>
    <xf numFmtId="0" fontId="2" fillId="14" borderId="43" xfId="0" applyFont="1" applyFill="1" applyBorder="1" applyAlignment="1">
      <alignment horizontal="left" vertical="center"/>
    </xf>
    <xf numFmtId="0" fontId="18" fillId="3" borderId="14" xfId="0" applyFont="1" applyFill="1" applyBorder="1" applyAlignment="1">
      <alignment horizontal="center" vertical="center"/>
    </xf>
    <xf numFmtId="0" fontId="18" fillId="3" borderId="47" xfId="0" applyFont="1" applyFill="1" applyBorder="1" applyAlignment="1">
      <alignment horizontal="center" vertical="center"/>
    </xf>
    <xf numFmtId="0" fontId="18" fillId="3" borderId="15" xfId="0" applyFont="1" applyFill="1" applyBorder="1" applyAlignment="1">
      <alignment horizontal="center" vertical="center"/>
    </xf>
    <xf numFmtId="0" fontId="18" fillId="3" borderId="46" xfId="0" applyFont="1" applyFill="1" applyBorder="1" applyAlignment="1">
      <alignment horizontal="center" vertical="center"/>
    </xf>
    <xf numFmtId="0" fontId="18" fillId="3" borderId="45" xfId="0" applyFont="1" applyFill="1" applyBorder="1" applyAlignment="1">
      <alignment horizontal="center" vertical="center"/>
    </xf>
    <xf numFmtId="0" fontId="18" fillId="3" borderId="44" xfId="0" applyFont="1" applyFill="1" applyBorder="1" applyAlignment="1">
      <alignment horizontal="center" vertical="center"/>
    </xf>
    <xf numFmtId="0" fontId="2" fillId="14" borderId="3" xfId="0" applyFont="1" applyFill="1" applyBorder="1" applyAlignment="1">
      <alignment horizontal="left" vertical="center" wrapText="1"/>
    </xf>
    <xf numFmtId="0" fontId="2" fillId="14" borderId="7" xfId="0" applyFont="1" applyFill="1" applyBorder="1" applyAlignment="1">
      <alignment horizontal="left" vertical="center" wrapText="1"/>
    </xf>
    <xf numFmtId="43" fontId="3" fillId="3" borderId="4" xfId="3" applyFont="1" applyFill="1" applyBorder="1" applyAlignment="1">
      <alignment horizontal="center" vertical="center"/>
    </xf>
    <xf numFmtId="0" fontId="2" fillId="14" borderId="3" xfId="0" applyFont="1" applyFill="1" applyBorder="1" applyAlignment="1">
      <alignment horizontal="center" vertical="center"/>
    </xf>
    <xf numFmtId="0" fontId="2" fillId="14" borderId="7" xfId="0" applyFont="1" applyFill="1" applyBorder="1" applyAlignment="1">
      <alignment horizontal="center" vertical="center"/>
    </xf>
    <xf numFmtId="0" fontId="0" fillId="3" borderId="0" xfId="0" applyFill="1" applyAlignment="1">
      <alignment horizontal="center" vertical="center" wrapText="1"/>
    </xf>
    <xf numFmtId="0" fontId="2" fillId="3" borderId="0" xfId="0" applyFont="1" applyFill="1" applyAlignment="1">
      <alignment horizontal="center" vertical="center"/>
    </xf>
    <xf numFmtId="0" fontId="4" fillId="3" borderId="0" xfId="0" applyFont="1" applyFill="1" applyAlignment="1">
      <alignment horizontal="center" vertical="center"/>
    </xf>
    <xf numFmtId="165" fontId="3" fillId="3" borderId="4" xfId="3" applyNumberFormat="1" applyFont="1" applyFill="1" applyBorder="1" applyAlignment="1">
      <alignment horizontal="center" vertical="center"/>
    </xf>
    <xf numFmtId="0" fontId="2" fillId="8" borderId="39" xfId="0" applyFont="1" applyFill="1" applyBorder="1" applyAlignment="1">
      <alignment horizontal="center" vertical="center"/>
    </xf>
    <xf numFmtId="0" fontId="2" fillId="8" borderId="20" xfId="0" applyFont="1" applyFill="1" applyBorder="1" applyAlignment="1">
      <alignment horizontal="center" vertical="center"/>
    </xf>
    <xf numFmtId="0" fontId="4" fillId="7" borderId="0" xfId="0" applyFont="1" applyFill="1" applyAlignment="1">
      <alignment horizontal="center" vertical="center"/>
    </xf>
    <xf numFmtId="0" fontId="4" fillId="7" borderId="31" xfId="0" applyFont="1" applyFill="1" applyBorder="1" applyAlignment="1">
      <alignment horizontal="center" vertical="center"/>
    </xf>
    <xf numFmtId="0" fontId="2" fillId="8" borderId="7" xfId="0" applyFont="1" applyFill="1" applyBorder="1" applyAlignment="1">
      <alignment horizontal="center" vertical="center"/>
    </xf>
    <xf numFmtId="0" fontId="3" fillId="9" borderId="7"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3" fillId="9" borderId="35" xfId="0" applyFont="1" applyFill="1" applyBorder="1" applyAlignment="1">
      <alignment horizontal="center"/>
    </xf>
    <xf numFmtId="0" fontId="3" fillId="9" borderId="36" xfId="0" applyFont="1" applyFill="1" applyBorder="1" applyAlignment="1">
      <alignment horizontal="center"/>
    </xf>
    <xf numFmtId="0" fontId="3" fillId="9" borderId="22" xfId="0" applyFont="1" applyFill="1" applyBorder="1" applyAlignment="1">
      <alignment horizontal="center"/>
    </xf>
    <xf numFmtId="0" fontId="3" fillId="9" borderId="37" xfId="0" applyFont="1" applyFill="1" applyBorder="1" applyAlignment="1">
      <alignment horizontal="center"/>
    </xf>
    <xf numFmtId="0" fontId="3" fillId="9" borderId="38" xfId="0" applyFont="1" applyFill="1" applyBorder="1" applyAlignment="1">
      <alignment horizontal="center"/>
    </xf>
    <xf numFmtId="0" fontId="3" fillId="9" borderId="19" xfId="0" applyFont="1" applyFill="1" applyBorder="1" applyAlignment="1">
      <alignment horizontal="center"/>
    </xf>
    <xf numFmtId="0" fontId="2" fillId="9" borderId="7" xfId="0" applyFont="1" applyFill="1" applyBorder="1" applyAlignment="1">
      <alignment horizontal="center" vertical="center" wrapText="1"/>
    </xf>
    <xf numFmtId="0" fontId="2" fillId="12" borderId="7" xfId="0" applyFont="1" applyFill="1" applyBorder="1" applyAlignment="1">
      <alignment horizontal="center" wrapText="1"/>
    </xf>
    <xf numFmtId="0" fontId="2" fillId="11" borderId="7" xfId="0" applyFont="1" applyFill="1" applyBorder="1" applyAlignment="1">
      <alignment horizontal="center" vertical="center"/>
    </xf>
    <xf numFmtId="0" fontId="2" fillId="12" borderId="7" xfId="0" applyFont="1" applyFill="1" applyBorder="1" applyAlignment="1">
      <alignment horizontal="center" vertical="center"/>
    </xf>
    <xf numFmtId="17" fontId="2" fillId="5" borderId="39" xfId="0" applyNumberFormat="1" applyFont="1" applyFill="1" applyBorder="1" applyAlignment="1">
      <alignment horizontal="center"/>
    </xf>
    <xf numFmtId="17" fontId="2" fillId="5" borderId="41" xfId="0" applyNumberFormat="1" applyFont="1" applyFill="1" applyBorder="1" applyAlignment="1">
      <alignment horizontal="center"/>
    </xf>
    <xf numFmtId="17" fontId="2" fillId="5" borderId="20" xfId="0" applyNumberFormat="1" applyFont="1" applyFill="1" applyBorder="1" applyAlignment="1">
      <alignment horizontal="center"/>
    </xf>
    <xf numFmtId="168" fontId="14" fillId="3" borderId="7" xfId="0" applyNumberFormat="1" applyFont="1" applyFill="1" applyBorder="1" applyAlignment="1">
      <alignment horizontal="center" vertical="center"/>
    </xf>
    <xf numFmtId="0" fontId="0" fillId="0" borderId="40" xfId="0" applyBorder="1" applyAlignment="1">
      <alignment horizontal="left" vertical="top" wrapText="1"/>
    </xf>
    <xf numFmtId="0" fontId="0" fillId="0" borderId="8" xfId="0" applyBorder="1" applyAlignment="1">
      <alignment horizontal="left" vertical="top" wrapText="1"/>
    </xf>
    <xf numFmtId="0" fontId="2" fillId="14" borderId="33" xfId="0" applyFont="1" applyFill="1" applyBorder="1" applyAlignment="1">
      <alignment horizontal="center" vertical="center"/>
    </xf>
    <xf numFmtId="0" fontId="2" fillId="14" borderId="41" xfId="0" applyFont="1" applyFill="1" applyBorder="1" applyAlignment="1">
      <alignment horizontal="center" vertical="center"/>
    </xf>
    <xf numFmtId="0" fontId="2" fillId="14" borderId="48" xfId="0" applyFont="1" applyFill="1" applyBorder="1" applyAlignment="1">
      <alignment horizontal="center" vertical="center"/>
    </xf>
  </cellXfs>
  <cellStyles count="5">
    <cellStyle name="Comma" xfId="1" builtinId="3"/>
    <cellStyle name="Comma 2" xfId="3" xr:uid="{EE9F1EE8-3148-43FF-8043-76E646B65334}"/>
    <cellStyle name="Comma 3" xfId="4" xr:uid="{BF1EC787-5DC0-4AE6-A750-3C625A9FE2FD}"/>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8"/>
  <sheetViews>
    <sheetView topLeftCell="A31" workbookViewId="0">
      <selection activeCell="B13" sqref="B13"/>
    </sheetView>
  </sheetViews>
  <sheetFormatPr defaultRowHeight="14.4" x14ac:dyDescent="0.3"/>
  <cols>
    <col min="2" max="2" width="72.88671875" bestFit="1" customWidth="1"/>
    <col min="3" max="3" width="27" customWidth="1"/>
    <col min="4" max="4" width="19" customWidth="1"/>
    <col min="5" max="5" width="11.5546875" bestFit="1" customWidth="1"/>
    <col min="6" max="6" width="22.6640625" customWidth="1"/>
    <col min="7" max="7" width="9.5546875" bestFit="1" customWidth="1"/>
    <col min="8" max="8" width="11.33203125" bestFit="1" customWidth="1"/>
  </cols>
  <sheetData>
    <row r="1" spans="2:9" ht="15" thickBot="1" x14ac:dyDescent="0.35"/>
    <row r="2" spans="2:9" ht="18.600000000000001" thickBot="1" x14ac:dyDescent="0.35">
      <c r="B2" s="124" t="s">
        <v>98</v>
      </c>
      <c r="C2" s="125"/>
      <c r="D2" s="125"/>
      <c r="E2" s="125"/>
      <c r="F2" s="125"/>
      <c r="G2" s="125"/>
      <c r="H2" s="125"/>
      <c r="I2" s="126"/>
    </row>
    <row r="4" spans="2:9" ht="15" thickBot="1" x14ac:dyDescent="0.35"/>
    <row r="5" spans="2:9" ht="15.6" x14ac:dyDescent="0.3">
      <c r="B5" s="1" t="s">
        <v>0</v>
      </c>
      <c r="C5" s="107">
        <v>4</v>
      </c>
    </row>
    <row r="6" spans="2:9" ht="43.2" x14ac:dyDescent="0.3">
      <c r="B6" s="2" t="s">
        <v>1</v>
      </c>
      <c r="C6" s="3" t="s">
        <v>18</v>
      </c>
    </row>
    <row r="7" spans="2:9" ht="16.2" thickBot="1" x14ac:dyDescent="0.35">
      <c r="B7" s="4" t="s">
        <v>2</v>
      </c>
      <c r="C7" s="118">
        <v>45842</v>
      </c>
    </row>
    <row r="9" spans="2:9" ht="15" thickBot="1" x14ac:dyDescent="0.35"/>
    <row r="10" spans="2:9" ht="18.600000000000001" thickBot="1" x14ac:dyDescent="0.35">
      <c r="B10" s="129" t="s">
        <v>19</v>
      </c>
      <c r="C10" s="130"/>
      <c r="D10" s="13" t="s">
        <v>8</v>
      </c>
    </row>
    <row r="11" spans="2:9" x14ac:dyDescent="0.3">
      <c r="B11" s="25" t="s">
        <v>20</v>
      </c>
      <c r="C11" s="14">
        <v>120</v>
      </c>
      <c r="D11" s="15" t="s">
        <v>3</v>
      </c>
    </row>
    <row r="12" spans="2:9" x14ac:dyDescent="0.3">
      <c r="B12" s="26" t="s">
        <v>21</v>
      </c>
      <c r="C12" s="16">
        <f>'SDG 7 &amp; 13'!B7</f>
        <v>45474</v>
      </c>
      <c r="D12" s="17"/>
    </row>
    <row r="13" spans="2:9" x14ac:dyDescent="0.3">
      <c r="B13" s="26" t="s">
        <v>22</v>
      </c>
      <c r="C13" s="16">
        <f>'SDG 7 &amp; 13'!C12</f>
        <v>45657</v>
      </c>
      <c r="D13" s="17"/>
    </row>
    <row r="14" spans="2:9" ht="28.8" x14ac:dyDescent="0.3">
      <c r="B14" s="27" t="s">
        <v>23</v>
      </c>
      <c r="C14" s="18">
        <f>C13-C12+1</f>
        <v>184</v>
      </c>
      <c r="D14" s="17" t="s">
        <v>24</v>
      </c>
    </row>
    <row r="15" spans="2:9" x14ac:dyDescent="0.3">
      <c r="B15" s="26" t="s">
        <v>25</v>
      </c>
      <c r="C15" s="19">
        <v>292335</v>
      </c>
      <c r="D15" s="17" t="s">
        <v>26</v>
      </c>
    </row>
    <row r="16" spans="2:9" ht="28.8" x14ac:dyDescent="0.3">
      <c r="B16" s="27" t="s">
        <v>31</v>
      </c>
      <c r="C16" s="22">
        <f>(C15*C14)/365</f>
        <v>147368.87671232875</v>
      </c>
      <c r="D16" s="15" t="s">
        <v>26</v>
      </c>
      <c r="G16" s="86"/>
    </row>
    <row r="17" spans="2:8" ht="15.6" x14ac:dyDescent="0.3">
      <c r="B17" s="26" t="s">
        <v>27</v>
      </c>
      <c r="C17" s="20">
        <v>0.94189999999999996</v>
      </c>
      <c r="D17" s="17" t="s">
        <v>28</v>
      </c>
    </row>
    <row r="18" spans="2:8" x14ac:dyDescent="0.3">
      <c r="B18" s="27" t="s">
        <v>35</v>
      </c>
      <c r="C18" s="19">
        <v>275350</v>
      </c>
      <c r="D18" s="17" t="s">
        <v>86</v>
      </c>
    </row>
    <row r="19" spans="2:8" x14ac:dyDescent="0.3">
      <c r="B19" s="28" t="s">
        <v>29</v>
      </c>
      <c r="C19" s="21">
        <f>ROUNDDOWN(C18*C14/365,0)</f>
        <v>138806</v>
      </c>
      <c r="D19" s="17" t="s">
        <v>4</v>
      </c>
    </row>
    <row r="20" spans="2:8" ht="28.8" x14ac:dyDescent="0.3">
      <c r="B20" s="27" t="s">
        <v>30</v>
      </c>
      <c r="C20" s="22">
        <f>E34</f>
        <v>124498.63099999999</v>
      </c>
      <c r="D20" s="15" t="s">
        <v>3</v>
      </c>
      <c r="G20" s="90"/>
    </row>
    <row r="21" spans="2:8" x14ac:dyDescent="0.3">
      <c r="B21" s="26" t="s">
        <v>32</v>
      </c>
      <c r="C21" s="19">
        <f>E38</f>
        <v>117265</v>
      </c>
      <c r="D21" s="17" t="s">
        <v>4</v>
      </c>
      <c r="F21" s="86"/>
      <c r="G21" s="90"/>
    </row>
    <row r="22" spans="2:8" ht="15" thickBot="1" x14ac:dyDescent="0.35">
      <c r="B22" s="29" t="s">
        <v>33</v>
      </c>
      <c r="C22" s="23">
        <f>(C21-C19)/C19</f>
        <v>-0.15518781608864171</v>
      </c>
      <c r="D22" s="24" t="s">
        <v>34</v>
      </c>
    </row>
    <row r="23" spans="2:8" ht="15" thickBot="1" x14ac:dyDescent="0.35">
      <c r="B23" s="87" t="s">
        <v>101</v>
      </c>
      <c r="C23" s="89">
        <f>C20/C11/24/C14</f>
        <v>0.23493853977958937</v>
      </c>
      <c r="D23" s="88" t="s">
        <v>34</v>
      </c>
    </row>
    <row r="24" spans="2:8" ht="15" thickBot="1" x14ac:dyDescent="0.35">
      <c r="B24" s="109"/>
      <c r="C24" s="108"/>
      <c r="D24" s="92"/>
      <c r="G24" s="111"/>
      <c r="H24" s="111"/>
    </row>
    <row r="25" spans="2:8" ht="55.2" customHeight="1" x14ac:dyDescent="0.3">
      <c r="B25" s="138" t="s">
        <v>137</v>
      </c>
      <c r="C25" s="139"/>
      <c r="D25" s="140"/>
    </row>
    <row r="26" spans="2:8" ht="86.4" x14ac:dyDescent="0.3">
      <c r="B26" s="113" t="s">
        <v>139</v>
      </c>
      <c r="C26" s="112" t="s">
        <v>4</v>
      </c>
      <c r="D26" s="114">
        <v>1035</v>
      </c>
      <c r="F26" s="111"/>
      <c r="H26" s="111"/>
    </row>
    <row r="27" spans="2:8" ht="15" thickBot="1" x14ac:dyDescent="0.35">
      <c r="B27" s="115" t="s">
        <v>138</v>
      </c>
      <c r="C27" s="116" t="s">
        <v>4</v>
      </c>
      <c r="D27" s="117">
        <f>C21+D26</f>
        <v>118300</v>
      </c>
      <c r="F27" s="111"/>
      <c r="H27" s="111"/>
    </row>
    <row r="28" spans="2:8" x14ac:dyDescent="0.3">
      <c r="D28" s="110"/>
    </row>
    <row r="32" spans="2:8" ht="15" thickBot="1" x14ac:dyDescent="0.35"/>
    <row r="33" spans="2:6" ht="15" customHeight="1" thickBot="1" x14ac:dyDescent="0.35">
      <c r="B33" s="122" t="s">
        <v>5</v>
      </c>
      <c r="C33" s="123"/>
      <c r="D33" s="30" t="s">
        <v>6</v>
      </c>
      <c r="E33" s="30" t="s">
        <v>7</v>
      </c>
      <c r="F33" s="31" t="s">
        <v>8</v>
      </c>
    </row>
    <row r="34" spans="2:6" x14ac:dyDescent="0.3">
      <c r="B34" s="127" t="s">
        <v>9</v>
      </c>
      <c r="C34" s="128"/>
      <c r="D34" s="10" t="s">
        <v>10</v>
      </c>
      <c r="E34" s="11">
        <f>'SDG 7 &amp; 13'!N13</f>
        <v>124498.63099999999</v>
      </c>
      <c r="F34" s="12" t="s">
        <v>99</v>
      </c>
    </row>
    <row r="35" spans="2:6" ht="16.5" customHeight="1" x14ac:dyDescent="0.3">
      <c r="B35" s="131" t="s">
        <v>11</v>
      </c>
      <c r="C35" s="132"/>
      <c r="D35" s="137" t="s">
        <v>12</v>
      </c>
      <c r="E35" s="65">
        <f>'SDG 8'!C15</f>
        <v>22</v>
      </c>
      <c r="F35" s="6" t="s">
        <v>13</v>
      </c>
    </row>
    <row r="36" spans="2:6" x14ac:dyDescent="0.3">
      <c r="B36" s="133"/>
      <c r="C36" s="134"/>
      <c r="D36" s="137"/>
      <c r="E36" s="64">
        <f>'SDG 8'!C5</f>
        <v>8</v>
      </c>
      <c r="F36" s="6" t="s">
        <v>14</v>
      </c>
    </row>
    <row r="37" spans="2:6" x14ac:dyDescent="0.3">
      <c r="B37" s="135"/>
      <c r="C37" s="136"/>
      <c r="D37" s="137"/>
      <c r="E37" s="5">
        <f>'SDG 8'!C10</f>
        <v>5238725</v>
      </c>
      <c r="F37" s="6" t="s">
        <v>15</v>
      </c>
    </row>
    <row r="38" spans="2:6" ht="16.2" thickBot="1" x14ac:dyDescent="0.35">
      <c r="B38" s="120" t="s">
        <v>16</v>
      </c>
      <c r="C38" s="121"/>
      <c r="D38" s="7" t="s">
        <v>17</v>
      </c>
      <c r="E38" s="8">
        <f>'SDG 7 &amp; 13'!S13</f>
        <v>117265</v>
      </c>
      <c r="F38" s="9" t="s">
        <v>140</v>
      </c>
    </row>
  </sheetData>
  <mergeCells count="8">
    <mergeCell ref="B38:C38"/>
    <mergeCell ref="B33:C33"/>
    <mergeCell ref="B2:I2"/>
    <mergeCell ref="B34:C34"/>
    <mergeCell ref="B10:C10"/>
    <mergeCell ref="B35:C37"/>
    <mergeCell ref="D35:D37"/>
    <mergeCell ref="B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83D5E-7834-4572-8708-70F985A5384A}">
  <dimension ref="B1:I30"/>
  <sheetViews>
    <sheetView zoomScale="108" zoomScaleNormal="100" workbookViewId="0">
      <selection activeCell="A27" sqref="A27"/>
    </sheetView>
  </sheetViews>
  <sheetFormatPr defaultColWidth="20.6640625" defaultRowHeight="14.4" x14ac:dyDescent="0.3"/>
  <cols>
    <col min="1" max="2" width="20.6640625" style="92"/>
    <col min="3" max="3" width="32.6640625" style="92" customWidth="1"/>
    <col min="4" max="4" width="24" style="92" bestFit="1" customWidth="1"/>
    <col min="5" max="5" width="3.44140625" style="92" customWidth="1"/>
    <col min="6" max="6" width="20.6640625" style="92"/>
    <col min="7" max="7" width="33.33203125" style="92" customWidth="1"/>
    <col min="8" max="8" width="24" style="92" bestFit="1" customWidth="1"/>
    <col min="9" max="16384" width="20.6640625" style="92"/>
  </cols>
  <sheetData>
    <row r="1" spans="2:8" ht="15" thickBot="1" x14ac:dyDescent="0.35"/>
    <row r="2" spans="2:8" x14ac:dyDescent="0.3">
      <c r="B2" s="145" t="s">
        <v>114</v>
      </c>
      <c r="C2" s="146"/>
      <c r="D2" s="146"/>
      <c r="E2" s="146"/>
      <c r="F2" s="146"/>
      <c r="G2" s="146"/>
      <c r="H2" s="147"/>
    </row>
    <row r="3" spans="2:8" ht="15" thickBot="1" x14ac:dyDescent="0.35">
      <c r="B3" s="148"/>
      <c r="C3" s="149"/>
      <c r="D3" s="149"/>
      <c r="E3" s="149"/>
      <c r="F3" s="149"/>
      <c r="G3" s="149"/>
      <c r="H3" s="150"/>
    </row>
    <row r="4" spans="2:8" x14ac:dyDescent="0.3">
      <c r="B4" s="103"/>
      <c r="C4" s="103"/>
      <c r="D4" s="103"/>
      <c r="E4" s="103"/>
      <c r="F4" s="103"/>
      <c r="G4" s="103"/>
      <c r="H4" s="103"/>
    </row>
    <row r="5" spans="2:8" ht="18" x14ac:dyDescent="0.3">
      <c r="B5" s="157" t="s">
        <v>109</v>
      </c>
      <c r="C5" s="158"/>
      <c r="D5" s="158"/>
      <c r="F5" s="157" t="s">
        <v>111</v>
      </c>
      <c r="G5" s="158"/>
      <c r="H5" s="158"/>
    </row>
    <row r="6" spans="2:8" ht="15" thickBot="1" x14ac:dyDescent="0.35"/>
    <row r="7" spans="2:8" x14ac:dyDescent="0.3">
      <c r="B7" s="143" t="s">
        <v>108</v>
      </c>
      <c r="C7" s="144"/>
      <c r="D7" s="102">
        <v>0.28360000000000002</v>
      </c>
      <c r="E7" s="93"/>
      <c r="F7" s="143" t="s">
        <v>108</v>
      </c>
      <c r="G7" s="144"/>
      <c r="H7" s="102">
        <v>0.28360000000000002</v>
      </c>
    </row>
    <row r="8" spans="2:8" ht="15" thickBot="1" x14ac:dyDescent="0.35">
      <c r="B8" s="141" t="s">
        <v>103</v>
      </c>
      <c r="C8" s="142"/>
      <c r="D8" s="97">
        <f>D18/(D16*24*D20)</f>
        <v>0.23493853977958937</v>
      </c>
      <c r="E8" s="93"/>
      <c r="F8" s="141" t="s">
        <v>123</v>
      </c>
      <c r="G8" s="142"/>
      <c r="H8" s="104">
        <f>H18/H20/H16/24</f>
        <v>0.27083052519732853</v>
      </c>
    </row>
    <row r="9" spans="2:8" ht="15" thickBot="1" x14ac:dyDescent="0.35">
      <c r="B9" s="143" t="s">
        <v>113</v>
      </c>
      <c r="C9" s="144"/>
      <c r="D9" s="99">
        <f>'ER and SDG Summary'!C15</f>
        <v>292335</v>
      </c>
      <c r="E9" s="93"/>
      <c r="F9" s="143" t="s">
        <v>113</v>
      </c>
      <c r="G9" s="144"/>
      <c r="H9" s="99">
        <f>D9</f>
        <v>292335</v>
      </c>
    </row>
    <row r="10" spans="2:8" ht="15" thickBot="1" x14ac:dyDescent="0.35">
      <c r="B10" s="143" t="s">
        <v>112</v>
      </c>
      <c r="C10" s="144"/>
      <c r="D10" s="99">
        <f>'ER and SDG Summary'!C16</f>
        <v>147368.87671232875</v>
      </c>
      <c r="E10" s="93"/>
      <c r="F10" s="141" t="s">
        <v>119</v>
      </c>
      <c r="G10" s="142"/>
      <c r="H10" s="99">
        <f>145767.04+147368.88</f>
        <v>293135.92000000004</v>
      </c>
    </row>
    <row r="11" spans="2:8" ht="15" thickBot="1" x14ac:dyDescent="0.35">
      <c r="B11" s="143" t="s">
        <v>30</v>
      </c>
      <c r="C11" s="144"/>
      <c r="D11" s="99">
        <f>'ER and SDG Summary'!C20</f>
        <v>124498.63099999999</v>
      </c>
      <c r="E11" s="93"/>
      <c r="F11" s="141" t="s">
        <v>122</v>
      </c>
      <c r="G11" s="142"/>
      <c r="H11" s="105">
        <f>124498.63+160978.41</f>
        <v>285477.04000000004</v>
      </c>
    </row>
    <row r="12" spans="2:8" ht="15" thickBot="1" x14ac:dyDescent="0.35">
      <c r="B12" s="143" t="s">
        <v>115</v>
      </c>
      <c r="C12" s="144"/>
      <c r="D12" s="99">
        <f>'ER and SDG Summary'!C18</f>
        <v>275350</v>
      </c>
      <c r="E12" s="93"/>
      <c r="F12" s="141" t="s">
        <v>115</v>
      </c>
      <c r="G12" s="142"/>
      <c r="H12" s="105">
        <f>D12</f>
        <v>275350</v>
      </c>
    </row>
    <row r="13" spans="2:8" ht="15" thickBot="1" x14ac:dyDescent="0.35">
      <c r="B13" s="143" t="s">
        <v>116</v>
      </c>
      <c r="C13" s="144"/>
      <c r="D13" s="99">
        <f>'ER and SDG Summary'!C19</f>
        <v>138806</v>
      </c>
      <c r="E13" s="93"/>
      <c r="F13" s="141" t="s">
        <v>120</v>
      </c>
      <c r="G13" s="142"/>
      <c r="H13" s="105">
        <f>138806+137297</f>
        <v>276103</v>
      </c>
    </row>
    <row r="14" spans="2:8" x14ac:dyDescent="0.3">
      <c r="B14" s="143" t="s">
        <v>117</v>
      </c>
      <c r="C14" s="144"/>
      <c r="D14" s="99">
        <f>'ER and SDG Summary'!C21</f>
        <v>117265</v>
      </c>
      <c r="E14" s="93"/>
      <c r="F14" s="141" t="s">
        <v>121</v>
      </c>
      <c r="G14" s="142"/>
      <c r="H14" s="105">
        <f>117265+151625</f>
        <v>268890</v>
      </c>
    </row>
    <row r="15" spans="2:8" x14ac:dyDescent="0.3">
      <c r="B15" s="183" t="s">
        <v>107</v>
      </c>
      <c r="C15" s="184"/>
      <c r="D15" s="185"/>
      <c r="F15" s="183" t="s">
        <v>107</v>
      </c>
      <c r="G15" s="184"/>
      <c r="H15" s="185"/>
    </row>
    <row r="16" spans="2:8" x14ac:dyDescent="0.3">
      <c r="B16" s="154" t="s">
        <v>106</v>
      </c>
      <c r="C16" s="155"/>
      <c r="D16" s="153">
        <f>(C17-B17)+1</f>
        <v>184</v>
      </c>
      <c r="F16" s="154" t="s">
        <v>106</v>
      </c>
      <c r="G16" s="155"/>
      <c r="H16" s="159">
        <f>(G17-F17)+1</f>
        <v>366</v>
      </c>
    </row>
    <row r="17" spans="2:9" x14ac:dyDescent="0.3">
      <c r="B17" s="101">
        <f>'ER and SDG Summary'!C12</f>
        <v>45474</v>
      </c>
      <c r="C17" s="100">
        <f>'ER and SDG Summary'!C13</f>
        <v>45657</v>
      </c>
      <c r="D17" s="153"/>
      <c r="F17" s="101">
        <v>45292</v>
      </c>
      <c r="G17" s="100">
        <v>45657</v>
      </c>
      <c r="H17" s="159"/>
    </row>
    <row r="18" spans="2:9" x14ac:dyDescent="0.3">
      <c r="B18" s="141" t="s">
        <v>105</v>
      </c>
      <c r="C18" s="142"/>
      <c r="D18" s="99">
        <f>'ER and SDG Summary'!C20</f>
        <v>124498.63099999999</v>
      </c>
      <c r="F18" s="141" t="s">
        <v>105</v>
      </c>
      <c r="G18" s="142"/>
      <c r="H18" s="99">
        <f>H11</f>
        <v>285477.04000000004</v>
      </c>
      <c r="I18" s="95"/>
    </row>
    <row r="19" spans="2:9" x14ac:dyDescent="0.3">
      <c r="B19" s="141" t="s">
        <v>118</v>
      </c>
      <c r="C19" s="142"/>
      <c r="D19" s="106">
        <f>'ER and SDG Summary'!C17</f>
        <v>0.94189999999999996</v>
      </c>
      <c r="F19" s="141" t="s">
        <v>118</v>
      </c>
      <c r="G19" s="142"/>
      <c r="H19" s="106">
        <f>D19</f>
        <v>0.94189999999999996</v>
      </c>
      <c r="I19" s="95"/>
    </row>
    <row r="20" spans="2:9" x14ac:dyDescent="0.3">
      <c r="B20" s="141" t="s">
        <v>104</v>
      </c>
      <c r="C20" s="142"/>
      <c r="D20" s="98">
        <v>120</v>
      </c>
      <c r="F20" s="141" t="s">
        <v>104</v>
      </c>
      <c r="G20" s="142"/>
      <c r="H20" s="98">
        <v>120</v>
      </c>
    </row>
    <row r="21" spans="2:9" x14ac:dyDescent="0.3">
      <c r="B21" s="141"/>
      <c r="C21" s="142"/>
      <c r="D21" s="97"/>
      <c r="F21" s="141"/>
      <c r="G21" s="142"/>
      <c r="H21" s="97"/>
      <c r="I21" s="93"/>
    </row>
    <row r="22" spans="2:9" ht="29.25" customHeight="1" x14ac:dyDescent="0.3">
      <c r="B22" s="151" t="s">
        <v>110</v>
      </c>
      <c r="C22" s="152"/>
      <c r="D22" s="97">
        <f>(D14-D13)/D13</f>
        <v>-0.15518781608864171</v>
      </c>
      <c r="F22" s="151" t="s">
        <v>110</v>
      </c>
      <c r="G22" s="152"/>
      <c r="H22" s="97">
        <f>(H14-H13)/H13</f>
        <v>-2.6124308681904941E-2</v>
      </c>
    </row>
    <row r="23" spans="2:9" ht="33" customHeight="1" thickBot="1" x14ac:dyDescent="0.35">
      <c r="B23" s="151" t="s">
        <v>124</v>
      </c>
      <c r="C23" s="152"/>
      <c r="D23" s="96">
        <f>(D8-D7)/D7</f>
        <v>-0.17158483857690637</v>
      </c>
      <c r="F23" s="151" t="s">
        <v>124</v>
      </c>
      <c r="G23" s="152"/>
      <c r="H23" s="96">
        <f>(H8-H7)/H7</f>
        <v>-4.5026356850040507E-2</v>
      </c>
    </row>
    <row r="25" spans="2:9" ht="15" customHeight="1" x14ac:dyDescent="0.3">
      <c r="B25" s="156" t="s">
        <v>125</v>
      </c>
      <c r="C25" s="156"/>
      <c r="D25" s="156"/>
      <c r="E25" s="156"/>
      <c r="F25" s="156"/>
      <c r="G25" s="156"/>
      <c r="H25" s="156"/>
    </row>
    <row r="26" spans="2:9" ht="58.95" customHeight="1" x14ac:dyDescent="0.3">
      <c r="B26" s="156"/>
      <c r="C26" s="156"/>
      <c r="D26" s="156"/>
      <c r="E26" s="156"/>
      <c r="F26" s="156"/>
      <c r="G26" s="156"/>
      <c r="H26" s="156"/>
    </row>
    <row r="27" spans="2:9" x14ac:dyDescent="0.3">
      <c r="F27" s="95"/>
    </row>
    <row r="28" spans="2:9" x14ac:dyDescent="0.3">
      <c r="D28" s="94"/>
    </row>
    <row r="30" spans="2:9" x14ac:dyDescent="0.3">
      <c r="C30" s="93"/>
    </row>
  </sheetData>
  <mergeCells count="38">
    <mergeCell ref="B15:D15"/>
    <mergeCell ref="F15:H15"/>
    <mergeCell ref="B25:H26"/>
    <mergeCell ref="F5:H5"/>
    <mergeCell ref="F7:G7"/>
    <mergeCell ref="F16:G16"/>
    <mergeCell ref="H16:H17"/>
    <mergeCell ref="F18:G18"/>
    <mergeCell ref="B21:C21"/>
    <mergeCell ref="B23:C23"/>
    <mergeCell ref="B5:D5"/>
    <mergeCell ref="F14:G14"/>
    <mergeCell ref="B19:C19"/>
    <mergeCell ref="F19:G19"/>
    <mergeCell ref="F8:G8"/>
    <mergeCell ref="F9:G9"/>
    <mergeCell ref="F10:G10"/>
    <mergeCell ref="B2:H3"/>
    <mergeCell ref="F20:G20"/>
    <mergeCell ref="F21:G21"/>
    <mergeCell ref="F22:G22"/>
    <mergeCell ref="F23:G23"/>
    <mergeCell ref="B20:C20"/>
    <mergeCell ref="B10:C10"/>
    <mergeCell ref="B12:C12"/>
    <mergeCell ref="B13:C13"/>
    <mergeCell ref="B14:C14"/>
    <mergeCell ref="D16:D17"/>
    <mergeCell ref="B22:C22"/>
    <mergeCell ref="B7:C7"/>
    <mergeCell ref="B16:C16"/>
    <mergeCell ref="B18:C18"/>
    <mergeCell ref="B8:C8"/>
    <mergeCell ref="F11:G11"/>
    <mergeCell ref="F12:G12"/>
    <mergeCell ref="F13:G13"/>
    <mergeCell ref="B9:C9"/>
    <mergeCell ref="B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8F64-E5E0-448B-82C0-392381756FAB}">
  <dimension ref="B2:S23"/>
  <sheetViews>
    <sheetView topLeftCell="A7" zoomScale="76" workbookViewId="0">
      <selection activeCell="C8" sqref="C8"/>
    </sheetView>
  </sheetViews>
  <sheetFormatPr defaultColWidth="9.33203125" defaultRowHeight="14.4" x14ac:dyDescent="0.3"/>
  <cols>
    <col min="1" max="2" width="9.33203125" style="32"/>
    <col min="3" max="3" width="14.33203125" style="32" bestFit="1" customWidth="1"/>
    <col min="4" max="4" width="14" style="32" bestFit="1" customWidth="1"/>
    <col min="5" max="5" width="14.33203125" style="32" bestFit="1" customWidth="1"/>
    <col min="6" max="6" width="14" style="32" bestFit="1" customWidth="1"/>
    <col min="7" max="7" width="14.33203125" style="32" bestFit="1" customWidth="1"/>
    <col min="8" max="8" width="14" style="32" bestFit="1" customWidth="1"/>
    <col min="9" max="9" width="14.33203125" style="32" bestFit="1" customWidth="1"/>
    <col min="10" max="10" width="14" style="32" bestFit="1" customWidth="1"/>
    <col min="11" max="11" width="14.33203125" style="32" bestFit="1" customWidth="1"/>
    <col min="12" max="12" width="14" style="32" bestFit="1" customWidth="1"/>
    <col min="13" max="13" width="14.33203125" style="32" bestFit="1" customWidth="1"/>
    <col min="14" max="14" width="15.6640625" style="32" customWidth="1"/>
    <col min="15" max="15" width="21.5546875" style="32" customWidth="1"/>
    <col min="16" max="16" width="14.33203125" style="32" bestFit="1" customWidth="1"/>
    <col min="17" max="18" width="9.33203125" style="32"/>
    <col min="19" max="19" width="13" style="32" customWidth="1"/>
    <col min="20" max="16384" width="9.33203125" style="32"/>
  </cols>
  <sheetData>
    <row r="2" spans="2:19" ht="18" x14ac:dyDescent="0.3">
      <c r="B2" s="162" t="s">
        <v>36</v>
      </c>
      <c r="C2" s="162"/>
      <c r="D2" s="162"/>
      <c r="E2" s="162"/>
      <c r="F2" s="162"/>
      <c r="G2" s="162"/>
      <c r="H2" s="162"/>
      <c r="I2" s="162"/>
      <c r="J2" s="162"/>
      <c r="K2" s="162"/>
      <c r="L2" s="162"/>
      <c r="M2" s="162"/>
      <c r="N2" s="162"/>
      <c r="O2" s="162"/>
      <c r="P2" s="162"/>
      <c r="Q2" s="162"/>
      <c r="R2" s="162"/>
      <c r="S2" s="163"/>
    </row>
    <row r="3" spans="2:19" ht="15.6" x14ac:dyDescent="0.3">
      <c r="B3" s="164"/>
      <c r="C3" s="164"/>
      <c r="D3" s="165" t="s">
        <v>100</v>
      </c>
      <c r="E3" s="165"/>
      <c r="F3" s="165"/>
      <c r="G3" s="165"/>
      <c r="H3" s="165"/>
      <c r="I3" s="165"/>
      <c r="J3" s="166" t="s">
        <v>37</v>
      </c>
      <c r="K3" s="166"/>
      <c r="L3" s="166"/>
      <c r="M3" s="166"/>
      <c r="N3" s="167" t="s">
        <v>38</v>
      </c>
      <c r="O3" s="168"/>
      <c r="P3" s="168"/>
      <c r="Q3" s="168"/>
      <c r="R3" s="168"/>
      <c r="S3" s="169"/>
    </row>
    <row r="4" spans="2:19" ht="15.75" customHeight="1" x14ac:dyDescent="0.3">
      <c r="B4" s="164" t="s">
        <v>54</v>
      </c>
      <c r="C4" s="164"/>
      <c r="D4" s="173" t="s">
        <v>39</v>
      </c>
      <c r="E4" s="173"/>
      <c r="F4" s="173" t="s">
        <v>40</v>
      </c>
      <c r="G4" s="173"/>
      <c r="H4" s="173" t="s">
        <v>41</v>
      </c>
      <c r="I4" s="173"/>
      <c r="J4" s="166"/>
      <c r="K4" s="166"/>
      <c r="L4" s="166"/>
      <c r="M4" s="166"/>
      <c r="N4" s="170"/>
      <c r="O4" s="171"/>
      <c r="P4" s="171"/>
      <c r="Q4" s="171"/>
      <c r="R4" s="171"/>
      <c r="S4" s="172"/>
    </row>
    <row r="5" spans="2:19" ht="37.950000000000003" customHeight="1" x14ac:dyDescent="0.3">
      <c r="B5" s="160" t="s">
        <v>42</v>
      </c>
      <c r="C5" s="161"/>
      <c r="D5" s="33" t="s">
        <v>84</v>
      </c>
      <c r="E5" s="33" t="s">
        <v>85</v>
      </c>
      <c r="F5" s="33" t="s">
        <v>84</v>
      </c>
      <c r="G5" s="33" t="s">
        <v>85</v>
      </c>
      <c r="H5" s="33" t="s">
        <v>84</v>
      </c>
      <c r="I5" s="33" t="s">
        <v>85</v>
      </c>
      <c r="J5" s="33" t="s">
        <v>84</v>
      </c>
      <c r="K5" s="33" t="s">
        <v>85</v>
      </c>
      <c r="L5" s="34" t="s">
        <v>84</v>
      </c>
      <c r="M5" s="34" t="s">
        <v>85</v>
      </c>
      <c r="N5" s="174" t="s">
        <v>43</v>
      </c>
      <c r="O5" s="174" t="s">
        <v>44</v>
      </c>
      <c r="P5" s="174" t="s">
        <v>45</v>
      </c>
      <c r="Q5" s="174" t="s">
        <v>46</v>
      </c>
      <c r="R5" s="174" t="s">
        <v>47</v>
      </c>
      <c r="S5" s="174" t="s">
        <v>48</v>
      </c>
    </row>
    <row r="6" spans="2:19" x14ac:dyDescent="0.3">
      <c r="B6" s="40" t="s">
        <v>55</v>
      </c>
      <c r="C6" s="40" t="s">
        <v>56</v>
      </c>
      <c r="D6" s="175" t="s">
        <v>49</v>
      </c>
      <c r="E6" s="175"/>
      <c r="F6" s="175" t="s">
        <v>50</v>
      </c>
      <c r="G6" s="175"/>
      <c r="H6" s="175" t="s">
        <v>50</v>
      </c>
      <c r="I6" s="175"/>
      <c r="J6" s="175" t="s">
        <v>51</v>
      </c>
      <c r="K6" s="175"/>
      <c r="L6" s="176" t="s">
        <v>52</v>
      </c>
      <c r="M6" s="176"/>
      <c r="N6" s="174"/>
      <c r="O6" s="174"/>
      <c r="P6" s="174"/>
      <c r="Q6" s="174"/>
      <c r="R6" s="174"/>
      <c r="S6" s="174"/>
    </row>
    <row r="7" spans="2:19" x14ac:dyDescent="0.3">
      <c r="B7" s="35">
        <v>45474</v>
      </c>
      <c r="C7" s="35">
        <v>45504</v>
      </c>
      <c r="D7" s="80">
        <v>5930.942</v>
      </c>
      <c r="E7" s="80">
        <v>30.632000000000001</v>
      </c>
      <c r="F7" s="80">
        <v>4933.5910000000003</v>
      </c>
      <c r="G7" s="80">
        <v>20.251999999999999</v>
      </c>
      <c r="H7" s="80">
        <v>6821.8180000000002</v>
      </c>
      <c r="I7" s="81">
        <v>24.523</v>
      </c>
      <c r="J7" s="81">
        <f t="shared" ref="J7:K11" si="0">D7+F7+H7</f>
        <v>17686.350999999999</v>
      </c>
      <c r="K7" s="82">
        <f t="shared" si="0"/>
        <v>75.406999999999996</v>
      </c>
      <c r="L7" s="81">
        <v>17686.350999999999</v>
      </c>
      <c r="M7" s="82">
        <v>75.406999999999996</v>
      </c>
      <c r="N7" s="36">
        <f>MIN(J7,L7)-MIN(K7,M7)</f>
        <v>17610.944</v>
      </c>
      <c r="O7" s="85">
        <v>0.94189999999999996</v>
      </c>
      <c r="P7" s="36">
        <f>N7*O7</f>
        <v>16587.748153599998</v>
      </c>
      <c r="Q7" s="62">
        <v>0</v>
      </c>
      <c r="R7" s="62">
        <v>0</v>
      </c>
      <c r="S7" s="36">
        <f>P7-Q7-R7</f>
        <v>16587.748153599998</v>
      </c>
    </row>
    <row r="8" spans="2:19" x14ac:dyDescent="0.3">
      <c r="B8" s="35">
        <v>45505</v>
      </c>
      <c r="C8" s="35">
        <v>45535</v>
      </c>
      <c r="D8" s="80">
        <v>5629.3270000000002</v>
      </c>
      <c r="E8" s="80">
        <v>31.027999999999999</v>
      </c>
      <c r="F8" s="80">
        <v>4502.7510000000002</v>
      </c>
      <c r="G8" s="80">
        <v>21.076000000000001</v>
      </c>
      <c r="H8" s="80">
        <v>6114.1220000000003</v>
      </c>
      <c r="I8" s="81">
        <v>26.321000000000002</v>
      </c>
      <c r="J8" s="81">
        <f t="shared" si="0"/>
        <v>16246.2</v>
      </c>
      <c r="K8" s="82">
        <f t="shared" si="0"/>
        <v>78.424999999999997</v>
      </c>
      <c r="L8" s="81">
        <v>16246.2</v>
      </c>
      <c r="M8" s="82">
        <v>78.424999999999997</v>
      </c>
      <c r="N8" s="36">
        <f t="shared" ref="N8:N12" si="1">MIN(J8,L8)-MIN(K8,M8)</f>
        <v>16167.775000000001</v>
      </c>
      <c r="O8" s="85">
        <v>0.94189999999999996</v>
      </c>
      <c r="P8" s="36">
        <f t="shared" ref="P8:P12" si="2">N8*O8</f>
        <v>15228.427272500001</v>
      </c>
      <c r="Q8" s="62">
        <v>0</v>
      </c>
      <c r="R8" s="62">
        <v>0</v>
      </c>
      <c r="S8" s="36">
        <f t="shared" ref="S8:S12" si="3">P8-Q8-R8</f>
        <v>15228.427272500001</v>
      </c>
    </row>
    <row r="9" spans="2:19" x14ac:dyDescent="0.3">
      <c r="B9" s="35">
        <v>45536</v>
      </c>
      <c r="C9" s="35">
        <v>45565</v>
      </c>
      <c r="D9" s="80">
        <v>6615.9859999999999</v>
      </c>
      <c r="E9" s="80">
        <v>30.890999999999998</v>
      </c>
      <c r="F9" s="80">
        <v>5855.6589999999997</v>
      </c>
      <c r="G9" s="80">
        <v>21.882000000000001</v>
      </c>
      <c r="H9" s="80">
        <v>7080.8040000000001</v>
      </c>
      <c r="I9" s="81">
        <v>27.24</v>
      </c>
      <c r="J9" s="82">
        <f t="shared" si="0"/>
        <v>19552.449000000001</v>
      </c>
      <c r="K9" s="82">
        <f t="shared" si="0"/>
        <v>80.012999999999991</v>
      </c>
      <c r="L9" s="82">
        <v>19552.449000000001</v>
      </c>
      <c r="M9" s="82">
        <v>80.013000000000005</v>
      </c>
      <c r="N9" s="36">
        <f t="shared" si="1"/>
        <v>19472.436000000002</v>
      </c>
      <c r="O9" s="85">
        <v>0.94189999999999996</v>
      </c>
      <c r="P9" s="36">
        <f t="shared" si="2"/>
        <v>18341.087468400001</v>
      </c>
      <c r="Q9" s="62">
        <v>0</v>
      </c>
      <c r="R9" s="62">
        <v>0</v>
      </c>
      <c r="S9" s="36">
        <f t="shared" si="3"/>
        <v>18341.087468400001</v>
      </c>
    </row>
    <row r="10" spans="2:19" x14ac:dyDescent="0.3">
      <c r="B10" s="35">
        <v>45566</v>
      </c>
      <c r="C10" s="35">
        <v>45596</v>
      </c>
      <c r="D10" s="80">
        <v>8718.9179999999997</v>
      </c>
      <c r="E10" s="80">
        <v>32.963999999999999</v>
      </c>
      <c r="F10" s="80">
        <v>6808.1850000000004</v>
      </c>
      <c r="G10" s="80">
        <v>23.753</v>
      </c>
      <c r="H10" s="80">
        <v>8177.9690000000001</v>
      </c>
      <c r="I10" s="81">
        <v>29.321000000000002</v>
      </c>
      <c r="J10" s="82">
        <f t="shared" si="0"/>
        <v>23705.072</v>
      </c>
      <c r="K10" s="82">
        <f t="shared" si="0"/>
        <v>86.037999999999997</v>
      </c>
      <c r="L10" s="82">
        <v>23705.072</v>
      </c>
      <c r="M10" s="82">
        <v>86.037999999999997</v>
      </c>
      <c r="N10" s="36">
        <f t="shared" si="1"/>
        <v>23619.034</v>
      </c>
      <c r="O10" s="85">
        <v>0.94189999999999996</v>
      </c>
      <c r="P10" s="36">
        <f t="shared" si="2"/>
        <v>22246.768124599999</v>
      </c>
      <c r="Q10" s="62">
        <v>0</v>
      </c>
      <c r="R10" s="62">
        <v>0</v>
      </c>
      <c r="S10" s="36">
        <f t="shared" si="3"/>
        <v>22246.768124599999</v>
      </c>
    </row>
    <row r="11" spans="2:19" x14ac:dyDescent="0.3">
      <c r="B11" s="35">
        <v>45597</v>
      </c>
      <c r="C11" s="35">
        <v>45626</v>
      </c>
      <c r="D11" s="80">
        <v>8908.2690000000002</v>
      </c>
      <c r="E11" s="80">
        <v>33.572000000000003</v>
      </c>
      <c r="F11" s="80">
        <v>7180.28</v>
      </c>
      <c r="G11" s="80">
        <v>23.684000000000001</v>
      </c>
      <c r="H11" s="80">
        <v>8278.7160000000003</v>
      </c>
      <c r="I11" s="81">
        <v>30.398</v>
      </c>
      <c r="J11" s="82">
        <f t="shared" si="0"/>
        <v>24367.264999999999</v>
      </c>
      <c r="K11" s="82">
        <f t="shared" si="0"/>
        <v>87.653999999999996</v>
      </c>
      <c r="L11" s="82">
        <v>24367.264999999999</v>
      </c>
      <c r="M11" s="82">
        <v>87.653999999999996</v>
      </c>
      <c r="N11" s="36">
        <f t="shared" si="1"/>
        <v>24279.611000000001</v>
      </c>
      <c r="O11" s="85">
        <v>0.94189999999999996</v>
      </c>
      <c r="P11" s="36">
        <f t="shared" si="2"/>
        <v>22868.965600899999</v>
      </c>
      <c r="Q11" s="62">
        <v>0</v>
      </c>
      <c r="R11" s="62">
        <v>0</v>
      </c>
      <c r="S11" s="36">
        <f t="shared" si="3"/>
        <v>22868.965600899999</v>
      </c>
    </row>
    <row r="12" spans="2:19" x14ac:dyDescent="0.3">
      <c r="B12" s="35">
        <v>45627</v>
      </c>
      <c r="C12" s="35">
        <v>45657</v>
      </c>
      <c r="D12" s="83">
        <v>8589.0079999999998</v>
      </c>
      <c r="E12" s="83">
        <v>35.651000000000003</v>
      </c>
      <c r="F12" s="83">
        <v>6885.0450000000001</v>
      </c>
      <c r="G12" s="83">
        <v>24.52</v>
      </c>
      <c r="H12" s="83">
        <v>7966.5619999999999</v>
      </c>
      <c r="I12" s="83">
        <v>31.613</v>
      </c>
      <c r="J12" s="83">
        <f>D12+F12+H12</f>
        <v>23440.614999999998</v>
      </c>
      <c r="K12" s="83">
        <f>E12+G12+I12</f>
        <v>91.784000000000006</v>
      </c>
      <c r="L12" s="83">
        <v>23440.615000000002</v>
      </c>
      <c r="M12" s="83">
        <v>91.784000000000006</v>
      </c>
      <c r="N12" s="36">
        <f t="shared" si="1"/>
        <v>23348.830999999998</v>
      </c>
      <c r="O12" s="85">
        <v>0.94189999999999996</v>
      </c>
      <c r="P12" s="36">
        <f t="shared" si="2"/>
        <v>21992.263918899996</v>
      </c>
      <c r="Q12" s="62">
        <v>0</v>
      </c>
      <c r="R12" s="62">
        <v>0</v>
      </c>
      <c r="S12" s="36">
        <f t="shared" si="3"/>
        <v>21992.263918899996</v>
      </c>
    </row>
    <row r="13" spans="2:19" x14ac:dyDescent="0.3">
      <c r="M13" s="37" t="s">
        <v>53</v>
      </c>
      <c r="N13" s="38">
        <f>SUM(N7:N12)</f>
        <v>124498.63099999999</v>
      </c>
      <c r="O13" s="39"/>
      <c r="P13" s="38">
        <f>ROUNDDOWN(SUM(P7:P12),0)</f>
        <v>117265</v>
      </c>
      <c r="Q13" s="63">
        <v>0</v>
      </c>
      <c r="R13" s="63">
        <f t="shared" ref="R13" si="4">SUM(R7:R12)</f>
        <v>0</v>
      </c>
      <c r="S13" s="38">
        <f>ROUNDDOWN(SUM(S7:S12),0)</f>
        <v>117265</v>
      </c>
    </row>
    <row r="15" spans="2:19" x14ac:dyDescent="0.3">
      <c r="D15" s="61"/>
    </row>
    <row r="16" spans="2:19" x14ac:dyDescent="0.3">
      <c r="D16" s="61"/>
      <c r="E16" s="61"/>
      <c r="F16" s="61"/>
      <c r="G16" s="61"/>
    </row>
    <row r="18" spans="8:10" x14ac:dyDescent="0.3">
      <c r="H18" s="84"/>
    </row>
    <row r="23" spans="8:10" x14ac:dyDescent="0.3">
      <c r="J23" s="61"/>
    </row>
  </sheetData>
  <mergeCells count="21">
    <mergeCell ref="N5:N6"/>
    <mergeCell ref="O5:O6"/>
    <mergeCell ref="P5:P6"/>
    <mergeCell ref="Q5:Q6"/>
    <mergeCell ref="R5:R6"/>
    <mergeCell ref="B5:C5"/>
    <mergeCell ref="B2:S2"/>
    <mergeCell ref="B3:C3"/>
    <mergeCell ref="D3:I3"/>
    <mergeCell ref="J3:M4"/>
    <mergeCell ref="N3:S4"/>
    <mergeCell ref="B4:C4"/>
    <mergeCell ref="D4:E4"/>
    <mergeCell ref="F4:G4"/>
    <mergeCell ref="H4:I4"/>
    <mergeCell ref="S5:S6"/>
    <mergeCell ref="D6:E6"/>
    <mergeCell ref="F6:G6"/>
    <mergeCell ref="H6:I6"/>
    <mergeCell ref="J6:K6"/>
    <mergeCell ref="L6:M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505E-0105-4AC8-9E6F-7A8673FF2B70}">
  <dimension ref="A2:H38"/>
  <sheetViews>
    <sheetView topLeftCell="A13" zoomScale="106" workbookViewId="0">
      <selection activeCell="B4" sqref="B4"/>
    </sheetView>
  </sheetViews>
  <sheetFormatPr defaultRowHeight="14.4" x14ac:dyDescent="0.3"/>
  <cols>
    <col min="1" max="1" width="25.33203125" customWidth="1"/>
    <col min="2" max="2" width="30.5546875" customWidth="1"/>
    <col min="3" max="3" width="16.6640625" customWidth="1"/>
    <col min="4" max="4" width="22.6640625" customWidth="1"/>
    <col min="5" max="5" width="21.6640625" customWidth="1"/>
    <col min="6" max="6" width="40.33203125" customWidth="1"/>
    <col min="7" max="7" width="23.44140625" customWidth="1"/>
    <col min="8" max="8" width="20.6640625" customWidth="1"/>
  </cols>
  <sheetData>
    <row r="2" spans="1:5" x14ac:dyDescent="0.3">
      <c r="A2" s="41" t="s">
        <v>57</v>
      </c>
      <c r="B2" s="41"/>
    </row>
    <row r="3" spans="1:5" x14ac:dyDescent="0.3">
      <c r="A3" s="42" t="s">
        <v>58</v>
      </c>
      <c r="B3" s="42" t="s">
        <v>59</v>
      </c>
      <c r="C3" s="42" t="s">
        <v>60</v>
      </c>
      <c r="D3" s="42" t="s">
        <v>61</v>
      </c>
      <c r="E3" s="42" t="s">
        <v>62</v>
      </c>
    </row>
    <row r="4" spans="1:5" ht="14.7" customHeight="1" x14ac:dyDescent="0.3">
      <c r="A4" s="181" t="s">
        <v>63</v>
      </c>
      <c r="B4" s="43" t="s">
        <v>102</v>
      </c>
      <c r="C4" s="44">
        <f>C5</f>
        <v>8</v>
      </c>
      <c r="D4" s="45">
        <v>0</v>
      </c>
      <c r="E4" s="44">
        <f>C4-D4</f>
        <v>8</v>
      </c>
    </row>
    <row r="5" spans="1:5" x14ac:dyDescent="0.3">
      <c r="A5" s="182"/>
      <c r="B5" s="46" t="s">
        <v>53</v>
      </c>
      <c r="C5" s="47">
        <f>H22+H28+H38</f>
        <v>8</v>
      </c>
      <c r="D5" s="47">
        <f>SUM(D4:D4)</f>
        <v>0</v>
      </c>
      <c r="E5" s="47">
        <f>C5</f>
        <v>8</v>
      </c>
    </row>
    <row r="8" spans="1:5" x14ac:dyDescent="0.3">
      <c r="A8" s="42" t="s">
        <v>58</v>
      </c>
      <c r="B8" s="42" t="s">
        <v>64</v>
      </c>
      <c r="C8" s="42" t="s">
        <v>60</v>
      </c>
      <c r="D8" s="42" t="s">
        <v>61</v>
      </c>
      <c r="E8" s="42" t="s">
        <v>62</v>
      </c>
    </row>
    <row r="9" spans="1:5" ht="14.7" customHeight="1" x14ac:dyDescent="0.3">
      <c r="A9" s="181" t="s">
        <v>65</v>
      </c>
      <c r="B9" s="43" t="s">
        <v>102</v>
      </c>
      <c r="C9" s="48">
        <v>5238725</v>
      </c>
      <c r="D9" s="45">
        <v>0</v>
      </c>
      <c r="E9" s="48">
        <f>C9-D9</f>
        <v>5238725</v>
      </c>
    </row>
    <row r="10" spans="1:5" x14ac:dyDescent="0.3">
      <c r="A10" s="182"/>
      <c r="B10" s="46" t="s">
        <v>53</v>
      </c>
      <c r="C10" s="49">
        <f>SUM(C9:C9)</f>
        <v>5238725</v>
      </c>
      <c r="D10" s="50">
        <f>SUM(D9:D9)</f>
        <v>0</v>
      </c>
      <c r="E10" s="49">
        <f>SUM(E9:E9)</f>
        <v>5238725</v>
      </c>
    </row>
    <row r="13" spans="1:5" x14ac:dyDescent="0.3">
      <c r="A13" s="42" t="s">
        <v>58</v>
      </c>
      <c r="B13" s="42" t="s">
        <v>64</v>
      </c>
      <c r="C13" s="42" t="s">
        <v>60</v>
      </c>
      <c r="D13" s="42" t="s">
        <v>66</v>
      </c>
      <c r="E13" s="42" t="s">
        <v>67</v>
      </c>
    </row>
    <row r="14" spans="1:5" ht="14.7" customHeight="1" x14ac:dyDescent="0.3">
      <c r="A14" s="181" t="s">
        <v>68</v>
      </c>
      <c r="B14" s="43" t="s">
        <v>102</v>
      </c>
      <c r="C14" s="51">
        <v>22</v>
      </c>
      <c r="D14" s="45">
        <v>0</v>
      </c>
      <c r="E14" s="51">
        <f>C14-D14</f>
        <v>22</v>
      </c>
    </row>
    <row r="15" spans="1:5" x14ac:dyDescent="0.3">
      <c r="A15" s="182"/>
      <c r="B15" s="46" t="s">
        <v>69</v>
      </c>
      <c r="C15" s="52">
        <f>C14</f>
        <v>22</v>
      </c>
      <c r="D15" s="50">
        <v>0</v>
      </c>
      <c r="E15" s="52">
        <f>E14</f>
        <v>22</v>
      </c>
    </row>
    <row r="17" spans="1:8" x14ac:dyDescent="0.3">
      <c r="A17" t="s">
        <v>92</v>
      </c>
      <c r="B17" s="77"/>
    </row>
    <row r="18" spans="1:8" x14ac:dyDescent="0.3">
      <c r="A18" s="42" t="s">
        <v>93</v>
      </c>
      <c r="B18" s="42" t="s">
        <v>94</v>
      </c>
      <c r="D18" s="177" t="s">
        <v>39</v>
      </c>
      <c r="E18" s="178"/>
      <c r="F18" s="178"/>
      <c r="G18" s="178"/>
      <c r="H18" s="179"/>
    </row>
    <row r="19" spans="1:8" x14ac:dyDescent="0.3">
      <c r="A19" s="66" t="s">
        <v>95</v>
      </c>
      <c r="B19" s="78">
        <v>22</v>
      </c>
      <c r="D19" s="66" t="s">
        <v>87</v>
      </c>
      <c r="E19" s="66" t="s">
        <v>88</v>
      </c>
      <c r="F19" s="66" t="s">
        <v>89</v>
      </c>
      <c r="G19" s="66" t="s">
        <v>90</v>
      </c>
      <c r="H19" s="66" t="s">
        <v>91</v>
      </c>
    </row>
    <row r="20" spans="1:8" x14ac:dyDescent="0.3">
      <c r="A20" s="66" t="s">
        <v>96</v>
      </c>
      <c r="B20" s="78">
        <v>0</v>
      </c>
      <c r="D20" s="67">
        <v>1</v>
      </c>
      <c r="E20" s="71" t="s">
        <v>126</v>
      </c>
      <c r="F20" s="70" t="s">
        <v>127</v>
      </c>
      <c r="G20" s="70">
        <v>3</v>
      </c>
      <c r="H20" s="70">
        <v>1</v>
      </c>
    </row>
    <row r="21" spans="1:8" x14ac:dyDescent="0.3">
      <c r="A21" s="66" t="s">
        <v>97</v>
      </c>
      <c r="B21" s="79">
        <f>SUM(B19:B20)</f>
        <v>22</v>
      </c>
      <c r="D21" s="67">
        <v>2</v>
      </c>
      <c r="E21" s="72" t="s">
        <v>128</v>
      </c>
      <c r="F21" s="73" t="s">
        <v>129</v>
      </c>
      <c r="G21" s="69">
        <v>3</v>
      </c>
      <c r="H21" s="70">
        <v>1</v>
      </c>
    </row>
    <row r="22" spans="1:8" x14ac:dyDescent="0.3">
      <c r="D22" s="180" t="s">
        <v>53</v>
      </c>
      <c r="E22" s="180"/>
      <c r="F22" s="180"/>
      <c r="G22" s="75"/>
      <c r="H22" s="76">
        <f>SUM(H20:H21)</f>
        <v>2</v>
      </c>
    </row>
    <row r="25" spans="1:8" x14ac:dyDescent="0.3">
      <c r="D25" s="177" t="s">
        <v>40</v>
      </c>
      <c r="E25" s="178"/>
      <c r="F25" s="178"/>
      <c r="G25" s="178"/>
      <c r="H25" s="179"/>
    </row>
    <row r="26" spans="1:8" x14ac:dyDescent="0.3">
      <c r="D26" s="66" t="s">
        <v>87</v>
      </c>
      <c r="E26" s="66" t="s">
        <v>88</v>
      </c>
      <c r="F26" s="66" t="s">
        <v>89</v>
      </c>
      <c r="G26" s="66" t="s">
        <v>90</v>
      </c>
      <c r="H26" s="66" t="s">
        <v>91</v>
      </c>
    </row>
    <row r="27" spans="1:8" x14ac:dyDescent="0.3">
      <c r="D27" s="67">
        <v>1</v>
      </c>
      <c r="E27" s="71" t="s">
        <v>130</v>
      </c>
      <c r="F27" s="70" t="s">
        <v>127</v>
      </c>
      <c r="G27" s="70">
        <v>3</v>
      </c>
      <c r="H27" s="70">
        <v>1</v>
      </c>
    </row>
    <row r="28" spans="1:8" x14ac:dyDescent="0.3">
      <c r="D28" s="180" t="s">
        <v>53</v>
      </c>
      <c r="E28" s="180"/>
      <c r="F28" s="180"/>
      <c r="G28" s="75"/>
      <c r="H28" s="76">
        <f>SUM(H27:H27)</f>
        <v>1</v>
      </c>
    </row>
    <row r="31" spans="1:8" x14ac:dyDescent="0.3">
      <c r="D31" s="177" t="s">
        <v>41</v>
      </c>
      <c r="E31" s="178"/>
      <c r="F31" s="178"/>
      <c r="G31" s="178"/>
      <c r="H31" s="179"/>
    </row>
    <row r="32" spans="1:8" x14ac:dyDescent="0.3">
      <c r="D32" s="66" t="s">
        <v>87</v>
      </c>
      <c r="E32" s="66" t="s">
        <v>88</v>
      </c>
      <c r="F32" s="66" t="s">
        <v>89</v>
      </c>
      <c r="G32" s="66" t="s">
        <v>90</v>
      </c>
      <c r="H32" s="66" t="s">
        <v>91</v>
      </c>
    </row>
    <row r="33" spans="4:8" x14ac:dyDescent="0.3">
      <c r="D33" s="67">
        <v>1</v>
      </c>
      <c r="E33" s="71" t="s">
        <v>126</v>
      </c>
      <c r="F33" s="70" t="s">
        <v>127</v>
      </c>
      <c r="G33" s="70">
        <v>3</v>
      </c>
      <c r="H33" s="70">
        <v>1</v>
      </c>
    </row>
    <row r="34" spans="4:8" x14ac:dyDescent="0.3">
      <c r="D34" s="67">
        <v>2</v>
      </c>
      <c r="E34" s="91">
        <v>45392</v>
      </c>
      <c r="F34" s="73" t="s">
        <v>131</v>
      </c>
      <c r="G34" s="69">
        <v>4</v>
      </c>
      <c r="H34" s="70">
        <v>1</v>
      </c>
    </row>
    <row r="35" spans="4:8" x14ac:dyDescent="0.3">
      <c r="D35" s="67">
        <v>3</v>
      </c>
      <c r="E35" s="68">
        <v>45606</v>
      </c>
      <c r="F35" s="69" t="s">
        <v>132</v>
      </c>
      <c r="G35" s="69">
        <v>4</v>
      </c>
      <c r="H35" s="70">
        <v>1</v>
      </c>
    </row>
    <row r="36" spans="4:8" x14ac:dyDescent="0.3">
      <c r="D36" s="67">
        <v>4</v>
      </c>
      <c r="E36" s="71" t="s">
        <v>133</v>
      </c>
      <c r="F36" s="70" t="s">
        <v>134</v>
      </c>
      <c r="G36" s="70">
        <v>4</v>
      </c>
      <c r="H36" s="70">
        <v>1</v>
      </c>
    </row>
    <row r="37" spans="4:8" x14ac:dyDescent="0.3">
      <c r="D37" s="67">
        <v>5</v>
      </c>
      <c r="E37" s="71" t="s">
        <v>135</v>
      </c>
      <c r="F37" s="74" t="s">
        <v>136</v>
      </c>
      <c r="G37" s="74">
        <v>4</v>
      </c>
      <c r="H37" s="70">
        <v>1</v>
      </c>
    </row>
    <row r="38" spans="4:8" x14ac:dyDescent="0.3">
      <c r="D38" s="180" t="s">
        <v>53</v>
      </c>
      <c r="E38" s="180"/>
      <c r="F38" s="180"/>
      <c r="G38" s="75"/>
      <c r="H38" s="76">
        <f>SUM(H33:H37)</f>
        <v>5</v>
      </c>
    </row>
  </sheetData>
  <mergeCells count="9">
    <mergeCell ref="D25:H25"/>
    <mergeCell ref="D31:H31"/>
    <mergeCell ref="D28:F28"/>
    <mergeCell ref="D38:F38"/>
    <mergeCell ref="A4:A5"/>
    <mergeCell ref="A9:A10"/>
    <mergeCell ref="A14:A15"/>
    <mergeCell ref="D18:H18"/>
    <mergeCell ref="D22:F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CE8D-DFD4-4019-BF8E-FE3CEF2F0BAB}">
  <dimension ref="C3:H13"/>
  <sheetViews>
    <sheetView tabSelected="1" workbookViewId="0">
      <selection activeCell="D3" sqref="D3"/>
    </sheetView>
  </sheetViews>
  <sheetFormatPr defaultRowHeight="14.4" x14ac:dyDescent="0.3"/>
  <cols>
    <col min="3" max="3" width="37.44140625" bestFit="1" customWidth="1"/>
    <col min="4" max="4" width="27.6640625" bestFit="1" customWidth="1"/>
    <col min="5" max="5" width="15.5546875" customWidth="1"/>
    <col min="6" max="6" width="35.6640625" customWidth="1"/>
    <col min="7" max="7" width="16.33203125" customWidth="1"/>
    <col min="8" max="8" width="14" customWidth="1"/>
  </cols>
  <sheetData>
    <row r="3" spans="3:8" x14ac:dyDescent="0.3">
      <c r="C3" s="53" t="s">
        <v>70</v>
      </c>
      <c r="D3" s="43">
        <f>'SDG 7 &amp; 13'!B7</f>
        <v>45474</v>
      </c>
      <c r="E3" s="119"/>
    </row>
    <row r="4" spans="3:8" x14ac:dyDescent="0.3">
      <c r="C4" s="53" t="s">
        <v>71</v>
      </c>
      <c r="D4" s="43">
        <f>'SDG 7 &amp; 13'!C12</f>
        <v>45657</v>
      </c>
    </row>
    <row r="5" spans="3:8" x14ac:dyDescent="0.3">
      <c r="C5" s="53" t="s">
        <v>72</v>
      </c>
      <c r="D5" s="53">
        <f>D4-D3+1</f>
        <v>184</v>
      </c>
    </row>
    <row r="8" spans="3:8" x14ac:dyDescent="0.3">
      <c r="C8" s="42" t="s">
        <v>73</v>
      </c>
      <c r="D8" s="42" t="s">
        <v>10</v>
      </c>
      <c r="E8" s="177" t="s">
        <v>12</v>
      </c>
      <c r="F8" s="178"/>
      <c r="G8" s="179"/>
      <c r="H8" s="42" t="s">
        <v>17</v>
      </c>
    </row>
    <row r="9" spans="3:8" x14ac:dyDescent="0.3">
      <c r="C9" s="42"/>
      <c r="D9" s="42" t="s">
        <v>74</v>
      </c>
      <c r="E9" s="42" t="s">
        <v>75</v>
      </c>
      <c r="F9" s="42" t="s">
        <v>76</v>
      </c>
      <c r="G9" s="42" t="s">
        <v>77</v>
      </c>
      <c r="H9" s="42" t="s">
        <v>78</v>
      </c>
    </row>
    <row r="10" spans="3:8" x14ac:dyDescent="0.3">
      <c r="C10" s="53" t="s">
        <v>79</v>
      </c>
      <c r="D10" s="54">
        <f>'ER and SDG Summary'!C15</f>
        <v>292335</v>
      </c>
      <c r="E10" s="55">
        <v>1</v>
      </c>
      <c r="F10" s="55" t="s">
        <v>80</v>
      </c>
      <c r="G10" s="55">
        <v>15</v>
      </c>
      <c r="H10" s="54">
        <f>'ER and SDG Summary'!C18</f>
        <v>275350</v>
      </c>
    </row>
    <row r="11" spans="3:8" x14ac:dyDescent="0.3">
      <c r="C11" s="53" t="s">
        <v>81</v>
      </c>
      <c r="D11" s="56">
        <f>D10*D5/365</f>
        <v>147368.87671232875</v>
      </c>
      <c r="E11" s="55" t="s">
        <v>80</v>
      </c>
      <c r="F11" s="57" t="s">
        <v>80</v>
      </c>
      <c r="G11" s="55">
        <f>G10</f>
        <v>15</v>
      </c>
      <c r="H11" s="58">
        <f>ROUNDDOWN(H10*D5/365,0)</f>
        <v>138806</v>
      </c>
    </row>
    <row r="12" spans="3:8" x14ac:dyDescent="0.3">
      <c r="C12" s="53" t="s">
        <v>82</v>
      </c>
      <c r="D12" s="59">
        <f>'SDG 7 &amp; 13'!N13</f>
        <v>124498.63099999999</v>
      </c>
      <c r="E12" s="55">
        <f>'SDG 8'!C4</f>
        <v>8</v>
      </c>
      <c r="F12" s="54">
        <f>'SDG 8'!C10</f>
        <v>5238725</v>
      </c>
      <c r="G12" s="57">
        <f>'SDG 8'!C15</f>
        <v>22</v>
      </c>
      <c r="H12" s="58">
        <f>'SDG 7 &amp; 13'!S13</f>
        <v>117265</v>
      </c>
    </row>
    <row r="13" spans="3:8" x14ac:dyDescent="0.3">
      <c r="C13" s="53" t="s">
        <v>83</v>
      </c>
      <c r="D13" s="60">
        <f>(D12-D11)/D11</f>
        <v>-0.15519047320264642</v>
      </c>
      <c r="E13" s="55" t="s">
        <v>80</v>
      </c>
      <c r="F13" s="60" t="s">
        <v>80</v>
      </c>
      <c r="G13" s="60">
        <f>(G12-G11)/G11</f>
        <v>0.46666666666666667</v>
      </c>
      <c r="H13" s="60">
        <f>(H12-H11)/H11</f>
        <v>-0.15518781608864171</v>
      </c>
    </row>
  </sheetData>
  <mergeCells count="1">
    <mergeCell ref="E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ER and SDG Summary</vt:lpstr>
      <vt:lpstr>ER comparison</vt:lpstr>
      <vt:lpstr>SDG 7 &amp; 13</vt:lpstr>
      <vt:lpstr>SDG 8</vt:lpstr>
      <vt:lpstr>Ex-ante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Abhishek m</dc:creator>
  <cp:lastModifiedBy>Nitya</cp:lastModifiedBy>
  <dcterms:created xsi:type="dcterms:W3CDTF">2015-06-05T18:17:20Z</dcterms:created>
  <dcterms:modified xsi:type="dcterms:W3CDTF">2025-07-04T11:30:33Z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175487-42af-4492-84fe-2b4054e011bd_Enabled">
    <vt:lpwstr>true</vt:lpwstr>
  </property>
  <property fmtid="{D5CDD505-2E9C-101B-9397-08002B2CF9AE}" pid="3" name="MSIP_Label_a6175487-42af-4492-84fe-2b4054e011bd_SetDate">
    <vt:lpwstr>2025-05-22T12:49:03Z</vt:lpwstr>
  </property>
  <property fmtid="{D5CDD505-2E9C-101B-9397-08002B2CF9AE}" pid="4" name="MSIP_Label_a6175487-42af-4492-84fe-2b4054e011bd_Method">
    <vt:lpwstr>Privileged</vt:lpwstr>
  </property>
  <property fmtid="{D5CDD505-2E9C-101B-9397-08002B2CF9AE}" pid="5" name="MSIP_Label_a6175487-42af-4492-84fe-2b4054e011bd_Name">
    <vt:lpwstr>Public</vt:lpwstr>
  </property>
  <property fmtid="{D5CDD505-2E9C-101B-9397-08002B2CF9AE}" pid="6" name="MSIP_Label_a6175487-42af-4492-84fe-2b4054e011bd_SiteId">
    <vt:lpwstr>76e3e3ff-fce0-45ec-a946-bc44d69a9b7e</vt:lpwstr>
  </property>
  <property fmtid="{D5CDD505-2E9C-101B-9397-08002B2CF9AE}" pid="7" name="MSIP_Label_a6175487-42af-4492-84fe-2b4054e011bd_ActionId">
    <vt:lpwstr>d6c1dc53-2404-4e52-b658-e81f98740e2e</vt:lpwstr>
  </property>
  <property fmtid="{D5CDD505-2E9C-101B-9397-08002B2CF9AE}" pid="8" name="MSIP_Label_a6175487-42af-4492-84fe-2b4054e011bd_ContentBits">
    <vt:lpwstr>0</vt:lpwstr>
  </property>
  <property fmtid="{D5CDD505-2E9C-101B-9397-08002B2CF9AE}" pid="9" name="MSIP_Label_a6175487-42af-4492-84fe-2b4054e011bd_Tag">
    <vt:lpwstr>10, 0, 1, 1</vt:lpwstr>
  </property>
</Properties>
</file>