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y Folders\Amit Rai\GHG Projects\GS Projects - AMit Rai\Amit As TL\GS7572_RCP\AR\Documents for AR submission\"/>
    </mc:Choice>
  </mc:AlternateContent>
  <xr:revisionPtr revIDLastSave="0" documentId="13_ncr:1_{0280FF06-943F-44AE-B065-9D8437A8C6E0}" xr6:coauthVersionLast="47" xr6:coauthVersionMax="47" xr10:uidLastSave="{00000000-0000-0000-0000-000000000000}"/>
  <bookViews>
    <workbookView xWindow="-108" yWindow="-108" windowWidth="23256" windowHeight="12456" activeTab="3" xr2:uid="{98086391-EFB5-41BE-85DC-137A502CD87B}"/>
  </bookViews>
  <sheets>
    <sheet name="Project Summary and ERs and SDG" sheetId="6" r:id="rId1"/>
    <sheet name="Database version 20" sheetId="1" r:id="rId2"/>
    <sheet name="Generation" sheetId="3" r:id="rId3"/>
    <sheet name="PLF of CP1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6" l="1"/>
  <c r="G15" i="6"/>
  <c r="E13" i="5"/>
  <c r="E12" i="5"/>
  <c r="E15" i="5" l="1"/>
  <c r="E16" i="5" s="1"/>
  <c r="C32" i="3"/>
  <c r="D37" i="3"/>
  <c r="D38" i="3" s="1"/>
  <c r="D39" i="3" s="1"/>
  <c r="F21" i="3"/>
  <c r="D17" i="3"/>
  <c r="F17" i="3"/>
  <c r="E17" i="3"/>
  <c r="F13" i="3"/>
  <c r="E13" i="3"/>
  <c r="D13" i="3"/>
  <c r="C8" i="3"/>
  <c r="C24" i="3" l="1"/>
  <c r="D40" i="3"/>
  <c r="D41" i="3" s="1"/>
  <c r="D42" i="3" s="1"/>
  <c r="D43" i="3" l="1"/>
  <c r="C10" i="6" s="1"/>
  <c r="C9" i="6"/>
  <c r="C27" i="3"/>
  <c r="C33" i="3" s="1"/>
  <c r="D44" i="3" l="1"/>
  <c r="C11" i="6" s="1"/>
  <c r="D11" i="6"/>
  <c r="D10" i="6"/>
  <c r="E10" i="6" s="1"/>
  <c r="D12" i="6"/>
  <c r="D13" i="6"/>
  <c r="D9" i="6"/>
  <c r="E9" i="6" s="1"/>
  <c r="H9" i="6" s="1"/>
  <c r="D45" i="3" l="1"/>
  <c r="E11" i="6"/>
  <c r="H11" i="6" s="1"/>
  <c r="H10" i="6"/>
  <c r="D46" i="3"/>
  <c r="C12" i="6"/>
  <c r="E12" i="6" s="1"/>
  <c r="H12" i="6" l="1"/>
  <c r="C13" i="6"/>
  <c r="E13" i="6" s="1"/>
  <c r="C14" i="6" l="1"/>
  <c r="C15" i="6"/>
  <c r="E19" i="6" l="1"/>
  <c r="D24" i="6"/>
  <c r="H13" i="6"/>
  <c r="E14" i="6"/>
  <c r="E15" i="6"/>
  <c r="H14" i="6" l="1"/>
  <c r="H15" i="6"/>
  <c r="E20" i="6" l="1"/>
  <c r="D26" i="6"/>
</calcChain>
</file>

<file path=xl/sharedStrings.xml><?xml version="1.0" encoding="utf-8"?>
<sst xmlns="http://schemas.openxmlformats.org/spreadsheetml/2006/main" count="149" uniqueCount="125">
  <si>
    <t>CENTRAL ELECTRICITY AUTHORITY: CO2 BASELINE DATABASE</t>
  </si>
  <si>
    <t xml:space="preserve">VERSION </t>
  </si>
  <si>
    <t>20.0</t>
  </si>
  <si>
    <t>DATE</t>
  </si>
  <si>
    <t>BASELINE METHODOLOGY</t>
  </si>
  <si>
    <t>"Tool to Calculate the Emission Factor for an Electricity System", Version 7.0</t>
  </si>
  <si>
    <t>GENERATION DATA</t>
  </si>
  <si>
    <t>2019-20</t>
  </si>
  <si>
    <t>2020-21</t>
  </si>
  <si>
    <t>2021-22</t>
  </si>
  <si>
    <t>2022-23</t>
  </si>
  <si>
    <t>2023-24</t>
  </si>
  <si>
    <t>Gross Generation Total (GWh)</t>
  </si>
  <si>
    <t>Net Generation Total (GWh)</t>
  </si>
  <si>
    <t>Share of Must-Run (Hydro/Nuclear) (% of Net Generation)</t>
  </si>
  <si>
    <t>Net Generation in Operating Margin (GWh)</t>
  </si>
  <si>
    <t>20% of Net Generation (GWh)</t>
  </si>
  <si>
    <t>Net Generation in Build Margin (GWh)</t>
  </si>
  <si>
    <t xml:space="preserve">  Net Renewable Generation (GWh)</t>
  </si>
  <si>
    <t>Bhutan Net Import (GWh)</t>
  </si>
  <si>
    <t>Gross Generation Total, Including RES and Imports (GWh)</t>
  </si>
  <si>
    <t>Net Generation Total, Including RES and Imports (GWh)</t>
  </si>
  <si>
    <t>Captive Power Injection into Grid (GWh)*</t>
  </si>
  <si>
    <t>Net Generation injected into grid  (Net Gen. including Captive power injection into grid ) (GWh)</t>
  </si>
  <si>
    <t>* Captive Power Injection for 2023-24 calculated based on progressive analysis from 2022-23 Captive Generation Report published by CEA</t>
  </si>
  <si>
    <t>EMISSION DATA</t>
  </si>
  <si>
    <t>Absolute Emissions Total (tCO2)</t>
  </si>
  <si>
    <t>Absolute Emissions OM (tCO2)</t>
  </si>
  <si>
    <t>Absolute Emissions BM (tCO2)</t>
  </si>
  <si>
    <t>Absolute Emissions from Captive Injection in Grid (tCO2)</t>
  </si>
  <si>
    <t>Absolute Emissions Avg (inc. Captive Generation Emission)</t>
  </si>
  <si>
    <t>Emission Factors (tCO2/MWh) (incl. Imports)</t>
  </si>
  <si>
    <t xml:space="preserve">Simple Operating Margin (1) (2) </t>
  </si>
  <si>
    <t>Build Margin (not adjusted for imports)</t>
  </si>
  <si>
    <t>Combined Margin (1) (2)</t>
  </si>
  <si>
    <t>Weighted Average Emission Factor (for net effective injection into grid)</t>
  </si>
  <si>
    <t>Build Margin and Combined Margin for 2023-24 is calculated by taking Renewable Energy Generation into account. Therefore the above table gives emission factors for India in 2023-24 by taking into account Renewables and captive generation into grid.</t>
  </si>
  <si>
    <r>
      <t xml:space="preserve">(1) Operating margin is based on the data for the same year. This corresponds to the </t>
    </r>
    <r>
      <rPr>
        <i/>
        <sz val="8"/>
        <rFont val="Arial"/>
        <family val="2"/>
      </rPr>
      <t xml:space="preserve">ex post option </t>
    </r>
  </si>
  <si>
    <t xml:space="preserve">      given in "Tool to Calculate the Emission Factor for an Electricity System", Ver. 7.0 (p.16)</t>
  </si>
  <si>
    <t>(2) Adjustments for imports from other Indian grids are based on operating margin of exporting grid.</t>
  </si>
  <si>
    <t xml:space="preserve">       For imports from other countries, an emission factor of zero is used.</t>
  </si>
  <si>
    <t xml:space="preserve">       See "Tool to Calculate the Emission Factor for an Electricity System", Ver. 7.0 (p.10 &amp; 11), options a+b</t>
  </si>
  <si>
    <t>ER Sheet Version Number</t>
  </si>
  <si>
    <t>Project name</t>
  </si>
  <si>
    <t>GSID</t>
  </si>
  <si>
    <t>Completion date of version</t>
  </si>
  <si>
    <t>120 MW Solar PV Plant by Juniper Green Sigma Private Ltd. in Gujarat</t>
  </si>
  <si>
    <t>GS7572</t>
  </si>
  <si>
    <t xml:space="preserve">Central Electricty Authority: C02 Baseline Database  </t>
  </si>
  <si>
    <t xml:space="preserve">Version </t>
  </si>
  <si>
    <t xml:space="preserve">Date </t>
  </si>
  <si>
    <t xml:space="preserve">Tool Applied </t>
  </si>
  <si>
    <t>Net Generation in Operating Margin (GWH) (incl. Imports)</t>
  </si>
  <si>
    <t>Indian Grid</t>
  </si>
  <si>
    <t>Simple Operating Margin (tCO2/MWh) (incl. Imports)(1)(2)</t>
  </si>
  <si>
    <t>Build Margin (tCO2/MWh) (not adjusted for imports)</t>
  </si>
  <si>
    <t>Weighted Generation Operating Margin</t>
  </si>
  <si>
    <t xml:space="preserve">Combined Margin Emission Factor </t>
  </si>
  <si>
    <t>ER Calculation</t>
  </si>
  <si>
    <t>Project Capacity(MW)</t>
  </si>
  <si>
    <t>PLF %</t>
  </si>
  <si>
    <t>Annual Generation for first year of crediting period (MWh)</t>
  </si>
  <si>
    <t>Emission Factor (tCO2/MW)</t>
  </si>
  <si>
    <t>Year</t>
  </si>
  <si>
    <t>Degradation factor</t>
  </si>
  <si>
    <t>Generation with degradation factor</t>
  </si>
  <si>
    <t>MWh</t>
  </si>
  <si>
    <t xml:space="preserve">For 1st year </t>
  </si>
  <si>
    <t>For 2nd year</t>
  </si>
  <si>
    <t xml:space="preserve">For 3rd year </t>
  </si>
  <si>
    <t xml:space="preserve">For 4th year </t>
  </si>
  <si>
    <t xml:space="preserve">For 5th year </t>
  </si>
  <si>
    <t>For 6th year</t>
  </si>
  <si>
    <t xml:space="preserve">For 7th year </t>
  </si>
  <si>
    <t xml:space="preserve">For 8th year </t>
  </si>
  <si>
    <t>For 9th year</t>
  </si>
  <si>
    <t xml:space="preserve">For 10th year </t>
  </si>
  <si>
    <t>Net generation with Degradation factor (MWh)</t>
  </si>
  <si>
    <t xml:space="preserve">Total </t>
  </si>
  <si>
    <t>Average</t>
  </si>
  <si>
    <t>Estimated PLF as per registerd PDD</t>
  </si>
  <si>
    <t>Previous crediting period</t>
  </si>
  <si>
    <t>Actual Generation (MWh)</t>
  </si>
  <si>
    <t>Total generation</t>
  </si>
  <si>
    <t>Total no. of days</t>
  </si>
  <si>
    <t>Capacity</t>
  </si>
  <si>
    <t>Actual PLF</t>
  </si>
  <si>
    <t>Percentage variation in PLF wrt registered PDD</t>
  </si>
  <si>
    <t>As per IRR sheet</t>
  </si>
  <si>
    <t>IRR as per registered PDD</t>
  </si>
  <si>
    <t>Benchmark is</t>
  </si>
  <si>
    <t xml:space="preserve">Project Title </t>
  </si>
  <si>
    <t>Project GS ID</t>
  </si>
  <si>
    <t xml:space="preserve">Version number </t>
  </si>
  <si>
    <t xml:space="preserve">Completion date </t>
  </si>
  <si>
    <t>ACM0002: Grid-connected electricity generation from renewable sources - Version 22.0</t>
  </si>
  <si>
    <t>Crediting period</t>
  </si>
  <si>
    <t>17/10/2025 to 16/10/2030</t>
  </si>
  <si>
    <t>Estimated project emissions (tCO2e)</t>
  </si>
  <si>
    <t>Estimated annual Generation (MWh/year)</t>
  </si>
  <si>
    <t>SDG IMPACT</t>
  </si>
  <si>
    <t>ESTIMATED ANNUAL AVERAGE</t>
  </si>
  <si>
    <t>UNITS OR PRODUCTS</t>
  </si>
  <si>
    <t>7 Affordable and Clean Energy</t>
  </si>
  <si>
    <t>8 Decent Work and Economic Growth </t>
  </si>
  <si>
    <t>13 Climate Action (mandatory)</t>
  </si>
  <si>
    <t>SUSTAINABLE DEVELOPMENT GOALS</t>
  </si>
  <si>
    <r>
      <t>Estimated baseline emissions or removals (tCO</t>
    </r>
    <r>
      <rPr>
        <b/>
        <vertAlign val="subscript"/>
        <sz val="11"/>
        <rFont val="Arial"/>
        <family val="2"/>
      </rPr>
      <t>2</t>
    </r>
    <r>
      <rPr>
        <b/>
        <sz val="11"/>
        <rFont val="Arial"/>
        <family val="2"/>
      </rPr>
      <t>e)</t>
    </r>
  </si>
  <si>
    <r>
      <t>Estimated leakage emissions (tCO</t>
    </r>
    <r>
      <rPr>
        <b/>
        <vertAlign val="subscript"/>
        <sz val="11"/>
        <rFont val="Arial"/>
        <family val="2"/>
      </rPr>
      <t>2</t>
    </r>
    <r>
      <rPr>
        <b/>
        <sz val="11"/>
        <rFont val="Arial"/>
        <family val="2"/>
      </rPr>
      <t>e)</t>
    </r>
  </si>
  <si>
    <r>
      <t>Estimated emissions reduction (tCO</t>
    </r>
    <r>
      <rPr>
        <b/>
        <vertAlign val="subscript"/>
        <sz val="11"/>
        <rFont val="Arial"/>
        <family val="2"/>
      </rPr>
      <t>2</t>
    </r>
    <r>
      <rPr>
        <b/>
        <sz val="11"/>
        <rFont val="Arial"/>
        <family val="2"/>
      </rPr>
      <t>e)</t>
    </r>
  </si>
  <si>
    <r>
      <t>Estimated annual net GHG emission reductions or removals (tCO</t>
    </r>
    <r>
      <rPr>
        <b/>
        <vertAlign val="subscript"/>
        <sz val="11"/>
        <rFont val="Arial"/>
        <family val="2"/>
      </rPr>
      <t>2</t>
    </r>
    <r>
      <rPr>
        <b/>
        <sz val="11"/>
        <rFont val="Arial"/>
        <family val="2"/>
      </rPr>
      <t>e/year)</t>
    </r>
  </si>
  <si>
    <t>17/10/2025 to 16/10/2026</t>
  </si>
  <si>
    <t>17/10/2026 to 16/10/2027</t>
  </si>
  <si>
    <t>17/10/2027 to 16/10/2028</t>
  </si>
  <si>
    <t>17/10/2028 to 16/10/2029</t>
  </si>
  <si>
    <t>17/10/2030 to 16/10/2030</t>
  </si>
  <si>
    <t>Total electricity produced: Renewable</t>
  </si>
  <si>
    <t>Total number of jobs</t>
  </si>
  <si>
    <t>Amount of GHGs emissions avoided or sequestered</t>
  </si>
  <si>
    <t>MWh/year</t>
  </si>
  <si>
    <t>No. of Jobs/year</t>
  </si>
  <si>
    <t>GSVERs</t>
  </si>
  <si>
    <t>Year Wise (CP 2)*</t>
  </si>
  <si>
    <t xml:space="preserve">*The calculations are carried out on year-wise basis. Therefore, both the start and end dates of CP are mentioned and vintage-based calculations is not mentioned. </t>
  </si>
  <si>
    <t>29/9/2025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</si>
</sst>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 * #,##0.00_ ;_ * \-#,##0.00_ ;_ * &quot;-&quot;??_ ;_ @_ "/>
    <numFmt numFmtId="164" formatCode="_(* #,##0.00_);_(* \(#,##0.00\);_(* &quot;-&quot;??_);_(@_)"/>
    <numFmt numFmtId="165" formatCode="[$-409]dd/mmm/yy;@"/>
    <numFmt numFmtId="166" formatCode="0.000"/>
    <numFmt numFmtId="167" formatCode="0.0%"/>
    <numFmt numFmtId="168" formatCode="#,##0.000"/>
    <numFmt numFmtId="169" formatCode="0.0000"/>
    <numFmt numFmtId="170" formatCode="_(* #,##0_);_(* \(#,##0\);_(* &quot;-&quot;??_);_(@_)"/>
    <numFmt numFmtId="171" formatCode="_ * #,##0.0000_ ;_ * \-#,##0.0000_ ;_ * &quot;-&quot;??_ ;_ @_ "/>
    <numFmt numFmtId="172" formatCode="#,##0.0000"/>
    <numFmt numFmtId="173" formatCode="_ * #,##0_ ;_ * \-#,##0_ ;_ * &quot;-&quot;??_ ;_ @_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2"/>
      <color indexed="8"/>
      <name val="Calibri"/>
      <family val="2"/>
    </font>
    <font>
      <sz val="8"/>
      <color theme="1"/>
      <name val="Arial"/>
      <family val="2"/>
    </font>
    <font>
      <b/>
      <sz val="14"/>
      <color indexed="8"/>
      <name val="Calibri"/>
      <family val="2"/>
    </font>
    <font>
      <b/>
      <sz val="9"/>
      <name val="Arial"/>
      <family val="2"/>
    </font>
    <font>
      <b/>
      <sz val="10"/>
      <name val="Arial"/>
      <family val="2"/>
    </font>
    <font>
      <i/>
      <sz val="8"/>
      <name val="Arial"/>
      <family val="2"/>
    </font>
    <font>
      <b/>
      <sz val="11"/>
      <name val="Arial"/>
      <family val="2"/>
    </font>
    <font>
      <sz val="11"/>
      <name val="Calibri"/>
      <family val="2"/>
      <scheme val="minor"/>
    </font>
    <font>
      <b/>
      <vertAlign val="subscript"/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 applyNumberFormat="0" applyFill="0" applyBorder="0" applyProtection="0"/>
    <xf numFmtId="165" fontId="7" fillId="0" borderId="0"/>
    <xf numFmtId="165" fontId="7" fillId="0" borderId="0"/>
    <xf numFmtId="0" fontId="6" fillId="0" borderId="0" applyNumberFormat="0" applyFill="0" applyBorder="0" applyProtection="0"/>
    <xf numFmtId="43" fontId="6" fillId="0" borderId="0" applyFont="0" applyFill="0" applyBorder="0" applyAlignment="0" applyProtection="0"/>
    <xf numFmtId="0" fontId="1" fillId="0" borderId="0"/>
    <xf numFmtId="0" fontId="6" fillId="0" borderId="0"/>
  </cellStyleXfs>
  <cellXfs count="188">
    <xf numFmtId="0" fontId="0" fillId="0" borderId="0" xfId="0"/>
    <xf numFmtId="0" fontId="3" fillId="0" borderId="0" xfId="3"/>
    <xf numFmtId="0" fontId="3" fillId="0" borderId="1" xfId="3" applyBorder="1"/>
    <xf numFmtId="0" fontId="5" fillId="2" borderId="0" xfId="3" applyFont="1" applyFill="1"/>
    <xf numFmtId="4" fontId="4" fillId="2" borderId="1" xfId="3" applyNumberFormat="1" applyFont="1" applyFill="1" applyBorder="1" applyAlignment="1">
      <alignment horizontal="right"/>
    </xf>
    <xf numFmtId="3" fontId="5" fillId="2" borderId="1" xfId="3" applyNumberFormat="1" applyFont="1" applyFill="1" applyBorder="1" applyAlignment="1">
      <alignment horizontal="right"/>
    </xf>
    <xf numFmtId="4" fontId="5" fillId="2" borderId="1" xfId="3" applyNumberFormat="1" applyFont="1" applyFill="1" applyBorder="1" applyAlignment="1">
      <alignment horizontal="right"/>
    </xf>
    <xf numFmtId="167" fontId="5" fillId="2" borderId="1" xfId="3" applyNumberFormat="1" applyFont="1" applyFill="1" applyBorder="1" applyAlignment="1">
      <alignment horizontal="right"/>
    </xf>
    <xf numFmtId="10" fontId="5" fillId="2" borderId="1" xfId="3" applyNumberFormat="1" applyFont="1" applyFill="1" applyBorder="1" applyAlignment="1">
      <alignment horizontal="right"/>
    </xf>
    <xf numFmtId="3" fontId="4" fillId="2" borderId="1" xfId="3" applyNumberFormat="1" applyFont="1" applyFill="1" applyBorder="1" applyAlignment="1">
      <alignment horizontal="right"/>
    </xf>
    <xf numFmtId="3" fontId="8" fillId="0" borderId="1" xfId="3" applyNumberFormat="1" applyFont="1" applyBorder="1"/>
    <xf numFmtId="3" fontId="11" fillId="2" borderId="1" xfId="3" applyNumberFormat="1" applyFont="1" applyFill="1" applyBorder="1" applyAlignment="1">
      <alignment horizontal="right"/>
    </xf>
    <xf numFmtId="0" fontId="4" fillId="2" borderId="1" xfId="3" applyFont="1" applyFill="1" applyBorder="1" applyAlignment="1">
      <alignment horizontal="right"/>
    </xf>
    <xf numFmtId="168" fontId="5" fillId="2" borderId="1" xfId="3" applyNumberFormat="1" applyFont="1" applyFill="1" applyBorder="1" applyAlignment="1">
      <alignment horizontal="right"/>
    </xf>
    <xf numFmtId="0" fontId="10" fillId="0" borderId="1" xfId="3" applyFont="1" applyBorder="1"/>
    <xf numFmtId="0" fontId="5" fillId="2" borderId="0" xfId="3" applyFont="1" applyFill="1" applyBorder="1" applyAlignment="1">
      <alignment horizontal="center"/>
    </xf>
    <xf numFmtId="4" fontId="5" fillId="2" borderId="0" xfId="3" applyNumberFormat="1" applyFont="1" applyFill="1" applyBorder="1" applyAlignment="1">
      <alignment horizontal="right"/>
    </xf>
    <xf numFmtId="168" fontId="5" fillId="2" borderId="0" xfId="3" applyNumberFormat="1" applyFont="1" applyFill="1" applyBorder="1" applyAlignment="1">
      <alignment horizontal="right"/>
    </xf>
    <xf numFmtId="0" fontId="3" fillId="0" borderId="0" xfId="3" applyBorder="1"/>
    <xf numFmtId="0" fontId="5" fillId="2" borderId="0" xfId="3" applyFont="1" applyFill="1" applyBorder="1"/>
    <xf numFmtId="2" fontId="6" fillId="0" borderId="1" xfId="3" applyNumberFormat="1" applyFont="1" applyBorder="1"/>
    <xf numFmtId="166" fontId="10" fillId="0" borderId="1" xfId="3" applyNumberFormat="1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2" fillId="6" borderId="12" xfId="0" applyFont="1" applyFill="1" applyBorder="1"/>
    <xf numFmtId="0" fontId="0" fillId="6" borderId="13" xfId="0" applyFill="1" applyBorder="1" applyAlignment="1">
      <alignment horizontal="center"/>
    </xf>
    <xf numFmtId="0" fontId="2" fillId="6" borderId="14" xfId="0" applyFont="1" applyFill="1" applyBorder="1"/>
    <xf numFmtId="0" fontId="2" fillId="6" borderId="16" xfId="0" applyFont="1" applyFill="1" applyBorder="1"/>
    <xf numFmtId="0" fontId="0" fillId="6" borderId="13" xfId="0" applyFill="1" applyBorder="1"/>
    <xf numFmtId="0" fontId="0" fillId="0" borderId="14" xfId="0" applyBorder="1"/>
    <xf numFmtId="4" fontId="2" fillId="2" borderId="1" xfId="0" applyNumberFormat="1" applyFont="1" applyFill="1" applyBorder="1" applyAlignment="1">
      <alignment horizontal="right"/>
    </xf>
    <xf numFmtId="4" fontId="2" fillId="2" borderId="15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0" borderId="21" xfId="0" applyFont="1" applyBorder="1"/>
    <xf numFmtId="3" fontId="0" fillId="2" borderId="21" xfId="0" applyNumberFormat="1" applyFill="1" applyBorder="1" applyAlignment="1">
      <alignment horizontal="right"/>
    </xf>
    <xf numFmtId="3" fontId="0" fillId="2" borderId="17" xfId="0" applyNumberFormat="1" applyFill="1" applyBorder="1" applyAlignment="1">
      <alignment horizontal="right"/>
    </xf>
    <xf numFmtId="0" fontId="2" fillId="0" borderId="14" xfId="0" applyFont="1" applyBorder="1"/>
    <xf numFmtId="0" fontId="0" fillId="0" borderId="15" xfId="0" applyBorder="1"/>
    <xf numFmtId="17" fontId="0" fillId="0" borderId="15" xfId="0" applyNumberFormat="1" applyBorder="1"/>
    <xf numFmtId="0" fontId="2" fillId="0" borderId="16" xfId="0" applyFont="1" applyBorder="1" applyAlignment="1">
      <alignment vertical="center"/>
    </xf>
    <xf numFmtId="0" fontId="0" fillId="0" borderId="17" xfId="0" applyBorder="1" applyAlignment="1">
      <alignment horizontal="center" wrapText="1"/>
    </xf>
    <xf numFmtId="0" fontId="2" fillId="0" borderId="14" xfId="0" applyFont="1" applyBorder="1" applyAlignment="1">
      <alignment vertical="center"/>
    </xf>
    <xf numFmtId="0" fontId="0" fillId="0" borderId="15" xfId="0" applyBorder="1" applyAlignment="1">
      <alignment horizontal="center" wrapText="1"/>
    </xf>
    <xf numFmtId="0" fontId="0" fillId="0" borderId="15" xfId="0" applyBorder="1" applyAlignment="1">
      <alignment horizontal="center"/>
    </xf>
    <xf numFmtId="14" fontId="0" fillId="0" borderId="17" xfId="0" applyNumberFormat="1" applyBorder="1" applyAlignment="1">
      <alignment horizontal="center"/>
    </xf>
    <xf numFmtId="0" fontId="2" fillId="0" borderId="1" xfId="0" applyFont="1" applyBorder="1"/>
    <xf numFmtId="0" fontId="0" fillId="0" borderId="21" xfId="0" applyBorder="1"/>
    <xf numFmtId="10" fontId="0" fillId="0" borderId="1" xfId="0" applyNumberFormat="1" applyBorder="1" applyAlignment="1">
      <alignment horizontal="center"/>
    </xf>
    <xf numFmtId="0" fontId="0" fillId="0" borderId="30" xfId="0" applyBorder="1" applyAlignment="1">
      <alignment horizontal="center"/>
    </xf>
    <xf numFmtId="10" fontId="0" fillId="0" borderId="2" xfId="0" applyNumberFormat="1" applyBorder="1" applyAlignment="1">
      <alignment horizontal="center"/>
    </xf>
    <xf numFmtId="0" fontId="0" fillId="0" borderId="14" xfId="0" applyBorder="1" applyAlignment="1">
      <alignment horizontal="center"/>
    </xf>
    <xf numFmtId="0" fontId="2" fillId="6" borderId="25" xfId="0" applyFont="1" applyFill="1" applyBorder="1" applyAlignment="1">
      <alignment horizontal="center"/>
    </xf>
    <xf numFmtId="0" fontId="2" fillId="6" borderId="20" xfId="0" applyFont="1" applyFill="1" applyBorder="1" applyAlignment="1">
      <alignment horizontal="center" vertical="center" wrapText="1"/>
    </xf>
    <xf numFmtId="0" fontId="2" fillId="0" borderId="15" xfId="0" applyFont="1" applyBorder="1"/>
    <xf numFmtId="4" fontId="0" fillId="0" borderId="21" xfId="0" applyNumberFormat="1" applyBorder="1"/>
    <xf numFmtId="0" fontId="0" fillId="6" borderId="12" xfId="0" applyFill="1" applyBorder="1"/>
    <xf numFmtId="0" fontId="0" fillId="0" borderId="14" xfId="0" applyBorder="1" applyAlignment="1">
      <alignment wrapText="1"/>
    </xf>
    <xf numFmtId="0" fontId="7" fillId="0" borderId="14" xfId="0" applyFont="1" applyBorder="1" applyAlignment="1">
      <alignment horizontal="center" vertical="center" wrapText="1"/>
    </xf>
    <xf numFmtId="43" fontId="0" fillId="0" borderId="15" xfId="1" applyFont="1" applyBorder="1" applyAlignment="1">
      <alignment horizontal="center"/>
    </xf>
    <xf numFmtId="0" fontId="12" fillId="0" borderId="16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164" fontId="12" fillId="0" borderId="13" xfId="0" applyNumberFormat="1" applyFont="1" applyBorder="1"/>
    <xf numFmtId="164" fontId="12" fillId="0" borderId="17" xfId="0" applyNumberFormat="1" applyFont="1" applyBorder="1"/>
    <xf numFmtId="43" fontId="0" fillId="0" borderId="1" xfId="1" applyFont="1" applyBorder="1" applyAlignment="1">
      <alignment horizontal="center" vertical="center"/>
    </xf>
    <xf numFmtId="170" fontId="0" fillId="0" borderId="1" xfId="1" applyNumberFormat="1" applyFont="1" applyBorder="1" applyAlignment="1">
      <alignment horizontal="center" vertical="center"/>
    </xf>
    <xf numFmtId="10" fontId="0" fillId="0" borderId="1" xfId="2" applyNumberFormat="1" applyFont="1" applyBorder="1" applyAlignment="1">
      <alignment horizontal="center"/>
    </xf>
    <xf numFmtId="14" fontId="0" fillId="0" borderId="0" xfId="0" applyNumberFormat="1"/>
    <xf numFmtId="0" fontId="0" fillId="0" borderId="0" xfId="0" applyAlignment="1">
      <alignment vertical="center" wrapText="1"/>
    </xf>
    <xf numFmtId="3" fontId="0" fillId="0" borderId="0" xfId="0" applyNumberFormat="1"/>
    <xf numFmtId="43" fontId="0" fillId="0" borderId="0" xfId="0" applyNumberFormat="1"/>
    <xf numFmtId="14" fontId="0" fillId="0" borderId="0" xfId="0" applyNumberFormat="1" applyAlignment="1">
      <alignment horizontal="center"/>
    </xf>
    <xf numFmtId="43" fontId="0" fillId="0" borderId="0" xfId="1" applyFont="1" applyBorder="1" applyAlignment="1">
      <alignment horizontal="center" vertical="center"/>
    </xf>
    <xf numFmtId="9" fontId="0" fillId="0" borderId="0" xfId="0" applyNumberFormat="1"/>
    <xf numFmtId="43" fontId="0" fillId="0" borderId="1" xfId="1" applyFont="1" applyBorder="1" applyAlignment="1">
      <alignment horizontal="center"/>
    </xf>
    <xf numFmtId="43" fontId="2" fillId="0" borderId="21" xfId="1" applyFont="1" applyBorder="1" applyAlignment="1">
      <alignment horizontal="center"/>
    </xf>
    <xf numFmtId="43" fontId="0" fillId="0" borderId="21" xfId="1" applyFont="1" applyBorder="1" applyAlignment="1">
      <alignment horizontal="center"/>
    </xf>
    <xf numFmtId="43" fontId="2" fillId="0" borderId="32" xfId="1" applyFont="1" applyBorder="1" applyAlignment="1">
      <alignment horizontal="center"/>
    </xf>
    <xf numFmtId="43" fontId="0" fillId="0" borderId="32" xfId="1" applyFont="1" applyBorder="1" applyAlignment="1">
      <alignment horizontal="center"/>
    </xf>
    <xf numFmtId="43" fontId="0" fillId="0" borderId="0" xfId="1" applyFont="1"/>
    <xf numFmtId="14" fontId="0" fillId="0" borderId="1" xfId="0" applyNumberFormat="1" applyBorder="1"/>
    <xf numFmtId="14" fontId="0" fillId="0" borderId="1" xfId="0" applyNumberFormat="1" applyBorder="1" applyAlignment="1">
      <alignment horizontal="center"/>
    </xf>
    <xf numFmtId="0" fontId="2" fillId="0" borderId="22" xfId="0" applyFont="1" applyBorder="1"/>
    <xf numFmtId="0" fontId="2" fillId="0" borderId="13" xfId="0" applyFont="1" applyBorder="1"/>
    <xf numFmtId="43" fontId="0" fillId="0" borderId="1" xfId="1" applyFont="1" applyBorder="1"/>
    <xf numFmtId="171" fontId="0" fillId="0" borderId="1" xfId="1" applyNumberFormat="1" applyFont="1" applyBorder="1" applyAlignment="1">
      <alignment horizontal="center"/>
    </xf>
    <xf numFmtId="43" fontId="0" fillId="0" borderId="31" xfId="1" applyFont="1" applyBorder="1" applyAlignment="1">
      <alignment horizontal="center"/>
    </xf>
    <xf numFmtId="0" fontId="2" fillId="6" borderId="30" xfId="0" applyFont="1" applyFill="1" applyBorder="1"/>
    <xf numFmtId="0" fontId="15" fillId="0" borderId="1" xfId="0" applyFont="1" applyBorder="1" applyAlignment="1">
      <alignment horizontal="center" vertical="center" wrapText="1"/>
    </xf>
    <xf numFmtId="43" fontId="15" fillId="0" borderId="1" xfId="1" applyFont="1" applyBorder="1" applyAlignment="1">
      <alignment horizontal="center" vertical="center" wrapText="1"/>
    </xf>
    <xf numFmtId="170" fontId="15" fillId="0" borderId="1" xfId="1" applyNumberFormat="1" applyFont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169" fontId="0" fillId="0" borderId="17" xfId="0" applyNumberFormat="1" applyBorder="1"/>
    <xf numFmtId="172" fontId="0" fillId="0" borderId="21" xfId="0" applyNumberFormat="1" applyBorder="1"/>
    <xf numFmtId="172" fontId="0" fillId="0" borderId="17" xfId="0" applyNumberFormat="1" applyBorder="1"/>
    <xf numFmtId="0" fontId="14" fillId="6" borderId="12" xfId="0" applyFont="1" applyFill="1" applyBorder="1" applyAlignment="1">
      <alignment horizontal="center" vertical="center" wrapText="1"/>
    </xf>
    <xf numFmtId="0" fontId="14" fillId="6" borderId="22" xfId="0" applyFont="1" applyFill="1" applyBorder="1" applyAlignment="1">
      <alignment vertical="center" wrapText="1"/>
    </xf>
    <xf numFmtId="0" fontId="14" fillId="6" borderId="13" xfId="0" applyFont="1" applyFill="1" applyBorder="1" applyAlignment="1">
      <alignment vertical="center" wrapText="1"/>
    </xf>
    <xf numFmtId="0" fontId="0" fillId="0" borderId="16" xfId="0" applyBorder="1" applyAlignment="1">
      <alignment horizontal="center"/>
    </xf>
    <xf numFmtId="10" fontId="0" fillId="0" borderId="32" xfId="0" applyNumberFormat="1" applyBorder="1" applyAlignment="1">
      <alignment horizontal="center"/>
    </xf>
    <xf numFmtId="43" fontId="0" fillId="0" borderId="17" xfId="1" applyFont="1" applyBorder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173" fontId="0" fillId="0" borderId="15" xfId="1" applyNumberFormat="1" applyFont="1" applyBorder="1" applyAlignment="1">
      <alignment horizontal="center"/>
    </xf>
    <xf numFmtId="173" fontId="2" fillId="0" borderId="17" xfId="1" applyNumberFormat="1" applyFont="1" applyBorder="1" applyAlignment="1">
      <alignment horizontal="center"/>
    </xf>
    <xf numFmtId="173" fontId="2" fillId="0" borderId="33" xfId="1" applyNumberFormat="1" applyFont="1" applyBorder="1" applyAlignment="1">
      <alignment horizontal="center"/>
    </xf>
    <xf numFmtId="173" fontId="0" fillId="0" borderId="1" xfId="1" applyNumberFormat="1" applyFont="1" applyBorder="1" applyAlignment="1">
      <alignment horizontal="center"/>
    </xf>
    <xf numFmtId="173" fontId="2" fillId="0" borderId="21" xfId="1" applyNumberFormat="1" applyFont="1" applyBorder="1" applyAlignment="1">
      <alignment horizontal="center"/>
    </xf>
    <xf numFmtId="173" fontId="2" fillId="0" borderId="32" xfId="1" applyNumberFormat="1" applyFont="1" applyBorder="1" applyAlignment="1">
      <alignment horizontal="center"/>
    </xf>
    <xf numFmtId="0" fontId="12" fillId="0" borderId="0" xfId="0" applyFont="1" applyAlignment="1">
      <alignment horizontal="center" vertical="center" wrapText="1"/>
    </xf>
    <xf numFmtId="43" fontId="2" fillId="0" borderId="0" xfId="1" applyFont="1" applyBorder="1" applyAlignment="1">
      <alignment horizontal="center"/>
    </xf>
    <xf numFmtId="43" fontId="0" fillId="0" borderId="0" xfId="1" applyFont="1" applyBorder="1" applyAlignment="1">
      <alignment horizontal="center"/>
    </xf>
    <xf numFmtId="173" fontId="2" fillId="0" borderId="0" xfId="1" applyNumberFormat="1" applyFont="1" applyBorder="1" applyAlignment="1">
      <alignment horizontal="center"/>
    </xf>
    <xf numFmtId="0" fontId="2" fillId="0" borderId="5" xfId="0" applyFont="1" applyBorder="1"/>
    <xf numFmtId="0" fontId="2" fillId="0" borderId="11" xfId="0" applyFont="1" applyBorder="1"/>
    <xf numFmtId="0" fontId="2" fillId="0" borderId="36" xfId="0" applyFont="1" applyBorder="1"/>
    <xf numFmtId="0" fontId="2" fillId="6" borderId="18" xfId="0" applyFont="1" applyFill="1" applyBorder="1" applyAlignment="1">
      <alignment horizontal="center"/>
    </xf>
    <xf numFmtId="0" fontId="2" fillId="6" borderId="19" xfId="0" applyFont="1" applyFill="1" applyBorder="1" applyAlignment="1">
      <alignment horizontal="center"/>
    </xf>
    <xf numFmtId="0" fontId="2" fillId="6" borderId="34" xfId="0" applyFont="1" applyFill="1" applyBorder="1" applyAlignment="1">
      <alignment horizontal="center"/>
    </xf>
    <xf numFmtId="0" fontId="2" fillId="6" borderId="10" xfId="0" applyFont="1" applyFill="1" applyBorder="1" applyAlignment="1">
      <alignment horizontal="center" wrapText="1"/>
    </xf>
    <xf numFmtId="0" fontId="2" fillId="6" borderId="3" xfId="0" applyFont="1" applyFill="1" applyBorder="1" applyAlignment="1">
      <alignment horizontal="center" wrapText="1"/>
    </xf>
    <xf numFmtId="0" fontId="2" fillId="6" borderId="35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14" fontId="2" fillId="0" borderId="23" xfId="0" applyNumberFormat="1" applyFont="1" applyBorder="1" applyAlignment="1">
      <alignment horizontal="left"/>
    </xf>
    <xf numFmtId="14" fontId="2" fillId="0" borderId="24" xfId="0" applyNumberFormat="1" applyFont="1" applyBorder="1" applyAlignment="1">
      <alignment horizontal="left"/>
    </xf>
    <xf numFmtId="14" fontId="2" fillId="0" borderId="25" xfId="0" applyNumberFormat="1" applyFont="1" applyBorder="1" applyAlignment="1">
      <alignment horizontal="left"/>
    </xf>
    <xf numFmtId="0" fontId="12" fillId="0" borderId="0" xfId="0" applyFont="1" applyAlignment="1">
      <alignment horizontal="left" vertical="center" wrapText="1"/>
    </xf>
    <xf numFmtId="0" fontId="5" fillId="5" borderId="1" xfId="3" applyFont="1" applyFill="1" applyBorder="1" applyAlignment="1">
      <alignment horizontal="center"/>
    </xf>
    <xf numFmtId="0" fontId="12" fillId="5" borderId="1" xfId="3" applyFont="1" applyFill="1" applyBorder="1" applyAlignment="1">
      <alignment horizontal="center" wrapText="1"/>
    </xf>
    <xf numFmtId="0" fontId="4" fillId="2" borderId="1" xfId="3" applyFont="1" applyFill="1" applyBorder="1" applyAlignment="1">
      <alignment horizontal="left" vertical="center" wrapText="1"/>
    </xf>
    <xf numFmtId="0" fontId="5" fillId="5" borderId="5" xfId="3" applyFont="1" applyFill="1" applyBorder="1" applyAlignment="1">
      <alignment horizontal="center"/>
    </xf>
    <xf numFmtId="0" fontId="5" fillId="5" borderId="6" xfId="3" applyFont="1" applyFill="1" applyBorder="1" applyAlignment="1">
      <alignment horizontal="center"/>
    </xf>
    <xf numFmtId="0" fontId="5" fillId="5" borderId="7" xfId="3" applyFont="1" applyFill="1" applyBorder="1" applyAlignment="1">
      <alignment horizontal="center"/>
    </xf>
    <xf numFmtId="0" fontId="4" fillId="5" borderId="1" xfId="3" applyFont="1" applyFill="1" applyBorder="1" applyAlignment="1">
      <alignment horizontal="center"/>
    </xf>
    <xf numFmtId="0" fontId="9" fillId="5" borderId="5" xfId="3" applyFont="1" applyFill="1" applyBorder="1" applyAlignment="1">
      <alignment horizontal="center"/>
    </xf>
    <xf numFmtId="0" fontId="9" fillId="5" borderId="6" xfId="3" applyFont="1" applyFill="1" applyBorder="1" applyAlignment="1">
      <alignment horizontal="center"/>
    </xf>
    <xf numFmtId="0" fontId="9" fillId="5" borderId="7" xfId="3" applyFont="1" applyFill="1" applyBorder="1" applyAlignment="1">
      <alignment horizontal="center"/>
    </xf>
    <xf numFmtId="0" fontId="4" fillId="5" borderId="5" xfId="3" applyFont="1" applyFill="1" applyBorder="1" applyAlignment="1">
      <alignment horizontal="center"/>
    </xf>
    <xf numFmtId="0" fontId="4" fillId="5" borderId="6" xfId="3" applyFont="1" applyFill="1" applyBorder="1" applyAlignment="1">
      <alignment horizontal="center"/>
    </xf>
    <xf numFmtId="0" fontId="4" fillId="5" borderId="7" xfId="3" applyFont="1" applyFill="1" applyBorder="1" applyAlignment="1">
      <alignment horizontal="center"/>
    </xf>
    <xf numFmtId="0" fontId="6" fillId="5" borderId="1" xfId="3" applyFont="1" applyFill="1" applyBorder="1" applyAlignment="1">
      <alignment horizontal="center"/>
    </xf>
    <xf numFmtId="0" fontId="4" fillId="5" borderId="5" xfId="3" applyFont="1" applyFill="1" applyBorder="1" applyAlignment="1">
      <alignment horizontal="center" wrapText="1"/>
    </xf>
    <xf numFmtId="0" fontId="4" fillId="5" borderId="6" xfId="3" applyFont="1" applyFill="1" applyBorder="1" applyAlignment="1">
      <alignment horizontal="center" wrapText="1"/>
    </xf>
    <xf numFmtId="0" fontId="4" fillId="5" borderId="7" xfId="3" applyFont="1" applyFill="1" applyBorder="1" applyAlignment="1">
      <alignment horizontal="center" wrapText="1"/>
    </xf>
    <xf numFmtId="0" fontId="6" fillId="0" borderId="1" xfId="3" applyFont="1" applyBorder="1" applyAlignment="1">
      <alignment horizontal="left" wrapText="1"/>
    </xf>
    <xf numFmtId="0" fontId="11" fillId="3" borderId="1" xfId="3" applyFont="1" applyFill="1" applyBorder="1" applyAlignment="1">
      <alignment horizontal="center"/>
    </xf>
    <xf numFmtId="0" fontId="11" fillId="4" borderId="5" xfId="3" applyFont="1" applyFill="1" applyBorder="1" applyAlignment="1">
      <alignment horizontal="center"/>
    </xf>
    <xf numFmtId="0" fontId="11" fillId="4" borderId="7" xfId="3" applyFont="1" applyFill="1" applyBorder="1" applyAlignment="1">
      <alignment horizontal="center"/>
    </xf>
    <xf numFmtId="49" fontId="11" fillId="2" borderId="5" xfId="3" applyNumberFormat="1" applyFont="1" applyFill="1" applyBorder="1" applyAlignment="1">
      <alignment horizontal="center"/>
    </xf>
    <xf numFmtId="49" fontId="11" fillId="2" borderId="6" xfId="3" applyNumberFormat="1" applyFont="1" applyFill="1" applyBorder="1" applyAlignment="1">
      <alignment horizontal="center"/>
    </xf>
    <xf numFmtId="49" fontId="11" fillId="2" borderId="7" xfId="3" applyNumberFormat="1" applyFont="1" applyFill="1" applyBorder="1" applyAlignment="1">
      <alignment horizontal="center"/>
    </xf>
    <xf numFmtId="17" fontId="11" fillId="2" borderId="5" xfId="3" quotePrefix="1" applyNumberFormat="1" applyFont="1" applyFill="1" applyBorder="1" applyAlignment="1">
      <alignment horizontal="center"/>
    </xf>
    <xf numFmtId="17" fontId="11" fillId="2" borderId="6" xfId="3" quotePrefix="1" applyNumberFormat="1" applyFont="1" applyFill="1" applyBorder="1" applyAlignment="1">
      <alignment horizontal="center"/>
    </xf>
    <xf numFmtId="17" fontId="11" fillId="2" borderId="7" xfId="3" quotePrefix="1" applyNumberFormat="1" applyFont="1" applyFill="1" applyBorder="1" applyAlignment="1">
      <alignment horizontal="center"/>
    </xf>
    <xf numFmtId="0" fontId="11" fillId="4" borderId="1" xfId="3" applyFont="1" applyFill="1" applyBorder="1" applyAlignment="1">
      <alignment horizontal="center"/>
    </xf>
    <xf numFmtId="0" fontId="11" fillId="2" borderId="6" xfId="3" applyFont="1" applyFill="1" applyBorder="1" applyAlignment="1">
      <alignment horizontal="center"/>
    </xf>
    <xf numFmtId="0" fontId="11" fillId="2" borderId="7" xfId="3" applyFont="1" applyFill="1" applyBorder="1" applyAlignment="1">
      <alignment horizontal="center"/>
    </xf>
    <xf numFmtId="0" fontId="5" fillId="5" borderId="5" xfId="3" applyFont="1" applyFill="1" applyBorder="1" applyAlignment="1">
      <alignment horizontal="center" vertical="center"/>
    </xf>
    <xf numFmtId="0" fontId="5" fillId="5" borderId="6" xfId="3" applyFont="1" applyFill="1" applyBorder="1" applyAlignment="1">
      <alignment horizontal="center" vertical="center"/>
    </xf>
    <xf numFmtId="0" fontId="5" fillId="5" borderId="7" xfId="3" applyFont="1" applyFill="1" applyBorder="1" applyAlignment="1">
      <alignment horizontal="center" vertical="center"/>
    </xf>
    <xf numFmtId="0" fontId="2" fillId="6" borderId="20" xfId="0" applyFont="1" applyFill="1" applyBorder="1" applyAlignment="1">
      <alignment horizontal="center"/>
    </xf>
    <xf numFmtId="0" fontId="2" fillId="6" borderId="8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6" borderId="9" xfId="0" applyFont="1" applyFill="1" applyBorder="1" applyAlignment="1">
      <alignment horizontal="center"/>
    </xf>
    <xf numFmtId="0" fontId="2" fillId="6" borderId="12" xfId="0" applyFont="1" applyFill="1" applyBorder="1" applyAlignment="1">
      <alignment horizontal="center"/>
    </xf>
    <xf numFmtId="0" fontId="2" fillId="6" borderId="22" xfId="0" applyFont="1" applyFill="1" applyBorder="1" applyAlignment="1">
      <alignment horizontal="center"/>
    </xf>
    <xf numFmtId="0" fontId="2" fillId="6" borderId="13" xfId="0" applyFont="1" applyFill="1" applyBorder="1" applyAlignment="1">
      <alignment horizontal="center"/>
    </xf>
    <xf numFmtId="169" fontId="0" fillId="0" borderId="23" xfId="0" applyNumberFormat="1" applyBorder="1" applyAlignment="1">
      <alignment horizontal="center"/>
    </xf>
    <xf numFmtId="169" fontId="0" fillId="0" borderId="24" xfId="0" applyNumberFormat="1" applyBorder="1" applyAlignment="1">
      <alignment horizontal="center"/>
    </xf>
    <xf numFmtId="169" fontId="0" fillId="0" borderId="25" xfId="0" applyNumberFormat="1" applyBorder="1" applyAlignment="1">
      <alignment horizontal="center"/>
    </xf>
    <xf numFmtId="10" fontId="2" fillId="6" borderId="26" xfId="9" applyNumberFormat="1" applyFont="1" applyFill="1" applyBorder="1" applyAlignment="1">
      <alignment horizontal="center" vertical="center"/>
    </xf>
    <xf numFmtId="10" fontId="2" fillId="6" borderId="28" xfId="9" applyNumberFormat="1" applyFont="1" applyFill="1" applyBorder="1" applyAlignment="1">
      <alignment horizontal="center" vertical="center"/>
    </xf>
    <xf numFmtId="10" fontId="2" fillId="6" borderId="27" xfId="9" applyNumberFormat="1" applyFont="1" applyFill="1" applyBorder="1" applyAlignment="1">
      <alignment horizontal="center" vertical="center"/>
    </xf>
    <xf numFmtId="10" fontId="2" fillId="6" borderId="29" xfId="9" applyNumberFormat="1" applyFont="1" applyFill="1" applyBorder="1" applyAlignment="1">
      <alignment horizontal="center" vertic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6" borderId="22" xfId="0" applyFill="1" applyBorder="1" applyAlignment="1">
      <alignment horizontal="center"/>
    </xf>
    <xf numFmtId="0" fontId="0" fillId="6" borderId="13" xfId="0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15" xfId="0" applyNumberFormat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</cellXfs>
  <cellStyles count="10">
    <cellStyle name="Comma" xfId="1" builtinId="3"/>
    <cellStyle name="Comma 2" xfId="7" xr:uid="{6C90E92E-E012-4914-A756-6A04482C56E6}"/>
    <cellStyle name="Normal" xfId="0" builtinId="0"/>
    <cellStyle name="Normal 10" xfId="4" xr:uid="{A7DAAF3A-B4E3-4F51-8BAE-18F3F12A357C}"/>
    <cellStyle name="Normal 2" xfId="5" xr:uid="{56475845-00CD-4E79-8E8E-03D1BE0E2821}"/>
    <cellStyle name="Normal 3" xfId="6" xr:uid="{448DD9D2-8FDE-4FFA-B781-8672CA366555}"/>
    <cellStyle name="Normal 4" xfId="8" xr:uid="{1EE4EDED-9476-4161-B06B-6DD17F3FA14E}"/>
    <cellStyle name="Normal 5" xfId="3" xr:uid="{456B1315-3ABB-49A6-993F-713CEED24EE0}"/>
    <cellStyle name="Normal_shyam_financial" xfId="9" xr:uid="{BE5D5067-F958-4B56-80A7-CCB721FB161F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A5644-F174-4CD5-80CB-7FBC2F01647A}">
  <dimension ref="B1:H26"/>
  <sheetViews>
    <sheetView topLeftCell="A19" zoomScale="85" zoomScaleNormal="85" workbookViewId="0">
      <selection activeCell="H13" sqref="H13"/>
    </sheetView>
  </sheetViews>
  <sheetFormatPr defaultRowHeight="14.4" x14ac:dyDescent="0.3"/>
  <cols>
    <col min="2" max="2" width="28.109375" customWidth="1"/>
    <col min="3" max="3" width="26.109375" customWidth="1"/>
    <col min="4" max="4" width="21.33203125" customWidth="1"/>
    <col min="5" max="5" width="22" customWidth="1"/>
    <col min="6" max="6" width="13.109375" customWidth="1"/>
    <col min="7" max="7" width="13.44140625" customWidth="1"/>
    <col min="8" max="8" width="22.5546875" customWidth="1"/>
  </cols>
  <sheetData>
    <row r="1" spans="2:8" ht="15" thickBot="1" x14ac:dyDescent="0.35"/>
    <row r="2" spans="2:8" x14ac:dyDescent="0.3">
      <c r="B2" s="24" t="s">
        <v>91</v>
      </c>
      <c r="C2" s="82" t="s">
        <v>46</v>
      </c>
      <c r="D2" s="82"/>
      <c r="E2" s="83"/>
    </row>
    <row r="3" spans="2:8" x14ac:dyDescent="0.3">
      <c r="B3" s="87" t="s">
        <v>96</v>
      </c>
      <c r="C3" s="112" t="s">
        <v>97</v>
      </c>
      <c r="D3" s="113"/>
      <c r="E3" s="114"/>
    </row>
    <row r="4" spans="2:8" x14ac:dyDescent="0.3">
      <c r="B4" s="26" t="s">
        <v>92</v>
      </c>
      <c r="C4" s="121" t="s">
        <v>47</v>
      </c>
      <c r="D4" s="122"/>
      <c r="E4" s="123"/>
    </row>
    <row r="5" spans="2:8" x14ac:dyDescent="0.3">
      <c r="B5" s="26" t="s">
        <v>93</v>
      </c>
      <c r="C5" s="121">
        <v>3</v>
      </c>
      <c r="D5" s="122"/>
      <c r="E5" s="123"/>
    </row>
    <row r="6" spans="2:8" ht="15" thickBot="1" x14ac:dyDescent="0.35">
      <c r="B6" s="27" t="s">
        <v>94</v>
      </c>
      <c r="C6" s="124" t="s">
        <v>124</v>
      </c>
      <c r="D6" s="125"/>
      <c r="E6" s="126"/>
    </row>
    <row r="7" spans="2:8" ht="15" thickBot="1" x14ac:dyDescent="0.35"/>
    <row r="8" spans="2:8" ht="72" customHeight="1" x14ac:dyDescent="0.3">
      <c r="B8" s="95" t="s">
        <v>122</v>
      </c>
      <c r="C8" s="96" t="s">
        <v>77</v>
      </c>
      <c r="D8" s="96" t="s">
        <v>62</v>
      </c>
      <c r="E8" s="96" t="s">
        <v>107</v>
      </c>
      <c r="F8" s="96" t="s">
        <v>98</v>
      </c>
      <c r="G8" s="96" t="s">
        <v>108</v>
      </c>
      <c r="H8" s="97" t="s">
        <v>109</v>
      </c>
    </row>
    <row r="9" spans="2:8" x14ac:dyDescent="0.3">
      <c r="B9" s="57" t="s">
        <v>111</v>
      </c>
      <c r="C9" s="74">
        <f>Generation!D42</f>
        <v>287831.1687780263</v>
      </c>
      <c r="D9" s="85">
        <f>Generation!C33</f>
        <v>0.86119999999999997</v>
      </c>
      <c r="E9" s="105">
        <f>ROUNDDOWN(D9*C9,0)</f>
        <v>247880</v>
      </c>
      <c r="F9" s="74">
        <v>0</v>
      </c>
      <c r="G9" s="74">
        <v>0</v>
      </c>
      <c r="H9" s="102">
        <f>E9-F9-G9</f>
        <v>247880</v>
      </c>
    </row>
    <row r="10" spans="2:8" x14ac:dyDescent="0.3">
      <c r="B10" s="57" t="s">
        <v>112</v>
      </c>
      <c r="C10" s="74">
        <f>Generation!D43</f>
        <v>285816.35059658013</v>
      </c>
      <c r="D10" s="85">
        <f>Generation!C33</f>
        <v>0.86119999999999997</v>
      </c>
      <c r="E10" s="105">
        <f t="shared" ref="E10:E13" si="0">ROUNDDOWN(D10*C10,0)</f>
        <v>246145</v>
      </c>
      <c r="F10" s="74">
        <v>0</v>
      </c>
      <c r="G10" s="74">
        <v>0</v>
      </c>
      <c r="H10" s="102">
        <f>E10-F10-G10</f>
        <v>246145</v>
      </c>
    </row>
    <row r="11" spans="2:8" x14ac:dyDescent="0.3">
      <c r="B11" s="57" t="s">
        <v>113</v>
      </c>
      <c r="C11" s="74">
        <f>Generation!D44</f>
        <v>283815.63614240405</v>
      </c>
      <c r="D11" s="85">
        <f>Generation!C33</f>
        <v>0.86119999999999997</v>
      </c>
      <c r="E11" s="105">
        <f t="shared" si="0"/>
        <v>244422</v>
      </c>
      <c r="F11" s="74">
        <v>0</v>
      </c>
      <c r="G11" s="74">
        <v>0</v>
      </c>
      <c r="H11" s="102">
        <f>E11-F11-G11</f>
        <v>244422</v>
      </c>
    </row>
    <row r="12" spans="2:8" x14ac:dyDescent="0.3">
      <c r="B12" s="57" t="s">
        <v>114</v>
      </c>
      <c r="C12" s="74">
        <f>Generation!D45</f>
        <v>281828.92668940721</v>
      </c>
      <c r="D12" s="85">
        <f>Generation!C33</f>
        <v>0.86119999999999997</v>
      </c>
      <c r="E12" s="105">
        <f t="shared" si="0"/>
        <v>242711</v>
      </c>
      <c r="F12" s="74">
        <v>0</v>
      </c>
      <c r="G12" s="74">
        <v>0</v>
      </c>
      <c r="H12" s="102">
        <f>E12-F12-G12</f>
        <v>242711</v>
      </c>
    </row>
    <row r="13" spans="2:8" x14ac:dyDescent="0.3">
      <c r="B13" s="57" t="s">
        <v>115</v>
      </c>
      <c r="C13" s="74">
        <f>Generation!D46</f>
        <v>279856.12420258136</v>
      </c>
      <c r="D13" s="85">
        <f>Generation!C33</f>
        <v>0.86119999999999997</v>
      </c>
      <c r="E13" s="105">
        <f t="shared" si="0"/>
        <v>241012</v>
      </c>
      <c r="F13" s="74">
        <v>0</v>
      </c>
      <c r="G13" s="74">
        <v>0</v>
      </c>
      <c r="H13" s="102">
        <f>E13-F13-G13</f>
        <v>241012</v>
      </c>
    </row>
    <row r="14" spans="2:8" ht="15" thickBot="1" x14ac:dyDescent="0.35">
      <c r="B14" s="59" t="s">
        <v>78</v>
      </c>
      <c r="C14" s="75">
        <f>SUM(C9:C13)</f>
        <v>1419148.2064089992</v>
      </c>
      <c r="D14" s="76"/>
      <c r="E14" s="106">
        <f>ROUNDDOWN(SUM(E9:E13),0)</f>
        <v>1222170</v>
      </c>
      <c r="F14" s="76"/>
      <c r="G14" s="76"/>
      <c r="H14" s="103">
        <f>ROUNDDOWN(SUM(H9:H13),0)</f>
        <v>1222170</v>
      </c>
    </row>
    <row r="15" spans="2:8" ht="15" thickBot="1" x14ac:dyDescent="0.35">
      <c r="B15" s="60" t="s">
        <v>79</v>
      </c>
      <c r="C15" s="77">
        <f>AVERAGE(C9:C13)</f>
        <v>283829.64128179982</v>
      </c>
      <c r="D15" s="78"/>
      <c r="E15" s="107">
        <f>ROUNDDOWN(AVERAGE(E9:E13),0)</f>
        <v>244434</v>
      </c>
      <c r="F15" s="77">
        <f t="shared" ref="F15:G15" si="1">ROUNDDOWN(AVERAGE(F9:F13),0)</f>
        <v>0</v>
      </c>
      <c r="G15" s="77">
        <f t="shared" si="1"/>
        <v>0</v>
      </c>
      <c r="H15" s="104">
        <f>ROUNDDOWN(AVERAGE(H9:H13),0)</f>
        <v>244434</v>
      </c>
    </row>
    <row r="16" spans="2:8" x14ac:dyDescent="0.3">
      <c r="B16" s="108"/>
      <c r="C16" s="109"/>
      <c r="D16" s="110"/>
      <c r="E16" s="111"/>
      <c r="F16" s="109"/>
      <c r="G16" s="109"/>
      <c r="H16" s="111"/>
    </row>
    <row r="17" spans="2:8" ht="28.5" customHeight="1" x14ac:dyDescent="0.3">
      <c r="B17" s="127" t="s">
        <v>123</v>
      </c>
      <c r="C17" s="127"/>
      <c r="D17" s="127"/>
      <c r="E17" s="127"/>
      <c r="F17" s="127"/>
      <c r="G17" s="127"/>
      <c r="H17" s="127"/>
    </row>
    <row r="18" spans="2:8" ht="15" thickBot="1" x14ac:dyDescent="0.35"/>
    <row r="19" spans="2:8" x14ac:dyDescent="0.3">
      <c r="B19" s="115" t="s">
        <v>99</v>
      </c>
      <c r="C19" s="116"/>
      <c r="D19" s="117"/>
      <c r="E19" s="62">
        <f>C15</f>
        <v>283829.64128179982</v>
      </c>
    </row>
    <row r="20" spans="2:8" ht="15.6" thickBot="1" x14ac:dyDescent="0.4">
      <c r="B20" s="118" t="s">
        <v>110</v>
      </c>
      <c r="C20" s="119"/>
      <c r="D20" s="120"/>
      <c r="E20" s="63">
        <f>H15</f>
        <v>244434</v>
      </c>
      <c r="G20" s="79"/>
    </row>
    <row r="21" spans="2:8" x14ac:dyDescent="0.3">
      <c r="F21" s="70"/>
      <c r="G21" s="70"/>
    </row>
    <row r="22" spans="2:8" x14ac:dyDescent="0.3">
      <c r="G22" s="79"/>
    </row>
    <row r="23" spans="2:8" ht="27.6" x14ac:dyDescent="0.3">
      <c r="B23" s="91" t="s">
        <v>106</v>
      </c>
      <c r="C23" s="91" t="s">
        <v>100</v>
      </c>
      <c r="D23" s="91" t="s">
        <v>101</v>
      </c>
      <c r="E23" s="91" t="s">
        <v>102</v>
      </c>
    </row>
    <row r="24" spans="2:8" ht="28.8" x14ac:dyDescent="0.3">
      <c r="B24" s="88" t="s">
        <v>103</v>
      </c>
      <c r="C24" s="88" t="s">
        <v>116</v>
      </c>
      <c r="D24" s="89">
        <f>C15</f>
        <v>283829.64128179982</v>
      </c>
      <c r="E24" s="88" t="s">
        <v>119</v>
      </c>
    </row>
    <row r="25" spans="2:8" ht="41.25" customHeight="1" x14ac:dyDescent="0.3">
      <c r="B25" s="101" t="s">
        <v>104</v>
      </c>
      <c r="C25" s="88" t="s">
        <v>117</v>
      </c>
      <c r="D25" s="90">
        <v>15</v>
      </c>
      <c r="E25" s="88" t="s">
        <v>120</v>
      </c>
    </row>
    <row r="26" spans="2:8" ht="28.8" x14ac:dyDescent="0.3">
      <c r="B26" s="88" t="s">
        <v>105</v>
      </c>
      <c r="C26" s="88" t="s">
        <v>118</v>
      </c>
      <c r="D26" s="90">
        <f>H15</f>
        <v>244434</v>
      </c>
      <c r="E26" s="88" t="s">
        <v>121</v>
      </c>
    </row>
  </sheetData>
  <mergeCells count="7">
    <mergeCell ref="C3:E3"/>
    <mergeCell ref="B19:D19"/>
    <mergeCell ref="B20:D20"/>
    <mergeCell ref="C4:E4"/>
    <mergeCell ref="C6:E6"/>
    <mergeCell ref="C5:E5"/>
    <mergeCell ref="B17:H17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331E6-02D0-44E2-8DB8-FEBE556D727F}">
  <dimension ref="A1:J45"/>
  <sheetViews>
    <sheetView workbookViewId="0">
      <selection activeCell="M26" sqref="M26"/>
    </sheetView>
  </sheetViews>
  <sheetFormatPr defaultRowHeight="14.4" x14ac:dyDescent="0.3"/>
  <cols>
    <col min="6" max="7" width="10" bestFit="1" customWidth="1"/>
    <col min="8" max="8" width="11.33203125" bestFit="1" customWidth="1"/>
    <col min="9" max="10" width="12.6640625" bestFit="1" customWidth="1"/>
  </cols>
  <sheetData>
    <row r="1" spans="1:10" x14ac:dyDescent="0.3">
      <c r="A1" s="146" t="s">
        <v>0</v>
      </c>
      <c r="B1" s="146"/>
      <c r="C1" s="146"/>
      <c r="D1" s="146"/>
      <c r="E1" s="146"/>
      <c r="F1" s="146"/>
      <c r="G1" s="146"/>
      <c r="H1" s="146"/>
      <c r="I1" s="146"/>
      <c r="J1" s="146"/>
    </row>
    <row r="2" spans="1:10" x14ac:dyDescent="0.3">
      <c r="A2" s="147" t="s">
        <v>1</v>
      </c>
      <c r="B2" s="148"/>
      <c r="C2" s="149" t="s">
        <v>2</v>
      </c>
      <c r="D2" s="150"/>
      <c r="E2" s="150"/>
      <c r="F2" s="150"/>
      <c r="G2" s="150"/>
      <c r="H2" s="150"/>
      <c r="I2" s="150"/>
      <c r="J2" s="151"/>
    </row>
    <row r="3" spans="1:10" x14ac:dyDescent="0.3">
      <c r="A3" s="147" t="s">
        <v>3</v>
      </c>
      <c r="B3" s="148"/>
      <c r="C3" s="152">
        <v>45627</v>
      </c>
      <c r="D3" s="153"/>
      <c r="E3" s="153"/>
      <c r="F3" s="153"/>
      <c r="G3" s="153"/>
      <c r="H3" s="153"/>
      <c r="I3" s="153"/>
      <c r="J3" s="154"/>
    </row>
    <row r="4" spans="1:10" x14ac:dyDescent="0.3">
      <c r="A4" s="155" t="s">
        <v>4</v>
      </c>
      <c r="B4" s="155"/>
      <c r="C4" s="156" t="s">
        <v>5</v>
      </c>
      <c r="D4" s="156"/>
      <c r="E4" s="156"/>
      <c r="F4" s="156"/>
      <c r="G4" s="156"/>
      <c r="H4" s="156"/>
      <c r="I4" s="156"/>
      <c r="J4" s="157"/>
    </row>
    <row r="7" spans="1:10" x14ac:dyDescent="0.3">
      <c r="A7" s="134" t="s">
        <v>6</v>
      </c>
      <c r="B7" s="134"/>
      <c r="C7" s="134"/>
      <c r="D7" s="134"/>
      <c r="E7" s="134"/>
      <c r="F7" s="4" t="s">
        <v>7</v>
      </c>
      <c r="G7" s="4" t="s">
        <v>8</v>
      </c>
      <c r="H7" s="4" t="s">
        <v>9</v>
      </c>
      <c r="I7" s="4" t="s">
        <v>10</v>
      </c>
      <c r="J7" s="4" t="s">
        <v>11</v>
      </c>
    </row>
    <row r="8" spans="1:10" x14ac:dyDescent="0.3">
      <c r="A8" s="131" t="s">
        <v>12</v>
      </c>
      <c r="B8" s="132"/>
      <c r="C8" s="132"/>
      <c r="D8" s="132"/>
      <c r="E8" s="133"/>
      <c r="F8" s="5">
        <v>1244852.6801227899</v>
      </c>
      <c r="G8" s="5">
        <v>1227903.5453740791</v>
      </c>
      <c r="H8" s="5">
        <v>1316914.3713470998</v>
      </c>
      <c r="I8" s="6">
        <v>1413853.51</v>
      </c>
      <c r="J8" s="6">
        <v>1510075.735051323</v>
      </c>
    </row>
    <row r="9" spans="1:10" x14ac:dyDescent="0.3">
      <c r="A9" s="158" t="s">
        <v>13</v>
      </c>
      <c r="B9" s="159"/>
      <c r="C9" s="159"/>
      <c r="D9" s="159"/>
      <c r="E9" s="160"/>
      <c r="F9" s="5">
        <v>1162971.1384100253</v>
      </c>
      <c r="G9" s="5">
        <v>1147523.1374474028</v>
      </c>
      <c r="H9" s="5">
        <v>1230099.4793707305</v>
      </c>
      <c r="I9" s="6">
        <v>1320179.6100000001</v>
      </c>
      <c r="J9" s="6">
        <v>1408450.4759871815</v>
      </c>
    </row>
    <row r="10" spans="1:10" x14ac:dyDescent="0.3">
      <c r="A10" s="131" t="s">
        <v>14</v>
      </c>
      <c r="B10" s="132"/>
      <c r="C10" s="132"/>
      <c r="D10" s="132"/>
      <c r="E10" s="133"/>
      <c r="F10" s="7">
        <v>0.17022085475797133</v>
      </c>
      <c r="G10" s="7">
        <v>0.1649682360495387</v>
      </c>
      <c r="H10" s="7">
        <v>0.15805850762158768</v>
      </c>
      <c r="I10" s="8">
        <v>0.15329999999999999</v>
      </c>
      <c r="J10" s="8">
        <v>0.12516425696575534</v>
      </c>
    </row>
    <row r="11" spans="1:10" x14ac:dyDescent="0.3">
      <c r="A11" s="131" t="s">
        <v>15</v>
      </c>
      <c r="B11" s="132"/>
      <c r="C11" s="132"/>
      <c r="D11" s="132"/>
      <c r="E11" s="133"/>
      <c r="F11" s="5">
        <v>965009.19717101986</v>
      </c>
      <c r="G11" s="5">
        <v>958218.26963667246</v>
      </c>
      <c r="H11" s="5">
        <v>1035671.7914353008</v>
      </c>
      <c r="I11" s="6">
        <v>1117845.6599999999</v>
      </c>
      <c r="J11" s="6">
        <v>1248868.3043692329</v>
      </c>
    </row>
    <row r="12" spans="1:10" x14ac:dyDescent="0.3">
      <c r="A12" s="131" t="s">
        <v>16</v>
      </c>
      <c r="B12" s="132"/>
      <c r="C12" s="132"/>
      <c r="D12" s="132"/>
      <c r="E12" s="133"/>
      <c r="F12" s="5">
        <v>232594.22768200506</v>
      </c>
      <c r="G12" s="5">
        <v>229504.62748948057</v>
      </c>
      <c r="H12" s="5">
        <v>246019.89587414611</v>
      </c>
      <c r="I12" s="6">
        <v>264035.92</v>
      </c>
      <c r="J12" s="6">
        <v>326856.09519743634</v>
      </c>
    </row>
    <row r="13" spans="1:10" x14ac:dyDescent="0.3">
      <c r="A13" s="131" t="s">
        <v>17</v>
      </c>
      <c r="B13" s="132"/>
      <c r="C13" s="132"/>
      <c r="D13" s="132"/>
      <c r="E13" s="133"/>
      <c r="F13" s="5">
        <v>233429.09604464116</v>
      </c>
      <c r="G13" s="5">
        <v>229710.38587245735</v>
      </c>
      <c r="H13" s="5">
        <v>247323.19148360015</v>
      </c>
      <c r="I13" s="6">
        <v>264125.21999999997</v>
      </c>
      <c r="J13" s="6">
        <v>326856.09519743634</v>
      </c>
    </row>
    <row r="14" spans="1:10" x14ac:dyDescent="0.3">
      <c r="A14" s="131" t="s">
        <v>18</v>
      </c>
      <c r="B14" s="132"/>
      <c r="C14" s="132"/>
      <c r="D14" s="132"/>
      <c r="E14" s="133"/>
      <c r="F14" s="5">
        <v>138337</v>
      </c>
      <c r="G14" s="5">
        <v>147247</v>
      </c>
      <c r="H14" s="5">
        <v>170912.3</v>
      </c>
      <c r="I14" s="5">
        <v>203550</v>
      </c>
      <c r="J14" s="5">
        <v>225830</v>
      </c>
    </row>
    <row r="15" spans="1:10" x14ac:dyDescent="0.3">
      <c r="A15" s="135" t="s">
        <v>19</v>
      </c>
      <c r="B15" s="136"/>
      <c r="C15" s="136"/>
      <c r="D15" s="136"/>
      <c r="E15" s="137"/>
      <c r="F15" s="5">
        <v>6310.7</v>
      </c>
      <c r="G15" s="5">
        <v>9318.2000000000007</v>
      </c>
      <c r="H15" s="5">
        <v>7596</v>
      </c>
      <c r="I15" s="5">
        <v>6732</v>
      </c>
      <c r="J15" s="5">
        <v>3862.78</v>
      </c>
    </row>
    <row r="16" spans="1:10" x14ac:dyDescent="0.3">
      <c r="A16" s="138" t="s">
        <v>20</v>
      </c>
      <c r="B16" s="139"/>
      <c r="C16" s="139"/>
      <c r="D16" s="139"/>
      <c r="E16" s="140"/>
      <c r="F16" s="9"/>
      <c r="G16" s="9"/>
      <c r="H16" s="9">
        <v>1491859</v>
      </c>
      <c r="I16" s="9">
        <v>1624136</v>
      </c>
      <c r="J16" s="9">
        <v>1739768.5150513228</v>
      </c>
    </row>
    <row r="17" spans="1:10" x14ac:dyDescent="0.3">
      <c r="A17" s="138" t="s">
        <v>21</v>
      </c>
      <c r="B17" s="139"/>
      <c r="C17" s="139"/>
      <c r="D17" s="139"/>
      <c r="E17" s="140"/>
      <c r="F17" s="9">
        <v>1301308.1384100253</v>
      </c>
      <c r="G17" s="9">
        <v>1294770.1374474028</v>
      </c>
      <c r="H17" s="9">
        <v>1401011.7793707305</v>
      </c>
      <c r="I17" s="4">
        <v>1530461.61</v>
      </c>
      <c r="J17" s="4">
        <v>1638143.2559871813</v>
      </c>
    </row>
    <row r="19" spans="1:10" x14ac:dyDescent="0.3">
      <c r="A19" s="141" t="s">
        <v>22</v>
      </c>
      <c r="B19" s="141"/>
      <c r="C19" s="141"/>
      <c r="D19" s="141"/>
      <c r="E19" s="141"/>
      <c r="F19" s="2"/>
      <c r="G19" s="2"/>
      <c r="H19" s="2"/>
      <c r="I19" s="2">
        <v>18000</v>
      </c>
      <c r="J19" s="20">
        <v>17558.845577098204</v>
      </c>
    </row>
    <row r="20" spans="1:10" ht="15.6" x14ac:dyDescent="0.3">
      <c r="A20" s="142" t="s">
        <v>23</v>
      </c>
      <c r="B20" s="143"/>
      <c r="C20" s="143"/>
      <c r="D20" s="143"/>
      <c r="E20" s="144"/>
      <c r="F20" s="2"/>
      <c r="G20" s="2"/>
      <c r="H20" s="2"/>
      <c r="I20" s="10">
        <v>1548461.61</v>
      </c>
      <c r="J20" s="10">
        <v>1655702.1015642795</v>
      </c>
    </row>
    <row r="22" spans="1:10" x14ac:dyDescent="0.3">
      <c r="A22" s="145" t="s">
        <v>24</v>
      </c>
      <c r="B22" s="145"/>
      <c r="C22" s="145"/>
      <c r="D22" s="145"/>
      <c r="E22" s="145"/>
      <c r="F22" s="145"/>
      <c r="G22" s="145"/>
      <c r="H22" s="145"/>
      <c r="I22" s="145"/>
      <c r="J22" s="145"/>
    </row>
    <row r="24" spans="1:10" x14ac:dyDescent="0.3">
      <c r="A24" s="134" t="s">
        <v>25</v>
      </c>
      <c r="B24" s="134"/>
      <c r="C24" s="134"/>
      <c r="D24" s="134"/>
      <c r="E24" s="134"/>
      <c r="F24" s="4" t="s">
        <v>7</v>
      </c>
      <c r="G24" s="4" t="s">
        <v>8</v>
      </c>
      <c r="H24" s="4" t="s">
        <v>9</v>
      </c>
      <c r="I24" s="4" t="s">
        <v>10</v>
      </c>
      <c r="J24" s="4" t="s">
        <v>11</v>
      </c>
    </row>
    <row r="25" spans="1:10" x14ac:dyDescent="0.3">
      <c r="A25" s="128" t="s">
        <v>26</v>
      </c>
      <c r="B25" s="128"/>
      <c r="C25" s="128"/>
      <c r="D25" s="128"/>
      <c r="E25" s="128"/>
      <c r="F25" s="5">
        <v>926716728.18648732</v>
      </c>
      <c r="G25" s="5">
        <v>909651894.85025156</v>
      </c>
      <c r="H25" s="5">
        <v>1002016983.0311221</v>
      </c>
      <c r="I25" s="5">
        <v>1091962868</v>
      </c>
      <c r="J25" s="5">
        <v>1188289664.0689116</v>
      </c>
    </row>
    <row r="26" spans="1:10" x14ac:dyDescent="0.3">
      <c r="A26" s="128" t="s">
        <v>27</v>
      </c>
      <c r="B26" s="128"/>
      <c r="C26" s="128"/>
      <c r="D26" s="128"/>
      <c r="E26" s="128"/>
      <c r="F26" s="5">
        <v>926716728.18648732</v>
      </c>
      <c r="G26" s="5">
        <v>909651894.85025156</v>
      </c>
      <c r="H26" s="5">
        <v>1002016983.0311221</v>
      </c>
      <c r="I26" s="5">
        <v>1091962868</v>
      </c>
      <c r="J26" s="5">
        <v>1204511122.6137846</v>
      </c>
    </row>
    <row r="27" spans="1:10" x14ac:dyDescent="0.3">
      <c r="A27" s="128" t="s">
        <v>28</v>
      </c>
      <c r="B27" s="128"/>
      <c r="C27" s="128"/>
      <c r="D27" s="128"/>
      <c r="E27" s="128"/>
      <c r="F27" s="5">
        <v>202665681.6012063</v>
      </c>
      <c r="G27" s="5">
        <v>198758357.29421163</v>
      </c>
      <c r="H27" s="5">
        <v>214841679.43955958</v>
      </c>
      <c r="I27" s="5">
        <v>228969298</v>
      </c>
      <c r="J27" s="5">
        <v>180884930.76608989</v>
      </c>
    </row>
    <row r="28" spans="1:10" x14ac:dyDescent="0.3">
      <c r="A28" s="131" t="s">
        <v>29</v>
      </c>
      <c r="B28" s="132"/>
      <c r="C28" s="132"/>
      <c r="D28" s="132"/>
      <c r="E28" s="133"/>
      <c r="F28" s="5"/>
      <c r="G28" s="5"/>
      <c r="H28" s="5"/>
      <c r="I28" s="5">
        <v>16176373.000000002</v>
      </c>
      <c r="J28" s="5">
        <v>16221458.544872941</v>
      </c>
    </row>
    <row r="29" spans="1:10" x14ac:dyDescent="0.3">
      <c r="A29" s="128" t="s">
        <v>30</v>
      </c>
      <c r="B29" s="128"/>
      <c r="C29" s="128"/>
      <c r="D29" s="128"/>
      <c r="E29" s="128"/>
      <c r="F29" s="2"/>
      <c r="G29" s="2"/>
      <c r="H29" s="2"/>
      <c r="I29" s="11">
        <v>1108139241</v>
      </c>
      <c r="J29" s="11">
        <v>1204511122.6137846</v>
      </c>
    </row>
    <row r="32" spans="1:10" x14ac:dyDescent="0.3">
      <c r="A32" s="134" t="s">
        <v>31</v>
      </c>
      <c r="B32" s="134"/>
      <c r="C32" s="134"/>
      <c r="D32" s="134"/>
      <c r="E32" s="134"/>
      <c r="F32" s="12" t="s">
        <v>7</v>
      </c>
      <c r="G32" s="12" t="s">
        <v>8</v>
      </c>
      <c r="H32" s="12" t="s">
        <v>9</v>
      </c>
      <c r="I32" s="12" t="s">
        <v>10</v>
      </c>
      <c r="J32" s="12" t="s">
        <v>11</v>
      </c>
    </row>
    <row r="33" spans="1:10" x14ac:dyDescent="0.3">
      <c r="A33" s="128" t="s">
        <v>32</v>
      </c>
      <c r="B33" s="128"/>
      <c r="C33" s="128"/>
      <c r="D33" s="128"/>
      <c r="E33" s="128"/>
      <c r="F33" s="6">
        <v>0.96</v>
      </c>
      <c r="G33" s="6">
        <v>0.9401732664372231</v>
      </c>
      <c r="H33" s="6">
        <v>0.96045934642191733</v>
      </c>
      <c r="I33" s="13">
        <v>0.97099999999999997</v>
      </c>
      <c r="J33" s="13">
        <v>0.961508130230737</v>
      </c>
    </row>
    <row r="34" spans="1:10" x14ac:dyDescent="0.3">
      <c r="A34" s="128" t="s">
        <v>33</v>
      </c>
      <c r="B34" s="128"/>
      <c r="C34" s="128"/>
      <c r="D34" s="128"/>
      <c r="E34" s="128"/>
      <c r="F34" s="6">
        <v>0.86821088302740268</v>
      </c>
      <c r="G34" s="6">
        <v>0.86525629452631159</v>
      </c>
      <c r="H34" s="6">
        <v>0.87</v>
      </c>
      <c r="I34" s="13">
        <v>0.86699999999999999</v>
      </c>
      <c r="J34" s="13">
        <v>0.55215228091979496</v>
      </c>
    </row>
    <row r="35" spans="1:10" x14ac:dyDescent="0.3">
      <c r="A35" s="128" t="s">
        <v>34</v>
      </c>
      <c r="B35" s="128"/>
      <c r="C35" s="128"/>
      <c r="D35" s="128"/>
      <c r="E35" s="128"/>
      <c r="F35" s="6">
        <v>0.91114534477480302</v>
      </c>
      <c r="G35" s="6">
        <v>0.90271478048176734</v>
      </c>
      <c r="H35" s="6">
        <v>0.91</v>
      </c>
      <c r="I35" s="13">
        <v>0.91900000000000004</v>
      </c>
      <c r="J35" s="13">
        <v>0.75683020557526604</v>
      </c>
    </row>
    <row r="36" spans="1:10" ht="29.25" customHeight="1" x14ac:dyDescent="0.35">
      <c r="A36" s="129" t="s">
        <v>35</v>
      </c>
      <c r="B36" s="129"/>
      <c r="C36" s="129"/>
      <c r="D36" s="129"/>
      <c r="E36" s="129"/>
      <c r="F36" s="14">
        <v>0.71299999999999997</v>
      </c>
      <c r="G36" s="14">
        <v>0.70299999999999996</v>
      </c>
      <c r="H36" s="14">
        <v>0.71499999999999997</v>
      </c>
      <c r="I36" s="14">
        <v>0.71599999999999997</v>
      </c>
      <c r="J36" s="21">
        <v>0.72749265793392581</v>
      </c>
    </row>
    <row r="37" spans="1:10" x14ac:dyDescent="0.3">
      <c r="A37" s="15"/>
      <c r="B37" s="15"/>
      <c r="C37" s="15"/>
      <c r="D37" s="15"/>
      <c r="E37" s="15"/>
      <c r="F37" s="16"/>
      <c r="G37" s="16"/>
      <c r="H37" s="16"/>
      <c r="I37" s="17"/>
      <c r="J37" s="18"/>
    </row>
    <row r="38" spans="1:10" x14ac:dyDescent="0.3">
      <c r="A38" s="130" t="s">
        <v>36</v>
      </c>
      <c r="B38" s="130"/>
      <c r="C38" s="130"/>
      <c r="D38" s="130"/>
      <c r="E38" s="130"/>
      <c r="F38" s="130"/>
      <c r="G38" s="130"/>
      <c r="H38" s="130"/>
      <c r="I38" s="130"/>
      <c r="J38" s="130"/>
    </row>
    <row r="39" spans="1:10" x14ac:dyDescent="0.3">
      <c r="A39" s="130"/>
      <c r="B39" s="130"/>
      <c r="C39" s="130"/>
      <c r="D39" s="130"/>
      <c r="E39" s="130"/>
      <c r="F39" s="130"/>
      <c r="G39" s="130"/>
      <c r="H39" s="130"/>
      <c r="I39" s="130"/>
      <c r="J39" s="130"/>
    </row>
    <row r="40" spans="1:10" x14ac:dyDescent="0.3">
      <c r="A40" s="15"/>
      <c r="B40" s="15"/>
      <c r="C40" s="15"/>
      <c r="D40" s="15"/>
      <c r="E40" s="15"/>
      <c r="F40" s="16"/>
      <c r="G40" s="16"/>
      <c r="H40" s="16"/>
      <c r="I40" s="17"/>
      <c r="J40" s="18"/>
    </row>
    <row r="41" spans="1:10" x14ac:dyDescent="0.3">
      <c r="A41" s="19" t="s">
        <v>37</v>
      </c>
      <c r="B41" s="19"/>
      <c r="C41" s="19"/>
      <c r="D41" s="19"/>
      <c r="E41" s="19"/>
      <c r="F41" s="19"/>
      <c r="G41" s="3"/>
      <c r="H41" s="1"/>
      <c r="I41" s="1"/>
      <c r="J41" s="1"/>
    </row>
    <row r="42" spans="1:10" x14ac:dyDescent="0.3">
      <c r="A42" s="19" t="s">
        <v>38</v>
      </c>
      <c r="B42" s="19"/>
      <c r="C42" s="19"/>
      <c r="D42" s="19"/>
      <c r="E42" s="19"/>
      <c r="F42" s="19"/>
      <c r="G42" s="3"/>
      <c r="H42" s="1"/>
      <c r="I42" s="1"/>
      <c r="J42" s="1"/>
    </row>
    <row r="43" spans="1:10" x14ac:dyDescent="0.3">
      <c r="A43" s="19" t="s">
        <v>39</v>
      </c>
      <c r="B43" s="19"/>
      <c r="C43" s="19"/>
      <c r="D43" s="19"/>
      <c r="E43" s="19"/>
      <c r="F43" s="19"/>
      <c r="G43" s="3"/>
      <c r="H43" s="1"/>
      <c r="I43" s="1"/>
      <c r="J43" s="1"/>
    </row>
    <row r="44" spans="1:10" x14ac:dyDescent="0.3">
      <c r="A44" s="19" t="s">
        <v>40</v>
      </c>
      <c r="B44" s="19"/>
      <c r="C44" s="19"/>
      <c r="D44" s="19"/>
      <c r="E44" s="19"/>
      <c r="F44" s="19"/>
      <c r="G44" s="3"/>
      <c r="H44" s="1"/>
      <c r="I44" s="1"/>
      <c r="J44" s="1"/>
    </row>
    <row r="45" spans="1:10" x14ac:dyDescent="0.3">
      <c r="A45" s="19" t="s">
        <v>41</v>
      </c>
      <c r="B45" s="19"/>
      <c r="C45" s="19"/>
      <c r="D45" s="19"/>
      <c r="E45" s="19"/>
      <c r="F45" s="19"/>
      <c r="G45" s="3"/>
      <c r="H45" s="1"/>
      <c r="I45" s="1"/>
      <c r="J45" s="1"/>
    </row>
  </sheetData>
  <mergeCells count="33">
    <mergeCell ref="A12:E12"/>
    <mergeCell ref="A1:J1"/>
    <mergeCell ref="A2:B2"/>
    <mergeCell ref="C2:J2"/>
    <mergeCell ref="A3:B3"/>
    <mergeCell ref="C3:J3"/>
    <mergeCell ref="A4:B4"/>
    <mergeCell ref="C4:J4"/>
    <mergeCell ref="A7:E7"/>
    <mergeCell ref="A8:E8"/>
    <mergeCell ref="A9:E9"/>
    <mergeCell ref="A10:E10"/>
    <mergeCell ref="A11:E11"/>
    <mergeCell ref="A25:E25"/>
    <mergeCell ref="A13:E13"/>
    <mergeCell ref="A14:E14"/>
    <mergeCell ref="A15:E15"/>
    <mergeCell ref="A16:E16"/>
    <mergeCell ref="A17:E17"/>
    <mergeCell ref="A19:E19"/>
    <mergeCell ref="A20:E20"/>
    <mergeCell ref="A22:J22"/>
    <mergeCell ref="A24:E24"/>
    <mergeCell ref="A34:E34"/>
    <mergeCell ref="A35:E35"/>
    <mergeCell ref="A36:E36"/>
    <mergeCell ref="A38:J39"/>
    <mergeCell ref="A26:E26"/>
    <mergeCell ref="A27:E27"/>
    <mergeCell ref="A28:E28"/>
    <mergeCell ref="A29:E29"/>
    <mergeCell ref="A32:E32"/>
    <mergeCell ref="A33:E3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E8DA7-C2D5-4593-A0F4-14BC5952E7E6}">
  <dimension ref="B1:G46"/>
  <sheetViews>
    <sheetView zoomScale="86" zoomScaleNormal="100" workbookViewId="0">
      <selection activeCell="C49" sqref="C49"/>
    </sheetView>
  </sheetViews>
  <sheetFormatPr defaultRowHeight="14.4" x14ac:dyDescent="0.3"/>
  <cols>
    <col min="2" max="2" width="33.6640625" customWidth="1"/>
    <col min="3" max="3" width="80" bestFit="1" customWidth="1"/>
    <col min="4" max="4" width="23.109375" customWidth="1"/>
    <col min="5" max="5" width="11.5546875" bestFit="1" customWidth="1"/>
    <col min="6" max="6" width="14.88671875" bestFit="1" customWidth="1"/>
    <col min="7" max="7" width="23.88671875" customWidth="1"/>
    <col min="8" max="8" width="14.88671875" customWidth="1"/>
  </cols>
  <sheetData>
    <row r="1" spans="2:6" x14ac:dyDescent="0.3">
      <c r="B1" s="24" t="s">
        <v>42</v>
      </c>
      <c r="C1" s="25">
        <v>3</v>
      </c>
    </row>
    <row r="2" spans="2:6" ht="30" customHeight="1" x14ac:dyDescent="0.3">
      <c r="B2" s="41" t="s">
        <v>43</v>
      </c>
      <c r="C2" s="42" t="s">
        <v>46</v>
      </c>
    </row>
    <row r="3" spans="2:6" x14ac:dyDescent="0.3">
      <c r="B3" s="36" t="s">
        <v>44</v>
      </c>
      <c r="C3" s="43" t="s">
        <v>47</v>
      </c>
    </row>
    <row r="4" spans="2:6" ht="15" thickBot="1" x14ac:dyDescent="0.35">
      <c r="B4" s="32" t="s">
        <v>45</v>
      </c>
      <c r="C4" s="44">
        <v>45697</v>
      </c>
    </row>
    <row r="5" spans="2:6" ht="15" thickBot="1" x14ac:dyDescent="0.35"/>
    <row r="6" spans="2:6" x14ac:dyDescent="0.3">
      <c r="B6" s="24" t="s">
        <v>48</v>
      </c>
      <c r="C6" s="28"/>
    </row>
    <row r="7" spans="2:6" x14ac:dyDescent="0.3">
      <c r="B7" s="36" t="s">
        <v>49</v>
      </c>
      <c r="C7" s="37">
        <v>20</v>
      </c>
    </row>
    <row r="8" spans="2:6" x14ac:dyDescent="0.3">
      <c r="B8" s="36" t="s">
        <v>50</v>
      </c>
      <c r="C8" s="38">
        <f>'Database version 20'!C3:J3</f>
        <v>45627</v>
      </c>
    </row>
    <row r="9" spans="2:6" ht="29.25" customHeight="1" thickBot="1" x14ac:dyDescent="0.35">
      <c r="B9" s="39" t="s">
        <v>51</v>
      </c>
      <c r="C9" s="40" t="s">
        <v>95</v>
      </c>
    </row>
    <row r="10" spans="2:6" ht="15" thickBot="1" x14ac:dyDescent="0.35"/>
    <row r="11" spans="2:6" x14ac:dyDescent="0.3">
      <c r="B11" s="115" t="s">
        <v>52</v>
      </c>
      <c r="C11" s="116"/>
      <c r="D11" s="116"/>
      <c r="E11" s="116"/>
      <c r="F11" s="161"/>
    </row>
    <row r="12" spans="2:6" x14ac:dyDescent="0.3">
      <c r="B12" s="29"/>
      <c r="C12" s="22"/>
      <c r="D12" s="30" t="s">
        <v>9</v>
      </c>
      <c r="E12" s="31" t="s">
        <v>10</v>
      </c>
      <c r="F12" s="31" t="s">
        <v>11</v>
      </c>
    </row>
    <row r="13" spans="2:6" ht="15" thickBot="1" x14ac:dyDescent="0.35">
      <c r="B13" s="32" t="s">
        <v>53</v>
      </c>
      <c r="C13" s="33"/>
      <c r="D13" s="34">
        <f>'Database version 20'!H11</f>
        <v>1035671.7914353008</v>
      </c>
      <c r="E13" s="34">
        <f>'Database version 20'!I11</f>
        <v>1117845.6599999999</v>
      </c>
      <c r="F13" s="35">
        <f>'Database version 20'!J11</f>
        <v>1248868.3043692329</v>
      </c>
    </row>
    <row r="14" spans="2:6" ht="15" thickBot="1" x14ac:dyDescent="0.35"/>
    <row r="15" spans="2:6" x14ac:dyDescent="0.3">
      <c r="B15" s="162" t="s">
        <v>54</v>
      </c>
      <c r="C15" s="163"/>
      <c r="D15" s="163"/>
      <c r="E15" s="163"/>
      <c r="F15" s="164"/>
    </row>
    <row r="16" spans="2:6" x14ac:dyDescent="0.3">
      <c r="B16" s="29"/>
      <c r="C16" s="22"/>
      <c r="D16" s="61" t="s">
        <v>9</v>
      </c>
      <c r="E16" s="45" t="s">
        <v>10</v>
      </c>
      <c r="F16" s="53" t="s">
        <v>11</v>
      </c>
    </row>
    <row r="17" spans="2:6" ht="15" thickBot="1" x14ac:dyDescent="0.35">
      <c r="B17" s="32" t="s">
        <v>53</v>
      </c>
      <c r="C17" s="46"/>
      <c r="D17" s="93">
        <f>'Database version 20'!H33</f>
        <v>0.96045934642191733</v>
      </c>
      <c r="E17" s="93">
        <f>'Database version 20'!I33</f>
        <v>0.97099999999999997</v>
      </c>
      <c r="F17" s="94">
        <f>'Database version 20'!J33</f>
        <v>0.961508130230737</v>
      </c>
    </row>
    <row r="18" spans="2:6" ht="15" thickBot="1" x14ac:dyDescent="0.35"/>
    <row r="19" spans="2:6" x14ac:dyDescent="0.3">
      <c r="B19" s="115" t="s">
        <v>55</v>
      </c>
      <c r="C19" s="116"/>
      <c r="D19" s="116"/>
      <c r="E19" s="116"/>
      <c r="F19" s="161"/>
    </row>
    <row r="20" spans="2:6" x14ac:dyDescent="0.3">
      <c r="B20" s="29"/>
      <c r="C20" s="22"/>
      <c r="D20" s="45"/>
      <c r="E20" s="45"/>
      <c r="F20" s="53" t="s">
        <v>11</v>
      </c>
    </row>
    <row r="21" spans="2:6" ht="15" thickBot="1" x14ac:dyDescent="0.35">
      <c r="B21" s="32" t="s">
        <v>53</v>
      </c>
      <c r="C21" s="46"/>
      <c r="D21" s="54"/>
      <c r="E21" s="46"/>
      <c r="F21" s="92">
        <f>'Database version 20'!J34</f>
        <v>0.55215228091979496</v>
      </c>
    </row>
    <row r="22" spans="2:6" ht="15" thickBot="1" x14ac:dyDescent="0.35"/>
    <row r="23" spans="2:6" x14ac:dyDescent="0.3">
      <c r="B23" s="165" t="s">
        <v>56</v>
      </c>
      <c r="C23" s="166"/>
      <c r="D23" s="166"/>
      <c r="E23" s="166"/>
      <c r="F23" s="167"/>
    </row>
    <row r="24" spans="2:6" ht="15" thickBot="1" x14ac:dyDescent="0.35">
      <c r="B24" s="32" t="s">
        <v>53</v>
      </c>
      <c r="C24" s="168">
        <f>(D13*D17+E13*E17+F13*F17)/(D13+E13+F13)</f>
        <v>0.9643074158803725</v>
      </c>
      <c r="D24" s="169"/>
      <c r="E24" s="169"/>
      <c r="F24" s="170"/>
    </row>
    <row r="25" spans="2:6" ht="15" thickBot="1" x14ac:dyDescent="0.35"/>
    <row r="26" spans="2:6" x14ac:dyDescent="0.3">
      <c r="B26" s="115" t="s">
        <v>57</v>
      </c>
      <c r="C26" s="116"/>
      <c r="D26" s="116"/>
      <c r="E26" s="116"/>
      <c r="F26" s="161"/>
    </row>
    <row r="27" spans="2:6" ht="15" thickBot="1" x14ac:dyDescent="0.35">
      <c r="B27" s="32" t="s">
        <v>53</v>
      </c>
      <c r="C27" s="175">
        <f>ROUNDDOWN((C24*0.75+F21*0.25),4)</f>
        <v>0.86119999999999997</v>
      </c>
      <c r="D27" s="176"/>
      <c r="E27" s="176"/>
      <c r="F27" s="177"/>
    </row>
    <row r="28" spans="2:6" ht="15" thickBot="1" x14ac:dyDescent="0.35"/>
    <row r="29" spans="2:6" x14ac:dyDescent="0.3">
      <c r="B29" s="55" t="s">
        <v>58</v>
      </c>
      <c r="C29" s="178"/>
      <c r="D29" s="179"/>
    </row>
    <row r="30" spans="2:6" x14ac:dyDescent="0.3">
      <c r="B30" s="29" t="s">
        <v>59</v>
      </c>
      <c r="C30" s="180">
        <v>120</v>
      </c>
      <c r="D30" s="181"/>
      <c r="F30" s="73"/>
    </row>
    <row r="31" spans="2:6" x14ac:dyDescent="0.3">
      <c r="B31" s="29" t="s">
        <v>60</v>
      </c>
      <c r="C31" s="182">
        <v>0.28360000000000002</v>
      </c>
      <c r="D31" s="183"/>
    </row>
    <row r="32" spans="2:6" ht="28.8" x14ac:dyDescent="0.3">
      <c r="B32" s="56" t="s">
        <v>61</v>
      </c>
      <c r="C32" s="184">
        <f>C30*365*24*C31</f>
        <v>298120.32000000001</v>
      </c>
      <c r="D32" s="183"/>
    </row>
    <row r="33" spans="2:7" x14ac:dyDescent="0.3">
      <c r="B33" s="29" t="s">
        <v>62</v>
      </c>
      <c r="C33" s="184">
        <f>C27</f>
        <v>0.86119999999999997</v>
      </c>
      <c r="D33" s="183"/>
    </row>
    <row r="34" spans="2:7" ht="15" thickBot="1" x14ac:dyDescent="0.35">
      <c r="G34" s="68"/>
    </row>
    <row r="35" spans="2:7" ht="28.8" x14ac:dyDescent="0.3">
      <c r="B35" s="171" t="s">
        <v>63</v>
      </c>
      <c r="C35" s="173" t="s">
        <v>64</v>
      </c>
      <c r="D35" s="52" t="s">
        <v>65</v>
      </c>
    </row>
    <row r="36" spans="2:7" ht="15" thickBot="1" x14ac:dyDescent="0.35">
      <c r="B36" s="172"/>
      <c r="C36" s="174"/>
      <c r="D36" s="51" t="s">
        <v>66</v>
      </c>
    </row>
    <row r="37" spans="2:7" x14ac:dyDescent="0.3">
      <c r="B37" s="48" t="s">
        <v>67</v>
      </c>
      <c r="C37" s="49">
        <v>0</v>
      </c>
      <c r="D37" s="86">
        <f>C30*C31*24*365</f>
        <v>298120.32000000001</v>
      </c>
    </row>
    <row r="38" spans="2:7" x14ac:dyDescent="0.3">
      <c r="B38" s="50" t="s">
        <v>68</v>
      </c>
      <c r="C38" s="49">
        <v>7.0000000000000001E-3</v>
      </c>
      <c r="D38" s="58">
        <f>D37-(C38*D37)</f>
        <v>296033.47775999998</v>
      </c>
    </row>
    <row r="39" spans="2:7" x14ac:dyDescent="0.3">
      <c r="B39" s="50" t="s">
        <v>69</v>
      </c>
      <c r="C39" s="49">
        <v>7.0000000000000001E-3</v>
      </c>
      <c r="D39" s="58">
        <f t="shared" ref="D39:D46" si="0">D38-(C39*D38)</f>
        <v>293961.24341567996</v>
      </c>
    </row>
    <row r="40" spans="2:7" x14ac:dyDescent="0.3">
      <c r="B40" s="50" t="s">
        <v>70</v>
      </c>
      <c r="C40" s="49">
        <v>7.0000000000000001E-3</v>
      </c>
      <c r="D40" s="58">
        <f>D39-(C40*D39)</f>
        <v>291903.51471177017</v>
      </c>
    </row>
    <row r="41" spans="2:7" x14ac:dyDescent="0.3">
      <c r="B41" s="50" t="s">
        <v>71</v>
      </c>
      <c r="C41" s="49">
        <v>7.0000000000000001E-3</v>
      </c>
      <c r="D41" s="58">
        <f t="shared" si="0"/>
        <v>289860.19010878779</v>
      </c>
    </row>
    <row r="42" spans="2:7" x14ac:dyDescent="0.3">
      <c r="B42" s="50" t="s">
        <v>72</v>
      </c>
      <c r="C42" s="49">
        <v>7.0000000000000001E-3</v>
      </c>
      <c r="D42" s="58">
        <f t="shared" si="0"/>
        <v>287831.1687780263</v>
      </c>
    </row>
    <row r="43" spans="2:7" x14ac:dyDescent="0.3">
      <c r="B43" s="50" t="s">
        <v>73</v>
      </c>
      <c r="C43" s="49">
        <v>7.0000000000000001E-3</v>
      </c>
      <c r="D43" s="58">
        <f t="shared" si="0"/>
        <v>285816.35059658013</v>
      </c>
    </row>
    <row r="44" spans="2:7" x14ac:dyDescent="0.3">
      <c r="B44" s="50" t="s">
        <v>74</v>
      </c>
      <c r="C44" s="49">
        <v>7.0000000000000001E-3</v>
      </c>
      <c r="D44" s="58">
        <f t="shared" si="0"/>
        <v>283815.63614240405</v>
      </c>
    </row>
    <row r="45" spans="2:7" x14ac:dyDescent="0.3">
      <c r="B45" s="50" t="s">
        <v>75</v>
      </c>
      <c r="C45" s="49">
        <v>7.0000000000000001E-3</v>
      </c>
      <c r="D45" s="58">
        <f t="shared" si="0"/>
        <v>281828.92668940721</v>
      </c>
    </row>
    <row r="46" spans="2:7" ht="15" thickBot="1" x14ac:dyDescent="0.35">
      <c r="B46" s="98" t="s">
        <v>76</v>
      </c>
      <c r="C46" s="99">
        <v>7.0000000000000001E-3</v>
      </c>
      <c r="D46" s="100">
        <f t="shared" si="0"/>
        <v>279856.12420258136</v>
      </c>
    </row>
  </sheetData>
  <mergeCells count="14">
    <mergeCell ref="B35:B36"/>
    <mergeCell ref="C35:C36"/>
    <mergeCell ref="C27:F27"/>
    <mergeCell ref="C29:D29"/>
    <mergeCell ref="C30:D30"/>
    <mergeCell ref="C31:D31"/>
    <mergeCell ref="C32:D32"/>
    <mergeCell ref="C33:D33"/>
    <mergeCell ref="B11:F11"/>
    <mergeCell ref="B15:F15"/>
    <mergeCell ref="B19:F19"/>
    <mergeCell ref="B23:F23"/>
    <mergeCell ref="B26:F26"/>
    <mergeCell ref="C24:F2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E90C9-1470-4823-84AD-68EA5AFB9E85}">
  <dimension ref="C3:J19"/>
  <sheetViews>
    <sheetView tabSelected="1" workbookViewId="0">
      <selection activeCell="G16" sqref="G16"/>
    </sheetView>
  </sheetViews>
  <sheetFormatPr defaultRowHeight="14.4" x14ac:dyDescent="0.3"/>
  <cols>
    <col min="3" max="3" width="23.33203125" customWidth="1"/>
    <col min="4" max="4" width="19.88671875" customWidth="1"/>
    <col min="5" max="5" width="27.44140625" customWidth="1"/>
    <col min="8" max="9" width="10.44140625" bestFit="1" customWidth="1"/>
    <col min="10" max="10" width="12.5546875" bestFit="1" customWidth="1"/>
  </cols>
  <sheetData>
    <row r="3" spans="3:10" x14ac:dyDescent="0.3">
      <c r="C3" s="185" t="s">
        <v>80</v>
      </c>
      <c r="D3" s="185"/>
      <c r="E3" s="47">
        <v>0.28360000000000002</v>
      </c>
    </row>
    <row r="4" spans="3:10" x14ac:dyDescent="0.3">
      <c r="C4" s="185" t="s">
        <v>81</v>
      </c>
      <c r="D4" s="185"/>
      <c r="E4" s="45" t="s">
        <v>82</v>
      </c>
    </row>
    <row r="5" spans="3:10" x14ac:dyDescent="0.3">
      <c r="C5" s="80">
        <v>44121</v>
      </c>
      <c r="D5" s="81">
        <v>44377</v>
      </c>
      <c r="E5" s="64">
        <v>184248</v>
      </c>
    </row>
    <row r="6" spans="3:10" x14ac:dyDescent="0.3">
      <c r="C6" s="80">
        <v>44378</v>
      </c>
      <c r="D6" s="81">
        <v>44561</v>
      </c>
      <c r="E6" s="84">
        <v>128707</v>
      </c>
      <c r="H6" s="67"/>
      <c r="I6" s="71"/>
      <c r="J6" s="72"/>
    </row>
    <row r="7" spans="3:10" x14ac:dyDescent="0.3">
      <c r="C7" s="80">
        <v>44562</v>
      </c>
      <c r="D7" s="81">
        <v>44742</v>
      </c>
      <c r="E7" s="64">
        <v>164054</v>
      </c>
      <c r="H7" s="67"/>
      <c r="I7" s="71"/>
      <c r="J7" s="69"/>
    </row>
    <row r="8" spans="3:10" x14ac:dyDescent="0.3">
      <c r="C8" s="80">
        <v>44743</v>
      </c>
      <c r="D8" s="81">
        <v>44926</v>
      </c>
      <c r="E8" s="64">
        <v>136165</v>
      </c>
      <c r="H8" s="67"/>
      <c r="I8" s="71"/>
      <c r="J8" s="72"/>
    </row>
    <row r="9" spans="3:10" x14ac:dyDescent="0.3">
      <c r="C9" s="80">
        <v>44927</v>
      </c>
      <c r="D9" s="81">
        <v>45107</v>
      </c>
      <c r="E9" s="64">
        <v>160663.78</v>
      </c>
      <c r="H9" s="67"/>
      <c r="I9" s="71"/>
      <c r="J9" s="72"/>
    </row>
    <row r="10" spans="3:10" x14ac:dyDescent="0.3">
      <c r="C10" s="80">
        <v>45108</v>
      </c>
      <c r="D10" s="81">
        <v>45291</v>
      </c>
      <c r="E10" s="64">
        <v>129743.08</v>
      </c>
      <c r="H10" s="67"/>
      <c r="I10" s="71"/>
      <c r="J10" s="72"/>
    </row>
    <row r="11" spans="3:10" x14ac:dyDescent="0.3">
      <c r="C11" s="80">
        <v>45292</v>
      </c>
      <c r="D11" s="81">
        <v>45473</v>
      </c>
      <c r="E11" s="64">
        <v>160978.41</v>
      </c>
      <c r="H11" s="67"/>
      <c r="I11" s="71"/>
      <c r="J11" s="72"/>
    </row>
    <row r="12" spans="3:10" x14ac:dyDescent="0.3">
      <c r="C12" s="185" t="s">
        <v>83</v>
      </c>
      <c r="D12" s="185"/>
      <c r="E12" s="65">
        <f>SUM(E5:E10)</f>
        <v>903580.86</v>
      </c>
      <c r="H12" s="67"/>
      <c r="I12" s="71"/>
      <c r="J12" s="72"/>
    </row>
    <row r="13" spans="3:10" x14ac:dyDescent="0.3">
      <c r="C13" s="185" t="s">
        <v>84</v>
      </c>
      <c r="D13" s="185"/>
      <c r="E13" s="65">
        <f>(D11-C5)+1</f>
        <v>1353</v>
      </c>
      <c r="J13" s="70"/>
    </row>
    <row r="14" spans="3:10" x14ac:dyDescent="0.3">
      <c r="C14" s="185" t="s">
        <v>85</v>
      </c>
      <c r="D14" s="185"/>
      <c r="E14" s="23">
        <v>120</v>
      </c>
    </row>
    <row r="15" spans="3:10" x14ac:dyDescent="0.3">
      <c r="C15" s="185" t="s">
        <v>86</v>
      </c>
      <c r="D15" s="185"/>
      <c r="E15" s="66">
        <f>E12/(E13*E14*24)</f>
        <v>0.23188717972406997</v>
      </c>
    </row>
    <row r="16" spans="3:10" x14ac:dyDescent="0.3">
      <c r="C16" s="185" t="s">
        <v>87</v>
      </c>
      <c r="D16" s="185"/>
      <c r="E16" s="66">
        <f>(E15-E3)/E15</f>
        <v>-0.22300853517415151</v>
      </c>
    </row>
    <row r="17" spans="3:5" x14ac:dyDescent="0.3">
      <c r="C17" s="185" t="s">
        <v>88</v>
      </c>
      <c r="D17" s="185"/>
      <c r="E17" s="185"/>
    </row>
    <row r="18" spans="3:5" x14ac:dyDescent="0.3">
      <c r="C18" s="186" t="s">
        <v>89</v>
      </c>
      <c r="D18" s="187"/>
      <c r="E18" s="47">
        <v>8.2600000000000007E-2</v>
      </c>
    </row>
    <row r="19" spans="3:5" x14ac:dyDescent="0.3">
      <c r="C19" s="185" t="s">
        <v>90</v>
      </c>
      <c r="D19" s="185"/>
      <c r="E19" s="47">
        <v>0.14169999999999999</v>
      </c>
    </row>
  </sheetData>
  <mergeCells count="10">
    <mergeCell ref="C16:D16"/>
    <mergeCell ref="C17:E17"/>
    <mergeCell ref="C18:D18"/>
    <mergeCell ref="C19:D19"/>
    <mergeCell ref="C3:D3"/>
    <mergeCell ref="C4:D4"/>
    <mergeCell ref="C12:D12"/>
    <mergeCell ref="C13:D13"/>
    <mergeCell ref="C14:D14"/>
    <mergeCell ref="C15:D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Project Summary and ERs and SDG</vt:lpstr>
      <vt:lpstr>Database version 20</vt:lpstr>
      <vt:lpstr>Generation</vt:lpstr>
      <vt:lpstr>PLF of CP1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Sneha Jawade</dc:creator>
  <cp:lastModifiedBy>Acer </cp:lastModifiedBy>
  <dcterms:created xsi:type="dcterms:W3CDTF">2025-05-02T05:12:29Z</dcterms:created>
  <dcterms:modified xsi:type="dcterms:W3CDTF">2025-10-03T07:12:18Z</dcterms:modified>
</cp:coreProperties>
</file>