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Z:\My Folders\Ongoing\VCS 624_Closed\Verra comments 210622\"/>
    </mc:Choice>
  </mc:AlternateContent>
  <xr:revisionPtr revIDLastSave="0" documentId="13_ncr:1_{560334F2-B78D-48CE-AC03-21321ED0B1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R Cal" sheetId="3" r:id="rId1"/>
    <sheet name="Monitored data" sheetId="5" r:id="rId2"/>
    <sheet name="Meter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6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4" i="5"/>
  <c r="I11" i="3" l="1"/>
  <c r="I10" i="3"/>
  <c r="I9" i="3"/>
  <c r="I8" i="3"/>
  <c r="I7" i="3"/>
  <c r="H12" i="3"/>
  <c r="H11" i="3"/>
  <c r="H10" i="3"/>
  <c r="H9" i="3"/>
  <c r="H8" i="3"/>
  <c r="H7" i="3"/>
  <c r="C12" i="3"/>
  <c r="B12" i="3"/>
  <c r="C11" i="3"/>
  <c r="B11" i="3"/>
  <c r="C10" i="3"/>
  <c r="B10" i="3"/>
  <c r="C9" i="3"/>
  <c r="B9" i="3"/>
  <c r="C8" i="3"/>
  <c r="B8" i="3"/>
  <c r="B7" i="3"/>
  <c r="C7" i="3"/>
  <c r="J76" i="5"/>
  <c r="E76" i="5"/>
  <c r="D76" i="5"/>
  <c r="C76" i="5"/>
  <c r="I12" i="3" l="1"/>
  <c r="K76" i="5"/>
  <c r="K8" i="3" l="1"/>
  <c r="K9" i="3"/>
  <c r="K10" i="3"/>
  <c r="K11" i="3"/>
  <c r="K12" i="3"/>
  <c r="K7" i="3"/>
  <c r="I13" i="3" l="1"/>
  <c r="D10" i="3" l="1"/>
  <c r="E10" i="3" s="1"/>
  <c r="G10" i="3" l="1"/>
  <c r="L10" i="3" s="1"/>
  <c r="C13" i="3"/>
  <c r="D11" i="3"/>
  <c r="E11" i="3" s="1"/>
  <c r="D9" i="3"/>
  <c r="E9" i="3" s="1"/>
  <c r="B13" i="3"/>
  <c r="D12" i="3"/>
  <c r="E12" i="3" s="1"/>
  <c r="H13" i="3"/>
  <c r="D8" i="3"/>
  <c r="E8" i="3" s="1"/>
  <c r="D7" i="3"/>
  <c r="G9" i="3" l="1"/>
  <c r="G12" i="3"/>
  <c r="L12" i="3" s="1"/>
  <c r="G11" i="3"/>
  <c r="L11" i="3" s="1"/>
  <c r="G8" i="3"/>
  <c r="L8" i="3" s="1"/>
  <c r="L9" i="3"/>
  <c r="K13" i="3"/>
  <c r="E7" i="3"/>
  <c r="D13" i="3"/>
  <c r="E13" i="3" l="1"/>
  <c r="G7" i="3"/>
  <c r="L7" i="3" s="1"/>
  <c r="G13" i="3" l="1"/>
  <c r="L13" i="3" s="1"/>
</calcChain>
</file>

<file path=xl/sharedStrings.xml><?xml version="1.0" encoding="utf-8"?>
<sst xmlns="http://schemas.openxmlformats.org/spreadsheetml/2006/main" count="63" uniqueCount="58">
  <si>
    <t>Gross power generation 
(MWh)</t>
  </si>
  <si>
    <t>Auxiliary Consumption 
(MWh)</t>
  </si>
  <si>
    <r>
      <t xml:space="preserve">Net power generation
 </t>
    </r>
    <r>
      <rPr>
        <b/>
        <sz val="11"/>
        <color theme="1"/>
        <rFont val="Calibri"/>
        <family val="2"/>
        <scheme val="minor"/>
      </rPr>
      <t>(MWh)</t>
    </r>
  </si>
  <si>
    <r>
      <t>EG</t>
    </r>
    <r>
      <rPr>
        <b/>
        <vertAlign val="subscript"/>
        <sz val="11"/>
        <color theme="1"/>
        <rFont val="Calibri"/>
        <family val="2"/>
        <scheme val="minor"/>
      </rPr>
      <t xml:space="preserve">y </t>
    </r>
    <r>
      <rPr>
        <b/>
        <sz val="11"/>
        <color theme="1"/>
        <rFont val="Calibri"/>
        <family val="2"/>
        <scheme val="minor"/>
      </rPr>
      <t>(EG</t>
    </r>
    <r>
      <rPr>
        <b/>
        <vertAlign val="subscript"/>
        <sz val="11"/>
        <color theme="1"/>
        <rFont val="Calibri"/>
        <family val="2"/>
        <scheme val="minor"/>
      </rPr>
      <t>project plant, y</t>
    </r>
    <r>
      <rPr>
        <b/>
        <sz val="11"/>
        <color theme="1"/>
        <rFont val="Calibri"/>
        <family val="2"/>
        <scheme val="minor"/>
      </rPr>
      <t>)</t>
    </r>
  </si>
  <si>
    <r>
      <t>EF</t>
    </r>
    <r>
      <rPr>
        <b/>
        <vertAlign val="subscript"/>
        <sz val="11"/>
        <color theme="1"/>
        <rFont val="Calibri"/>
        <family val="2"/>
        <scheme val="minor"/>
      </rPr>
      <t>electricity,y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</si>
  <si>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y</t>
    </r>
  </si>
  <si>
    <r>
      <t>AVD</t>
    </r>
    <r>
      <rPr>
        <b/>
        <vertAlign val="subscript"/>
        <sz val="11"/>
        <color theme="1"/>
        <rFont val="Calibri"/>
        <family val="2"/>
        <scheme val="minor"/>
      </rPr>
      <t>y
(</t>
    </r>
    <r>
      <rPr>
        <b/>
        <vertAlign val="subscript"/>
        <sz val="12"/>
        <color theme="1"/>
        <rFont val="Calibri"/>
        <family val="2"/>
        <scheme val="minor"/>
      </rPr>
      <t xml:space="preserve">Monthly average of round trip distance) </t>
    </r>
    <r>
      <rPr>
        <b/>
        <vertAlign val="subscript"/>
        <sz val="16"/>
        <color theme="1"/>
        <rFont val="Calibri"/>
        <family val="2"/>
        <scheme val="minor"/>
      </rPr>
      <t>Km</t>
    </r>
  </si>
  <si>
    <r>
      <t>EF</t>
    </r>
    <r>
      <rPr>
        <b/>
        <vertAlign val="subscript"/>
        <sz val="11"/>
        <color theme="1"/>
        <rFont val="Calibri"/>
        <family val="2"/>
        <scheme val="minor"/>
      </rPr>
      <t>km,CO2</t>
    </r>
  </si>
  <si>
    <t>Total</t>
  </si>
  <si>
    <r>
      <t>ER</t>
    </r>
    <r>
      <rPr>
        <b/>
        <vertAlign val="subscript"/>
        <sz val="11"/>
        <color theme="1"/>
        <rFont val="Calibri"/>
        <family val="2"/>
        <scheme val="minor"/>
      </rPr>
      <t xml:space="preserve">electricity,y
</t>
    </r>
    <r>
      <rPr>
        <b/>
        <vertAlign val="subscript"/>
        <sz val="16"/>
        <color theme="1"/>
        <rFont val="Calibri"/>
        <family val="2"/>
        <scheme val="minor"/>
      </rPr>
      <t>(tCO2)</t>
    </r>
  </si>
  <si>
    <r>
      <t>PET</t>
    </r>
    <r>
      <rPr>
        <b/>
        <vertAlign val="subscript"/>
        <sz val="11"/>
        <color theme="1"/>
        <rFont val="Calibri"/>
        <family val="2"/>
        <scheme val="minor"/>
      </rPr>
      <t xml:space="preserve">y
</t>
    </r>
    <r>
      <rPr>
        <b/>
        <vertAlign val="subscript"/>
        <sz val="16"/>
        <color theme="1"/>
        <rFont val="Calibri"/>
        <family val="2"/>
        <scheme val="minor"/>
      </rPr>
      <t>(tCO2)</t>
    </r>
  </si>
  <si>
    <t>ERy Emission Reductions (tCO2)</t>
  </si>
  <si>
    <t>Project Title: 15 MW Biomass Residue Based Power Project at Ghazipur, India</t>
  </si>
  <si>
    <t>VCS Ref. no:</t>
  </si>
  <si>
    <t>Monitoring period under consideration: 01/01/2012 to 31/12/2017</t>
  </si>
  <si>
    <t>144917/135263-1008</t>
  </si>
  <si>
    <t>Meter Sr. No.</t>
  </si>
  <si>
    <t>Make</t>
  </si>
  <si>
    <t>Accuracy class</t>
  </si>
  <si>
    <t>Meter ID no.</t>
  </si>
  <si>
    <t>M3</t>
  </si>
  <si>
    <t>Make/Model</t>
  </si>
  <si>
    <t>Conzerv/6400</t>
  </si>
  <si>
    <t>Date of calibration</t>
  </si>
  <si>
    <t>M4</t>
  </si>
  <si>
    <t>144917/135265/1008</t>
  </si>
  <si>
    <t>M6</t>
  </si>
  <si>
    <t>20070325010057/2008</t>
  </si>
  <si>
    <t>WASION/DSSD33 1</t>
  </si>
  <si>
    <t>0.5s</t>
  </si>
  <si>
    <t>0411032K</t>
  </si>
  <si>
    <t>40 Tons</t>
  </si>
  <si>
    <t>100 Tons</t>
  </si>
  <si>
    <t>Class III</t>
  </si>
  <si>
    <t>Capacity</t>
  </si>
  <si>
    <t>Serial No.</t>
  </si>
  <si>
    <t>Serial number</t>
  </si>
  <si>
    <t>91H542351</t>
  </si>
  <si>
    <t>Model</t>
  </si>
  <si>
    <t>YOKOGAWA</t>
  </si>
  <si>
    <t xml:space="preserve">EJA 110 A </t>
  </si>
  <si>
    <t>Years</t>
  </si>
  <si>
    <t>Energy Meters</t>
  </si>
  <si>
    <t>Weigh Bridge</t>
  </si>
  <si>
    <t>Steam flow meter</t>
  </si>
  <si>
    <t>Electricity</t>
  </si>
  <si>
    <t>Biomass Received</t>
  </si>
  <si>
    <t>Months</t>
  </si>
  <si>
    <t>M3 (Gen/kWh)</t>
  </si>
  <si>
    <t>M4 (Gen/kWh)</t>
  </si>
  <si>
    <t>M6 (Gen/kWh)</t>
  </si>
  <si>
    <t>Month</t>
  </si>
  <si>
    <t>No. of Trips</t>
  </si>
  <si>
    <t>Round Trip (km)</t>
  </si>
  <si>
    <t>Nett Wt. Quintals</t>
  </si>
  <si>
    <t>Crosscheck of biomass quantity based on site data (Quintals)</t>
  </si>
  <si>
    <t>Net power generation
 (MWh) (M6-M3-M4)</t>
  </si>
  <si>
    <t>Crosscheck of net generation (based on site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</si>
</sst>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09]mmm\-yy;@"/>
    <numFmt numFmtId="165" formatCode="0.0"/>
    <numFmt numFmtId="166" formatCode="0.0000"/>
    <numFmt numFmtId="169" formatCode="_ * #,##0_ ;_ * \-#,##0_ ;_ * &quot;-&quot;??_ ;_ @_ 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6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.5"/>
      <color theme="1"/>
      <name val="Arial"/>
      <family val="2"/>
    </font>
    <font>
      <sz val="1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12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1" fontId="8" fillId="0" borderId="1" xfId="1" applyNumberFormat="1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/>
    </xf>
    <xf numFmtId="0" fontId="0" fillId="0" borderId="0" xfId="0" applyBorder="1"/>
    <xf numFmtId="1" fontId="0" fillId="0" borderId="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2" fontId="0" fillId="0" borderId="0" xfId="0" applyNumberFormat="1"/>
    <xf numFmtId="0" fontId="1" fillId="0" borderId="1" xfId="0" applyFont="1" applyBorder="1" applyAlignment="1">
      <alignment horizontal="center"/>
    </xf>
    <xf numFmtId="166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17" fontId="0" fillId="0" borderId="1" xfId="0" applyNumberForma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17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65" fontId="0" fillId="0" borderId="0" xfId="0" applyNumberFormat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0" xfId="0" applyNumberFormat="1"/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9" fontId="0" fillId="0" borderId="1" xfId="2" applyNumberFormat="1" applyFont="1" applyBorder="1" applyAlignment="1">
      <alignment horizontal="center" vertical="top" wrapText="1"/>
    </xf>
    <xf numFmtId="169" fontId="6" fillId="0" borderId="1" xfId="2" applyNumberFormat="1" applyFont="1" applyBorder="1" applyAlignment="1">
      <alignment horizontal="center" vertical="top" wrapText="1"/>
    </xf>
    <xf numFmtId="169" fontId="0" fillId="0" borderId="1" xfId="2" applyNumberFormat="1" applyFont="1" applyBorder="1" applyAlignment="1">
      <alignment horizontal="center" vertical="top"/>
    </xf>
    <xf numFmtId="169" fontId="6" fillId="0" borderId="1" xfId="2" applyNumberFormat="1" applyFont="1" applyBorder="1" applyAlignment="1">
      <alignment horizontal="right" vertical="top" wrapText="1"/>
    </xf>
    <xf numFmtId="169" fontId="6" fillId="0" borderId="1" xfId="2" applyNumberFormat="1" applyFont="1" applyBorder="1" applyAlignment="1">
      <alignment horizontal="center" wrapText="1"/>
    </xf>
    <xf numFmtId="169" fontId="0" fillId="0" borderId="1" xfId="2" applyNumberFormat="1" applyFont="1" applyBorder="1" applyAlignment="1">
      <alignment horizontal="center"/>
    </xf>
    <xf numFmtId="169" fontId="1" fillId="0" borderId="1" xfId="2" applyNumberFormat="1" applyFont="1" applyBorder="1" applyAlignment="1">
      <alignment horizontal="center" vertical="top" wrapText="1"/>
    </xf>
    <xf numFmtId="169" fontId="1" fillId="0" borderId="1" xfId="2" applyNumberFormat="1" applyFont="1" applyBorder="1" applyAlignment="1">
      <alignment horizontal="center" vertical="top"/>
    </xf>
    <xf numFmtId="169" fontId="2" fillId="0" borderId="1" xfId="2" applyNumberFormat="1" applyFont="1" applyBorder="1" applyAlignment="1">
      <alignment horizontal="center" wrapText="1"/>
    </xf>
    <xf numFmtId="169" fontId="1" fillId="0" borderId="1" xfId="2" applyNumberFormat="1" applyFont="1" applyBorder="1" applyAlignment="1">
      <alignment horizontal="center"/>
    </xf>
    <xf numFmtId="169" fontId="1" fillId="2" borderId="1" xfId="2" applyNumberFormat="1" applyFont="1" applyFill="1" applyBorder="1" applyAlignment="1">
      <alignment horizontal="center"/>
    </xf>
    <xf numFmtId="169" fontId="2" fillId="0" borderId="1" xfId="2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workbookViewId="0">
      <selection activeCell="C17" sqref="C17"/>
    </sheetView>
  </sheetViews>
  <sheetFormatPr defaultRowHeight="14.4"/>
  <cols>
    <col min="1" max="1" width="16.33203125" customWidth="1"/>
    <col min="2" max="2" width="12.5546875" bestFit="1" customWidth="1"/>
    <col min="3" max="3" width="13.109375" bestFit="1" customWidth="1"/>
    <col min="4" max="4" width="12.5546875" bestFit="1" customWidth="1"/>
    <col min="5" max="5" width="10.33203125" customWidth="1"/>
    <col min="6" max="6" width="9.88671875" bestFit="1" customWidth="1"/>
    <col min="7" max="7" width="12.5546875" bestFit="1" customWidth="1"/>
    <col min="8" max="8" width="11" bestFit="1" customWidth="1"/>
    <col min="9" max="9" width="13.88671875" style="1" customWidth="1"/>
    <col min="10" max="10" width="7.88671875" bestFit="1" customWidth="1"/>
    <col min="11" max="11" width="9.109375" customWidth="1"/>
    <col min="12" max="12" width="11.44140625" customWidth="1"/>
    <col min="13" max="13" width="10" bestFit="1" customWidth="1"/>
  </cols>
  <sheetData>
    <row r="1" spans="1:14">
      <c r="I1"/>
    </row>
    <row r="2" spans="1:14">
      <c r="A2" s="17" t="s">
        <v>12</v>
      </c>
      <c r="I2"/>
    </row>
    <row r="3" spans="1:14">
      <c r="A3" s="17" t="s">
        <v>13</v>
      </c>
      <c r="B3" s="21">
        <v>624</v>
      </c>
      <c r="I3"/>
    </row>
    <row r="4" spans="1:14">
      <c r="A4" s="17" t="s">
        <v>14</v>
      </c>
      <c r="I4"/>
    </row>
    <row r="5" spans="1:14">
      <c r="I5"/>
    </row>
    <row r="6" spans="1:14" ht="76.2">
      <c r="A6" s="11" t="s">
        <v>41</v>
      </c>
      <c r="B6" s="12" t="s">
        <v>0</v>
      </c>
      <c r="C6" s="12" t="s">
        <v>1</v>
      </c>
      <c r="D6" s="13" t="s">
        <v>2</v>
      </c>
      <c r="E6" s="12" t="s">
        <v>3</v>
      </c>
      <c r="F6" s="12" t="s">
        <v>4</v>
      </c>
      <c r="G6" s="12" t="s">
        <v>9</v>
      </c>
      <c r="H6" s="11" t="s">
        <v>5</v>
      </c>
      <c r="I6" s="12" t="s">
        <v>6</v>
      </c>
      <c r="J6" s="12" t="s">
        <v>7</v>
      </c>
      <c r="K6" s="12" t="s">
        <v>10</v>
      </c>
      <c r="L6" s="12" t="s">
        <v>11</v>
      </c>
    </row>
    <row r="7" spans="1:14" ht="15.6">
      <c r="A7" s="2">
        <v>2012</v>
      </c>
      <c r="B7" s="48">
        <f>SUM('Monitored data'!E4:E15)/1000</f>
        <v>106941.25</v>
      </c>
      <c r="C7" s="48">
        <f>(SUM('Monitored data'!C4:C15)+SUM('Monitored data'!D4:D15))/1000</f>
        <v>9878.7150000000001</v>
      </c>
      <c r="D7" s="49">
        <f>B7-C7</f>
        <v>97062.535000000003</v>
      </c>
      <c r="E7" s="50">
        <f>D7</f>
        <v>97062.535000000003</v>
      </c>
      <c r="F7" s="50">
        <v>0.8</v>
      </c>
      <c r="G7" s="50">
        <f t="shared" ref="G7:G12" si="0">ROUNDDOWN((E7*F7),0)</f>
        <v>77650</v>
      </c>
      <c r="H7" s="48">
        <f>SUM('Monitored data'!J4:J15)</f>
        <v>10834</v>
      </c>
      <c r="I7" s="48">
        <f>AVERAGE('Monitored data'!K4:K15)</f>
        <v>144.33333333333334</v>
      </c>
      <c r="J7" s="51">
        <v>4.4000000000000002E-4</v>
      </c>
      <c r="K7" s="52">
        <f>ROUNDUP((H7*I7*J7),0)</f>
        <v>689</v>
      </c>
      <c r="L7" s="53">
        <f>ROUNDDOWN(G7-K7,0)</f>
        <v>76961</v>
      </c>
      <c r="N7" s="14"/>
    </row>
    <row r="8" spans="1:14" ht="15.6">
      <c r="A8" s="2">
        <v>2013</v>
      </c>
      <c r="B8" s="48">
        <f>SUM('Monitored data'!E16:E27)/1000</f>
        <v>85877.5</v>
      </c>
      <c r="C8" s="48">
        <f>(SUM('Monitored data'!C16:C27)+SUM('Monitored data'!D16:D27))/1000</f>
        <v>8381.4629999999997</v>
      </c>
      <c r="D8" s="49">
        <f t="shared" ref="D8:D12" si="1">B8-C8</f>
        <v>77496.036999999997</v>
      </c>
      <c r="E8" s="50">
        <f t="shared" ref="E8:E12" si="2">D8</f>
        <v>77496.036999999997</v>
      </c>
      <c r="F8" s="50">
        <v>0.8</v>
      </c>
      <c r="G8" s="50">
        <f t="shared" si="0"/>
        <v>61996</v>
      </c>
      <c r="H8" s="48">
        <f>SUM('Monitored data'!J16:J27)</f>
        <v>9191</v>
      </c>
      <c r="I8" s="48">
        <f>AVERAGE('Monitored data'!K16:K27)</f>
        <v>100.05999999999999</v>
      </c>
      <c r="J8" s="51">
        <v>4.4000000000000002E-4</v>
      </c>
      <c r="K8" s="52">
        <f t="shared" ref="K8:K12" si="3">ROUNDUP((H8*I8*J8),0)</f>
        <v>405</v>
      </c>
      <c r="L8" s="53">
        <f t="shared" ref="L8:L13" si="4">ROUNDDOWN(G8-K8,0)</f>
        <v>61591</v>
      </c>
    </row>
    <row r="9" spans="1:14" ht="15.6">
      <c r="A9" s="2">
        <v>2014</v>
      </c>
      <c r="B9" s="48">
        <f>SUM('Monitored data'!E28:E39)/1000</f>
        <v>72590</v>
      </c>
      <c r="C9" s="48">
        <f>(SUM('Monitored data'!C28:C39)+SUM('Monitored data'!D28:D39))/1000</f>
        <v>7529.9380000000001</v>
      </c>
      <c r="D9" s="49">
        <f t="shared" si="1"/>
        <v>65060.061999999998</v>
      </c>
      <c r="E9" s="50">
        <f t="shared" si="2"/>
        <v>65060.061999999998</v>
      </c>
      <c r="F9" s="50">
        <v>0.8</v>
      </c>
      <c r="G9" s="50">
        <f t="shared" si="0"/>
        <v>52048</v>
      </c>
      <c r="H9" s="48">
        <f>SUM('Monitored data'!J28:J39)</f>
        <v>9334</v>
      </c>
      <c r="I9" s="48">
        <f>AVERAGE('Monitored data'!K28:K39)</f>
        <v>97.84666666666665</v>
      </c>
      <c r="J9" s="51">
        <v>4.4000000000000002E-4</v>
      </c>
      <c r="K9" s="52">
        <f t="shared" si="3"/>
        <v>402</v>
      </c>
      <c r="L9" s="53">
        <f t="shared" si="4"/>
        <v>51646</v>
      </c>
    </row>
    <row r="10" spans="1:14" ht="15.6">
      <c r="A10" s="2">
        <v>2015</v>
      </c>
      <c r="B10" s="48">
        <f>SUM('Monitored data'!E40:E51)/1000</f>
        <v>99175</v>
      </c>
      <c r="C10" s="48">
        <f>(SUM('Monitored data'!C40:C51)+SUM('Monitored data'!D40:D51))/1000</f>
        <v>9324.866</v>
      </c>
      <c r="D10" s="49">
        <f t="shared" si="1"/>
        <v>89850.134000000005</v>
      </c>
      <c r="E10" s="50">
        <f t="shared" si="2"/>
        <v>89850.134000000005</v>
      </c>
      <c r="F10" s="50">
        <v>0.8</v>
      </c>
      <c r="G10" s="50">
        <f t="shared" si="0"/>
        <v>71880</v>
      </c>
      <c r="H10" s="48">
        <f>SUM('Monitored data'!J40:J51)</f>
        <v>6890</v>
      </c>
      <c r="I10" s="48">
        <f>AVERAGE('Monitored data'!K40:K51)</f>
        <v>81.816666666666677</v>
      </c>
      <c r="J10" s="51">
        <v>4.4000000000000002E-4</v>
      </c>
      <c r="K10" s="52">
        <f t="shared" si="3"/>
        <v>249</v>
      </c>
      <c r="L10" s="53">
        <f t="shared" si="4"/>
        <v>71631</v>
      </c>
    </row>
    <row r="11" spans="1:14" ht="15.6">
      <c r="A11" s="2">
        <v>2016</v>
      </c>
      <c r="B11" s="48">
        <f>SUM('Monitored data'!E52:E63)/1000</f>
        <v>106440</v>
      </c>
      <c r="C11" s="48">
        <f>(SUM('Monitored data'!C52:C63)+SUM('Monitored data'!D52:D63))/1000</f>
        <v>12279.599</v>
      </c>
      <c r="D11" s="49">
        <f t="shared" si="1"/>
        <v>94160.400999999998</v>
      </c>
      <c r="E11" s="50">
        <f t="shared" si="2"/>
        <v>94160.400999999998</v>
      </c>
      <c r="F11" s="50">
        <v>0.8</v>
      </c>
      <c r="G11" s="50">
        <f t="shared" si="0"/>
        <v>75328</v>
      </c>
      <c r="H11" s="48">
        <f>SUM('Monitored data'!J52:J63)</f>
        <v>11018</v>
      </c>
      <c r="I11" s="48">
        <f>AVERAGE('Monitored data'!K52:K63)</f>
        <v>55.783333333333331</v>
      </c>
      <c r="J11" s="51">
        <v>4.4000000000000002E-4</v>
      </c>
      <c r="K11" s="52">
        <f t="shared" si="3"/>
        <v>271</v>
      </c>
      <c r="L11" s="53">
        <f t="shared" si="4"/>
        <v>75057</v>
      </c>
    </row>
    <row r="12" spans="1:14" ht="15.6">
      <c r="A12" s="2">
        <v>2017</v>
      </c>
      <c r="B12" s="48">
        <f>SUM('Monitored data'!E64:E75)/1000</f>
        <v>94595</v>
      </c>
      <c r="C12" s="48">
        <f>(SUM('Monitored data'!C64:C75)+SUM('Monitored data'!D64:D75))/1000</f>
        <v>10337.263999999999</v>
      </c>
      <c r="D12" s="49">
        <f t="shared" si="1"/>
        <v>84257.736000000004</v>
      </c>
      <c r="E12" s="50">
        <f t="shared" si="2"/>
        <v>84257.736000000004</v>
      </c>
      <c r="F12" s="50">
        <v>0.8</v>
      </c>
      <c r="G12" s="50">
        <f t="shared" si="0"/>
        <v>67406</v>
      </c>
      <c r="H12" s="48">
        <f>SUM('Monitored data'!J64:J75)</f>
        <v>15540</v>
      </c>
      <c r="I12" s="48">
        <f>AVERAGE('Monitored data'!K64:K75)</f>
        <v>96.183333333333337</v>
      </c>
      <c r="J12" s="51">
        <v>4.4000000000000002E-4</v>
      </c>
      <c r="K12" s="52">
        <f t="shared" si="3"/>
        <v>658</v>
      </c>
      <c r="L12" s="53">
        <f t="shared" si="4"/>
        <v>66748</v>
      </c>
    </row>
    <row r="13" spans="1:14">
      <c r="A13" s="15" t="s">
        <v>8</v>
      </c>
      <c r="B13" s="54">
        <f>SUM(B7:B12)</f>
        <v>565618.75</v>
      </c>
      <c r="C13" s="54">
        <f>SUM(C7:C12)</f>
        <v>57731.845000000001</v>
      </c>
      <c r="D13" s="54">
        <f>SUM(D7:D12)</f>
        <v>507886.90500000003</v>
      </c>
      <c r="E13" s="55">
        <f>SUM(E7:E12)</f>
        <v>507886.90500000003</v>
      </c>
      <c r="F13" s="55"/>
      <c r="G13" s="56">
        <f>SUM(G7:G12)</f>
        <v>406308</v>
      </c>
      <c r="H13" s="57">
        <f>SUM(H7:H12)</f>
        <v>62807</v>
      </c>
      <c r="I13" s="58">
        <f>AVERAGE(I7:I12)</f>
        <v>96.003888888888881</v>
      </c>
      <c r="J13" s="59"/>
      <c r="K13" s="56">
        <f>SUM(K7:K12)</f>
        <v>2674</v>
      </c>
      <c r="L13" s="57">
        <f t="shared" si="4"/>
        <v>403634</v>
      </c>
    </row>
    <row r="14" spans="1:14" ht="15.6">
      <c r="A14" s="3"/>
      <c r="B14" s="4"/>
      <c r="C14" s="5"/>
      <c r="D14" s="6"/>
      <c r="E14" s="7"/>
      <c r="F14" s="7"/>
      <c r="G14" s="7"/>
      <c r="H14" s="8"/>
      <c r="I14" s="7"/>
      <c r="J14" s="6"/>
      <c r="K14" s="9"/>
    </row>
    <row r="15" spans="1:14" ht="15.6">
      <c r="A15" s="10"/>
      <c r="B15" s="5"/>
      <c r="C15" s="5"/>
      <c r="D15" s="6"/>
      <c r="E15" s="7"/>
      <c r="F15" s="7"/>
      <c r="G15" s="7"/>
      <c r="H15" s="7"/>
      <c r="I15" s="7"/>
      <c r="J15" s="7"/>
      <c r="K15" s="7"/>
      <c r="L15" s="7"/>
    </row>
    <row r="16" spans="1:14" ht="15.6">
      <c r="A16" s="10"/>
      <c r="B16" s="5"/>
      <c r="C16" s="5"/>
      <c r="D16" s="6"/>
      <c r="E16" s="7"/>
      <c r="F16" s="7"/>
      <c r="G16" s="7"/>
      <c r="H16" s="7"/>
      <c r="I16" s="7"/>
      <c r="J16" s="7"/>
      <c r="K16" s="7"/>
      <c r="L16" s="7"/>
    </row>
    <row r="17" spans="1:13" ht="15.6">
      <c r="A17" s="10"/>
      <c r="B17" s="5"/>
      <c r="C17" s="5"/>
      <c r="D17" s="6"/>
      <c r="E17" s="7"/>
      <c r="F17" s="7"/>
      <c r="G17" s="7"/>
      <c r="H17" s="7"/>
      <c r="I17" s="7"/>
      <c r="J17" s="7"/>
      <c r="K17" s="7"/>
      <c r="L17" s="7"/>
    </row>
    <row r="18" spans="1:13" ht="15.6">
      <c r="A18" s="10"/>
      <c r="B18" s="5"/>
      <c r="C18" s="5"/>
      <c r="D18" s="6"/>
      <c r="E18" s="7"/>
      <c r="F18" s="7"/>
      <c r="G18" s="7"/>
      <c r="H18" s="7"/>
      <c r="I18" s="7"/>
      <c r="J18" s="7"/>
      <c r="K18" s="7"/>
      <c r="L18" s="7"/>
      <c r="M18" s="16"/>
    </row>
    <row r="19" spans="1:13" ht="15.6">
      <c r="A19" s="10"/>
      <c r="B19" s="5"/>
      <c r="C19" s="5"/>
      <c r="D19" s="6"/>
      <c r="E19" s="7"/>
      <c r="F19" s="7"/>
      <c r="G19" s="7"/>
      <c r="H19" s="7"/>
      <c r="I19" s="7"/>
      <c r="J19" s="7"/>
      <c r="K19" s="7"/>
      <c r="L19" s="7"/>
    </row>
    <row r="20" spans="1:13" ht="15.6">
      <c r="A20" s="10"/>
      <c r="B20" s="5"/>
      <c r="C20" s="5"/>
      <c r="D20" s="6"/>
      <c r="E20" s="7"/>
      <c r="F20" s="7"/>
      <c r="G20" s="7"/>
      <c r="H20" s="7"/>
      <c r="I20" s="7"/>
      <c r="J20" s="7"/>
      <c r="K20" s="7"/>
      <c r="L20" s="7"/>
    </row>
    <row r="21" spans="1:13" ht="15.6">
      <c r="A21" s="10"/>
      <c r="B21" s="5"/>
      <c r="C21" s="5"/>
      <c r="D21" s="6"/>
      <c r="E21" s="7"/>
      <c r="F21" s="7"/>
      <c r="G21" s="7"/>
      <c r="H21" s="7"/>
      <c r="I21" s="7"/>
      <c r="J21" s="7"/>
      <c r="K21" s="7"/>
      <c r="L21" s="7"/>
    </row>
    <row r="22" spans="1:13" ht="15.6">
      <c r="A22" s="10"/>
      <c r="B22" s="5"/>
      <c r="C22" s="5"/>
      <c r="D22" s="6"/>
      <c r="E22" s="7"/>
      <c r="F22" s="7"/>
      <c r="G22" s="7"/>
      <c r="H22" s="7"/>
      <c r="I22" s="7"/>
      <c r="J22" s="7"/>
      <c r="K22" s="7"/>
      <c r="L22" s="7"/>
    </row>
    <row r="23" spans="1:13" ht="15.6">
      <c r="A23" s="10"/>
      <c r="B23" s="5"/>
      <c r="C23" s="5"/>
      <c r="D23" s="6"/>
      <c r="E23" s="7"/>
      <c r="F23" s="7"/>
      <c r="G23" s="7"/>
      <c r="H23" s="7"/>
      <c r="I23" s="7"/>
      <c r="J23" s="7"/>
      <c r="K23" s="7"/>
      <c r="L23" s="7"/>
    </row>
    <row r="24" spans="1:13" ht="15.6">
      <c r="A24" s="10"/>
      <c r="B24" s="5"/>
      <c r="C24" s="5"/>
      <c r="D24" s="6"/>
      <c r="E24" s="7"/>
      <c r="F24" s="7"/>
      <c r="G24" s="7"/>
      <c r="H24" s="7"/>
      <c r="I24" s="7"/>
      <c r="J24" s="7"/>
      <c r="K24" s="7"/>
      <c r="L24" s="7"/>
    </row>
    <row r="25" spans="1:13" ht="15.6">
      <c r="A25" s="10"/>
      <c r="B25" s="5"/>
      <c r="C25" s="5"/>
      <c r="D25" s="6"/>
      <c r="E25" s="7"/>
      <c r="F25" s="7"/>
      <c r="G25" s="7"/>
      <c r="H25" s="7"/>
      <c r="I25" s="7"/>
      <c r="J25" s="7"/>
      <c r="K25" s="7"/>
      <c r="L25" s="7"/>
    </row>
    <row r="26" spans="1:13" ht="15.6">
      <c r="A26" s="10"/>
      <c r="B26" s="5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1:13" ht="15.6">
      <c r="A27" s="10"/>
      <c r="B27" s="5"/>
      <c r="C27" s="6"/>
      <c r="D27" s="6"/>
      <c r="E27" s="6"/>
      <c r="F27" s="6"/>
      <c r="G27" s="6"/>
      <c r="H27" s="6"/>
      <c r="I27" s="6"/>
      <c r="J27" s="6"/>
      <c r="K27" s="6"/>
      <c r="L27" s="7"/>
    </row>
    <row r="28" spans="1:13" ht="15.6">
      <c r="A28" s="10"/>
      <c r="B28" s="5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1:13" ht="15.6">
      <c r="A29" s="10"/>
      <c r="B29" s="5"/>
      <c r="C29" s="6"/>
      <c r="D29" s="6"/>
      <c r="E29" s="6"/>
      <c r="F29" s="6"/>
      <c r="G29" s="6"/>
      <c r="H29" s="6"/>
      <c r="I29" s="6"/>
      <c r="J29" s="6"/>
      <c r="K29" s="6"/>
      <c r="L29" s="7"/>
    </row>
    <row r="30" spans="1:13" ht="15.6">
      <c r="A30" s="10"/>
      <c r="B30" s="5"/>
      <c r="C30" s="6"/>
      <c r="D30" s="6"/>
      <c r="E30" s="6"/>
      <c r="F30" s="6"/>
      <c r="G30" s="6"/>
      <c r="H30" s="6"/>
      <c r="I30" s="6"/>
      <c r="J30" s="6"/>
      <c r="K30" s="6"/>
      <c r="L30" s="7"/>
    </row>
    <row r="31" spans="1:13" ht="15.6">
      <c r="A31" s="10"/>
      <c r="B31" s="5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1:13" ht="15.6">
      <c r="A32" s="10"/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1:11" ht="15.6">
      <c r="A33" s="10"/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1:11" ht="15.6">
      <c r="A34" s="10"/>
      <c r="B34" s="5"/>
      <c r="C34" s="6"/>
      <c r="D34" s="6"/>
      <c r="E34" s="6"/>
      <c r="F34" s="6"/>
      <c r="G34" s="6"/>
      <c r="H34" s="6"/>
      <c r="I34" s="6"/>
      <c r="J34" s="6"/>
      <c r="K34" s="6"/>
    </row>
    <row r="35" spans="1:11" ht="15.6">
      <c r="A35" s="10"/>
      <c r="B35" s="5"/>
      <c r="C35" s="6"/>
      <c r="D35" s="6"/>
      <c r="E35" s="6"/>
      <c r="F35" s="6"/>
      <c r="G35" s="6"/>
      <c r="H35" s="6"/>
      <c r="I35" s="6"/>
      <c r="J35" s="6"/>
      <c r="K35" s="6"/>
    </row>
    <row r="36" spans="1:11" ht="15.6">
      <c r="A36" s="10"/>
      <c r="B36" s="5"/>
      <c r="C36" s="6"/>
      <c r="D36" s="6"/>
      <c r="E36" s="6"/>
      <c r="F36" s="6"/>
      <c r="G36" s="6"/>
      <c r="H36" s="6"/>
      <c r="I36" s="6"/>
      <c r="J36" s="6"/>
      <c r="K36" s="6"/>
    </row>
    <row r="37" spans="1:11" ht="15.6">
      <c r="A37" s="10"/>
      <c r="B37" s="5"/>
      <c r="C37" s="6"/>
      <c r="D37" s="6"/>
      <c r="E37" s="6"/>
      <c r="F37" s="6"/>
      <c r="G37" s="6"/>
      <c r="H37" s="6"/>
      <c r="I37" s="6"/>
      <c r="J37" s="6"/>
      <c r="K37" s="6"/>
    </row>
    <row r="38" spans="1:11" ht="15.6">
      <c r="A38" s="10"/>
      <c r="B38" s="5"/>
      <c r="C38" s="6"/>
      <c r="D38" s="6"/>
      <c r="E38" s="6"/>
      <c r="F38" s="6"/>
      <c r="G38" s="6"/>
      <c r="H38" s="6"/>
      <c r="I38" s="6"/>
      <c r="J38" s="6"/>
      <c r="K38" s="6"/>
    </row>
    <row r="39" spans="1:11" ht="15.6">
      <c r="A39" s="10"/>
      <c r="B39" s="5"/>
      <c r="C39" s="6"/>
      <c r="D39" s="6"/>
      <c r="E39" s="6"/>
      <c r="F39" s="6"/>
      <c r="G39" s="6"/>
      <c r="H39" s="6"/>
      <c r="I39" s="6"/>
      <c r="J39" s="6"/>
      <c r="K39" s="6"/>
    </row>
    <row r="40" spans="1:11" ht="15.6">
      <c r="A40" s="10"/>
      <c r="B40" s="5"/>
      <c r="C40" s="6"/>
      <c r="D40" s="6"/>
      <c r="E40" s="6"/>
      <c r="F40" s="6"/>
      <c r="G40" s="6"/>
      <c r="H40" s="6"/>
      <c r="I40" s="6"/>
      <c r="J40" s="6"/>
      <c r="K40" s="6"/>
    </row>
    <row r="41" spans="1:11" ht="15.6">
      <c r="A41" s="10"/>
      <c r="B41" s="5"/>
      <c r="C41" s="6"/>
      <c r="D41" s="6"/>
      <c r="E41" s="6"/>
      <c r="F41" s="6"/>
      <c r="G41" s="6"/>
      <c r="H41" s="6"/>
      <c r="I41" s="6"/>
      <c r="J41" s="6"/>
      <c r="K41" s="6"/>
    </row>
    <row r="42" spans="1:11" ht="15.6">
      <c r="A42" s="10"/>
      <c r="B42" s="5"/>
      <c r="C42" s="6"/>
      <c r="D42" s="6"/>
      <c r="E42" s="6"/>
      <c r="F42" s="6"/>
      <c r="G42" s="6"/>
      <c r="H42" s="6"/>
      <c r="I42" s="6"/>
      <c r="J42" s="6"/>
      <c r="K42" s="6"/>
    </row>
    <row r="43" spans="1:11" ht="15.6">
      <c r="A43" s="10"/>
      <c r="B43" s="5"/>
      <c r="C43" s="6"/>
      <c r="D43" s="6"/>
      <c r="E43" s="6"/>
      <c r="F43" s="6"/>
      <c r="G43" s="6"/>
      <c r="H43" s="6"/>
      <c r="I43" s="6"/>
      <c r="J43" s="6"/>
      <c r="K43" s="6"/>
    </row>
    <row r="44" spans="1:11" ht="15.6">
      <c r="A44" s="10"/>
      <c r="B44" s="5"/>
      <c r="C44" s="6"/>
      <c r="D44" s="6"/>
      <c r="E44" s="6"/>
      <c r="F44" s="6"/>
      <c r="G44" s="6"/>
      <c r="H44" s="6"/>
      <c r="I44" s="6"/>
      <c r="J44" s="6"/>
      <c r="K44" s="6"/>
    </row>
    <row r="45" spans="1:11" ht="15.6">
      <c r="A45" s="10"/>
      <c r="B45" s="5"/>
      <c r="C45" s="6"/>
      <c r="D45" s="6"/>
      <c r="E45" s="6"/>
      <c r="F45" s="6"/>
      <c r="G45" s="6"/>
      <c r="H45" s="6"/>
      <c r="I45" s="6"/>
      <c r="J45" s="6"/>
      <c r="K45" s="6"/>
    </row>
    <row r="46" spans="1:11" ht="15.6">
      <c r="A46" s="10"/>
      <c r="B46" s="5"/>
      <c r="C46" s="6"/>
      <c r="D46" s="6"/>
      <c r="E46" s="6"/>
      <c r="F46" s="6"/>
      <c r="G46" s="6"/>
      <c r="H46" s="6"/>
      <c r="I46" s="6"/>
      <c r="J46" s="6"/>
      <c r="K46" s="6"/>
    </row>
    <row r="47" spans="1:11" ht="15.6">
      <c r="A47" s="10"/>
      <c r="B47" s="5"/>
      <c r="C47" s="6"/>
      <c r="D47" s="6"/>
      <c r="E47" s="6"/>
      <c r="F47" s="6"/>
      <c r="G47" s="6"/>
      <c r="H47" s="6"/>
      <c r="I47" s="6"/>
      <c r="J47" s="6"/>
      <c r="K47" s="6"/>
    </row>
    <row r="48" spans="1:11" ht="15.6">
      <c r="A48" s="10"/>
      <c r="B48" s="5"/>
      <c r="C48" s="6"/>
      <c r="D48" s="6"/>
      <c r="E48" s="6"/>
      <c r="F48" s="6"/>
      <c r="G48" s="6"/>
      <c r="H48" s="6"/>
      <c r="I48" s="6"/>
      <c r="J48" s="6"/>
      <c r="K48" s="6"/>
    </row>
    <row r="49" spans="1:11" ht="15.6">
      <c r="A49" s="10"/>
      <c r="B49" s="5"/>
      <c r="C49" s="6"/>
      <c r="D49" s="6"/>
      <c r="E49" s="6"/>
      <c r="F49" s="6"/>
      <c r="G49" s="6"/>
      <c r="H49" s="6"/>
      <c r="I49" s="6"/>
      <c r="J49" s="6"/>
      <c r="K49" s="6"/>
    </row>
    <row r="50" spans="1:11" ht="15.6">
      <c r="A50" s="10"/>
      <c r="B50" s="5"/>
      <c r="C50" s="6"/>
      <c r="D50" s="6"/>
      <c r="E50" s="6"/>
      <c r="F50" s="6"/>
      <c r="G50" s="6"/>
      <c r="H50" s="6"/>
      <c r="I50" s="6"/>
      <c r="J50" s="6"/>
      <c r="K50" s="6"/>
    </row>
    <row r="51" spans="1:11" ht="15.6">
      <c r="A51" s="10"/>
      <c r="B51" s="5"/>
      <c r="C51" s="6"/>
      <c r="D51" s="6"/>
      <c r="E51" s="6"/>
      <c r="F51" s="6"/>
      <c r="G51" s="6"/>
      <c r="H51" s="6"/>
      <c r="I51" s="6"/>
      <c r="J51" s="6"/>
      <c r="K51" s="6"/>
    </row>
    <row r="52" spans="1:11" ht="15.6">
      <c r="A52" s="10"/>
      <c r="B52" s="5"/>
      <c r="C52" s="6"/>
      <c r="D52" s="6"/>
      <c r="E52" s="6"/>
      <c r="F52" s="6"/>
      <c r="G52" s="6"/>
      <c r="H52" s="6"/>
      <c r="I52" s="6"/>
      <c r="J52" s="6"/>
      <c r="K52" s="6"/>
    </row>
    <row r="53" spans="1:11" ht="15.6">
      <c r="A53" s="10"/>
      <c r="B53" s="5"/>
      <c r="C53" s="6"/>
      <c r="D53" s="6"/>
      <c r="E53" s="6"/>
      <c r="F53" s="6"/>
      <c r="G53" s="6"/>
      <c r="H53" s="6"/>
      <c r="I53" s="6"/>
      <c r="J53" s="6"/>
      <c r="K53" s="6"/>
    </row>
    <row r="54" spans="1:11" ht="15.6">
      <c r="A54" s="10"/>
      <c r="B54" s="5"/>
      <c r="C54" s="6"/>
      <c r="D54" s="6"/>
      <c r="E54" s="6"/>
      <c r="F54" s="6"/>
      <c r="G54" s="6"/>
      <c r="H54" s="6"/>
      <c r="I54" s="6"/>
      <c r="J54" s="6"/>
      <c r="K54" s="6"/>
    </row>
    <row r="55" spans="1:11" ht="15.6">
      <c r="A55" s="10"/>
      <c r="B55" s="5"/>
      <c r="C55" s="6"/>
      <c r="D55" s="6"/>
      <c r="E55" s="6"/>
      <c r="F55" s="6"/>
      <c r="G55" s="6"/>
      <c r="H55" s="6"/>
      <c r="I55" s="6"/>
      <c r="J55" s="6"/>
      <c r="K55" s="6"/>
    </row>
    <row r="56" spans="1:11" ht="15.6">
      <c r="A56" s="10"/>
      <c r="B56" s="5"/>
      <c r="C56" s="6"/>
      <c r="D56" s="6"/>
      <c r="E56" s="6"/>
      <c r="F56" s="6"/>
      <c r="G56" s="6"/>
      <c r="H56" s="6"/>
      <c r="I56" s="6"/>
      <c r="J56" s="6"/>
      <c r="K56" s="6"/>
    </row>
    <row r="57" spans="1:11" ht="15.6">
      <c r="A57" s="10"/>
      <c r="B57" s="5"/>
      <c r="C57" s="6"/>
      <c r="D57" s="6"/>
      <c r="E57" s="6"/>
      <c r="F57" s="6"/>
      <c r="G57" s="6"/>
      <c r="H57" s="6"/>
      <c r="I57" s="6"/>
      <c r="J57" s="6"/>
      <c r="K57" s="6"/>
    </row>
    <row r="58" spans="1:11" ht="15.6">
      <c r="A58" s="10"/>
      <c r="B58" s="5"/>
      <c r="C58" s="6"/>
      <c r="D58" s="6"/>
      <c r="E58" s="6"/>
      <c r="F58" s="6"/>
      <c r="G58" s="6"/>
      <c r="H58" s="6"/>
      <c r="I58" s="6"/>
      <c r="J58" s="6"/>
      <c r="K58" s="6"/>
    </row>
    <row r="59" spans="1:11" ht="15.6">
      <c r="A59" s="10"/>
      <c r="B59" s="5"/>
      <c r="C59" s="6"/>
      <c r="D59" s="6"/>
      <c r="E59" s="6"/>
      <c r="F59" s="6"/>
      <c r="G59" s="6"/>
      <c r="H59" s="6"/>
      <c r="I59" s="6"/>
      <c r="J59" s="6"/>
      <c r="K59" s="6"/>
    </row>
    <row r="60" spans="1:11" ht="15.6">
      <c r="A60" s="10"/>
      <c r="B60" s="5"/>
      <c r="C60" s="6"/>
      <c r="D60" s="6"/>
      <c r="E60" s="6"/>
      <c r="F60" s="6"/>
      <c r="G60" s="6"/>
      <c r="H60" s="6"/>
      <c r="I60" s="6"/>
      <c r="J60" s="6"/>
      <c r="K60" s="6"/>
    </row>
    <row r="61" spans="1:11" ht="15.6">
      <c r="A61" s="10"/>
      <c r="B61" s="5"/>
      <c r="C61" s="6"/>
      <c r="D61" s="6"/>
      <c r="E61" s="6"/>
      <c r="F61" s="6"/>
      <c r="G61" s="6"/>
      <c r="H61" s="6"/>
      <c r="I61" s="6"/>
      <c r="J61" s="6"/>
      <c r="K61" s="6"/>
    </row>
    <row r="62" spans="1:11" ht="15.6">
      <c r="A62" s="10"/>
      <c r="B62" s="5"/>
      <c r="C62" s="6"/>
      <c r="D62" s="6"/>
      <c r="E62" s="6"/>
      <c r="F62" s="6"/>
      <c r="G62" s="6"/>
      <c r="H62" s="6"/>
      <c r="I62" s="6"/>
      <c r="J62" s="6"/>
      <c r="K62" s="6"/>
    </row>
    <row r="63" spans="1:11" ht="15.6">
      <c r="A63" s="10"/>
      <c r="B63" s="5"/>
      <c r="C63" s="6"/>
      <c r="D63" s="6"/>
      <c r="E63" s="6"/>
      <c r="F63" s="6"/>
      <c r="G63" s="6"/>
      <c r="H63" s="6"/>
      <c r="I63" s="6"/>
      <c r="J63" s="6"/>
      <c r="K63" s="6"/>
    </row>
    <row r="64" spans="1:11" ht="15.6">
      <c r="A64" s="10"/>
      <c r="B64" s="5"/>
      <c r="C64" s="6"/>
      <c r="D64" s="6"/>
      <c r="E64" s="6"/>
      <c r="F64" s="6"/>
      <c r="G64" s="6"/>
      <c r="H64" s="6"/>
      <c r="I64" s="6"/>
      <c r="J64" s="6"/>
      <c r="K64" s="6"/>
    </row>
    <row r="65" spans="1:11" ht="15.6">
      <c r="A65" s="10"/>
      <c r="B65" s="5"/>
      <c r="C65" s="6"/>
      <c r="D65" s="6"/>
      <c r="E65" s="6"/>
      <c r="F65" s="6"/>
      <c r="G65" s="6"/>
      <c r="H65" s="6"/>
      <c r="I65" s="6"/>
      <c r="J65" s="6"/>
      <c r="K65" s="6"/>
    </row>
    <row r="66" spans="1:11" ht="15.6">
      <c r="A66" s="10"/>
      <c r="B66" s="5"/>
      <c r="C66" s="6"/>
      <c r="D66" s="6"/>
      <c r="E66" s="6"/>
      <c r="F66" s="6"/>
      <c r="G66" s="6"/>
      <c r="H66" s="6"/>
      <c r="I66" s="6"/>
      <c r="J66" s="6"/>
      <c r="K66" s="6"/>
    </row>
    <row r="67" spans="1:11" ht="15.6">
      <c r="A67" s="10"/>
      <c r="B67" s="5"/>
      <c r="C67" s="6"/>
      <c r="D67" s="6"/>
      <c r="E67" s="6"/>
      <c r="F67" s="6"/>
      <c r="G67" s="6"/>
      <c r="H67" s="6"/>
      <c r="I67" s="6"/>
      <c r="J67" s="6"/>
      <c r="K67" s="6"/>
    </row>
    <row r="68" spans="1:11" ht="15.6">
      <c r="A68" s="10"/>
      <c r="B68" s="5"/>
      <c r="C68" s="6"/>
      <c r="D68" s="6"/>
      <c r="E68" s="6"/>
      <c r="F68" s="6"/>
      <c r="G68" s="6"/>
      <c r="H68" s="6"/>
      <c r="I68" s="6"/>
      <c r="J68" s="6"/>
      <c r="K68" s="6"/>
    </row>
    <row r="69" spans="1:11" ht="15.6">
      <c r="A69" s="10"/>
      <c r="B69" s="5"/>
      <c r="C69" s="6"/>
      <c r="D69" s="6"/>
      <c r="E69" s="6"/>
      <c r="F69" s="6"/>
      <c r="G69" s="6"/>
      <c r="H69" s="6"/>
      <c r="I69" s="6"/>
      <c r="J69" s="6"/>
      <c r="K69" s="6"/>
    </row>
    <row r="70" spans="1:11" ht="15.6">
      <c r="A70" s="10"/>
      <c r="B70" s="5"/>
      <c r="C70" s="6"/>
      <c r="D70" s="6"/>
      <c r="E70" s="6"/>
      <c r="F70" s="6"/>
      <c r="G70" s="6"/>
      <c r="H70" s="6"/>
      <c r="I70" s="6"/>
      <c r="J70" s="6"/>
      <c r="K70" s="6"/>
    </row>
    <row r="71" spans="1:11" ht="15.6">
      <c r="A71" s="10"/>
      <c r="B71" s="5"/>
      <c r="C71" s="6"/>
      <c r="D71" s="6"/>
      <c r="E71" s="6"/>
      <c r="F71" s="6"/>
      <c r="G71" s="6"/>
      <c r="H71" s="6"/>
      <c r="I71" s="6"/>
      <c r="J71" s="6"/>
      <c r="K71" s="6"/>
    </row>
    <row r="72" spans="1:11" ht="15.6">
      <c r="A72" s="10"/>
      <c r="B72" s="5"/>
      <c r="C72" s="6"/>
      <c r="D72" s="6"/>
      <c r="E72" s="6"/>
      <c r="F72" s="6"/>
      <c r="G72" s="6"/>
      <c r="H72" s="6"/>
      <c r="I72" s="6"/>
      <c r="J72" s="6"/>
      <c r="K72" s="6"/>
    </row>
    <row r="73" spans="1:11" ht="15.6">
      <c r="A73" s="10"/>
      <c r="B73" s="5"/>
      <c r="C73" s="6"/>
      <c r="D73" s="6"/>
      <c r="E73" s="6"/>
      <c r="F73" s="6"/>
      <c r="G73" s="6"/>
      <c r="H73" s="6"/>
      <c r="I73" s="6"/>
      <c r="J73" s="6"/>
      <c r="K73" s="6"/>
    </row>
    <row r="74" spans="1:11" ht="15.6">
      <c r="A74" s="10"/>
      <c r="B74" s="5"/>
      <c r="C74" s="6"/>
      <c r="D74" s="6"/>
      <c r="E74" s="6"/>
      <c r="F74" s="6"/>
      <c r="G74" s="6"/>
      <c r="H74" s="6"/>
      <c r="I74" s="6"/>
      <c r="J74" s="6"/>
      <c r="K74" s="6"/>
    </row>
    <row r="75" spans="1:11" ht="15.6">
      <c r="A75" s="10"/>
      <c r="B75" s="5"/>
      <c r="C75" s="6"/>
      <c r="D75" s="6"/>
      <c r="E75" s="6"/>
      <c r="F75" s="6"/>
      <c r="G75" s="6"/>
      <c r="H75" s="6"/>
      <c r="I75" s="6"/>
      <c r="J75" s="6"/>
      <c r="K75" s="6"/>
    </row>
    <row r="76" spans="1:11" ht="15.6">
      <c r="A76" s="10"/>
      <c r="B76" s="5"/>
      <c r="C76" s="6"/>
      <c r="D76" s="6"/>
      <c r="E76" s="6"/>
      <c r="F76" s="6"/>
      <c r="G76" s="6"/>
      <c r="H76" s="6"/>
      <c r="I76" s="6"/>
      <c r="J76" s="6"/>
      <c r="K76" s="6"/>
    </row>
    <row r="77" spans="1:11" ht="15.6">
      <c r="A77" s="10"/>
      <c r="B77" s="5"/>
      <c r="C77" s="6"/>
      <c r="D77" s="6"/>
      <c r="E77" s="6"/>
      <c r="F77" s="6"/>
      <c r="G77" s="6"/>
      <c r="H77" s="6"/>
      <c r="I77" s="6"/>
      <c r="J77" s="6"/>
      <c r="K77" s="6"/>
    </row>
    <row r="78" spans="1:11" ht="15.6">
      <c r="A78" s="10"/>
      <c r="B78" s="5"/>
      <c r="C78" s="6"/>
      <c r="D78" s="6"/>
      <c r="E78" s="6"/>
      <c r="F78" s="6"/>
      <c r="G78" s="6"/>
      <c r="H78" s="6"/>
      <c r="I78" s="6"/>
      <c r="J78" s="6"/>
      <c r="K78" s="6"/>
    </row>
    <row r="79" spans="1:11" ht="15.6">
      <c r="A79" s="10"/>
      <c r="B79" s="5"/>
      <c r="C79" s="6"/>
      <c r="D79" s="6"/>
      <c r="E79" s="6"/>
      <c r="F79" s="6"/>
      <c r="G79" s="6"/>
      <c r="H79" s="6"/>
      <c r="I79" s="6"/>
      <c r="J79" s="6"/>
      <c r="K79" s="6"/>
    </row>
    <row r="80" spans="1:11" ht="15.6">
      <c r="A80" s="10"/>
      <c r="B80" s="5"/>
      <c r="C80" s="6"/>
      <c r="D80" s="6"/>
      <c r="E80" s="6"/>
      <c r="F80" s="6"/>
      <c r="G80" s="6"/>
      <c r="H80" s="6"/>
      <c r="I80" s="6"/>
      <c r="J80" s="6"/>
      <c r="K80" s="6"/>
    </row>
    <row r="81" spans="1:11" ht="15.6">
      <c r="A81" s="10"/>
      <c r="B81" s="5"/>
      <c r="C81" s="6"/>
      <c r="D81" s="6"/>
      <c r="E81" s="6"/>
      <c r="F81" s="6"/>
      <c r="G81" s="6"/>
      <c r="H81" s="6"/>
      <c r="I81" s="6"/>
      <c r="J81" s="6"/>
      <c r="K81" s="6"/>
    </row>
    <row r="82" spans="1:11" ht="15.6">
      <c r="A82" s="10"/>
      <c r="B82" s="5"/>
      <c r="C82" s="6"/>
      <c r="D82" s="6"/>
      <c r="E82" s="6"/>
      <c r="F82" s="6"/>
      <c r="G82" s="6"/>
      <c r="H82" s="6"/>
      <c r="I82" s="6"/>
      <c r="J82" s="6"/>
      <c r="K82" s="6"/>
    </row>
    <row r="83" spans="1:11" ht="15.6">
      <c r="A83" s="10"/>
      <c r="B83" s="5"/>
      <c r="C83" s="6"/>
      <c r="D83" s="6"/>
      <c r="E83" s="6"/>
      <c r="F83" s="6"/>
      <c r="G83" s="6"/>
      <c r="H83" s="6"/>
      <c r="I83" s="6"/>
      <c r="J83" s="6"/>
      <c r="K83" s="6"/>
    </row>
    <row r="84" spans="1:11" ht="15.6">
      <c r="A84" s="10"/>
      <c r="B84" s="5"/>
      <c r="C84" s="6"/>
      <c r="D84" s="6"/>
      <c r="E84" s="6"/>
      <c r="F84" s="6"/>
      <c r="G84" s="6"/>
      <c r="H84" s="6"/>
      <c r="I84" s="6"/>
      <c r="J84" s="6"/>
      <c r="K84" s="6"/>
    </row>
    <row r="85" spans="1:11" ht="15.6">
      <c r="A85" s="10"/>
      <c r="B85" s="5"/>
      <c r="C85" s="6"/>
      <c r="D85" s="6"/>
      <c r="E85" s="6"/>
      <c r="F85" s="6"/>
      <c r="G85" s="6"/>
      <c r="H85" s="6"/>
      <c r="I85" s="6"/>
      <c r="J85" s="6"/>
      <c r="K85" s="6"/>
    </row>
    <row r="86" spans="1:11" ht="15.6">
      <c r="A86" s="10"/>
      <c r="B86" s="5"/>
      <c r="C86" s="6"/>
      <c r="D86" s="6"/>
      <c r="E86" s="6"/>
      <c r="F86" s="6"/>
      <c r="G86" s="6"/>
      <c r="H86" s="6"/>
      <c r="I86" s="6"/>
      <c r="J86" s="6"/>
      <c r="K86" s="6"/>
    </row>
    <row r="87" spans="1:11" ht="15.6">
      <c r="A87" s="10"/>
      <c r="B87" s="5"/>
      <c r="C87" s="6"/>
      <c r="D87" s="6"/>
      <c r="E87" s="6"/>
      <c r="F87" s="6"/>
      <c r="G87" s="6"/>
      <c r="H87" s="6"/>
      <c r="I87" s="6"/>
      <c r="J87" s="6"/>
      <c r="K87" s="6"/>
    </row>
    <row r="88" spans="1:11" ht="15.6">
      <c r="A88" s="10"/>
      <c r="B88" s="5"/>
      <c r="C88" s="6"/>
      <c r="D88" s="6"/>
      <c r="E88" s="6"/>
      <c r="F88" s="6"/>
      <c r="G88" s="6"/>
      <c r="H88" s="6"/>
      <c r="I88" s="6"/>
      <c r="J88" s="6"/>
      <c r="K88" s="6"/>
    </row>
    <row r="89" spans="1:11" ht="15.6">
      <c r="A89" s="10"/>
      <c r="B89" s="5"/>
      <c r="C89" s="6"/>
      <c r="D89" s="6"/>
      <c r="E89" s="6"/>
      <c r="F89" s="6"/>
      <c r="G89" s="6"/>
      <c r="H89" s="6"/>
      <c r="I89" s="6"/>
      <c r="J89" s="6"/>
      <c r="K89" s="6"/>
    </row>
    <row r="90" spans="1:11" ht="15.6">
      <c r="A90" s="10"/>
      <c r="B90" s="5"/>
      <c r="C90" s="6"/>
      <c r="D90" s="6"/>
      <c r="E90" s="6"/>
      <c r="F90" s="6"/>
      <c r="G90" s="6"/>
      <c r="H90" s="6"/>
      <c r="I90" s="6"/>
      <c r="J90" s="6"/>
      <c r="K90" s="6"/>
    </row>
    <row r="91" spans="1:11" ht="15.6">
      <c r="A91" s="10"/>
      <c r="B91" s="5"/>
      <c r="C91" s="6"/>
      <c r="D91" s="6"/>
      <c r="E91" s="6"/>
      <c r="F91" s="6"/>
      <c r="G91" s="6"/>
      <c r="H91" s="6"/>
      <c r="I91" s="6"/>
      <c r="J91" s="6"/>
      <c r="K91" s="6"/>
    </row>
    <row r="92" spans="1:11" ht="15.6">
      <c r="A92" s="10"/>
      <c r="B92" s="5"/>
      <c r="C92" s="6"/>
      <c r="D92" s="6"/>
      <c r="E92" s="6"/>
      <c r="F92" s="6"/>
      <c r="G92" s="6"/>
      <c r="H92" s="6"/>
      <c r="I92" s="6"/>
      <c r="J92" s="6"/>
      <c r="K92" s="6"/>
    </row>
    <row r="93" spans="1:11" ht="15.6">
      <c r="A93" s="10"/>
      <c r="B93" s="5"/>
      <c r="C93" s="6"/>
      <c r="D93" s="6"/>
      <c r="E93" s="6"/>
      <c r="F93" s="6"/>
      <c r="G93" s="6"/>
      <c r="H93" s="6"/>
      <c r="I93" s="6"/>
      <c r="J93" s="6"/>
      <c r="K93" s="6"/>
    </row>
    <row r="94" spans="1:11" ht="15.6">
      <c r="A94" s="10"/>
      <c r="B94" s="5"/>
      <c r="C94" s="6"/>
      <c r="D94" s="6"/>
      <c r="E94" s="6"/>
      <c r="F94" s="6"/>
      <c r="G94" s="6"/>
      <c r="H94" s="6"/>
      <c r="I94" s="6"/>
      <c r="J94" s="6"/>
      <c r="K94" s="6"/>
    </row>
    <row r="95" spans="1:11" ht="15.6">
      <c r="A95" s="10"/>
      <c r="B95" s="5"/>
      <c r="C95" s="6"/>
      <c r="D95" s="6"/>
      <c r="E95" s="6"/>
      <c r="F95" s="6"/>
      <c r="G95" s="6"/>
      <c r="H95" s="6"/>
      <c r="I95" s="6"/>
      <c r="J95" s="6"/>
      <c r="K95" s="6"/>
    </row>
    <row r="96" spans="1:11" ht="15.6">
      <c r="A96" s="10"/>
      <c r="B96" s="5"/>
      <c r="C96" s="6"/>
      <c r="D96" s="6"/>
      <c r="E96" s="6"/>
      <c r="F96" s="6"/>
      <c r="G96" s="6"/>
      <c r="H96" s="6"/>
      <c r="I96" s="6"/>
      <c r="J96" s="6"/>
      <c r="K96" s="6"/>
    </row>
    <row r="97" spans="1:11" ht="15.6">
      <c r="A97" s="10"/>
      <c r="B97" s="5"/>
      <c r="C97" s="6"/>
      <c r="D97" s="6"/>
      <c r="E97" s="6"/>
      <c r="F97" s="6"/>
      <c r="G97" s="6"/>
      <c r="H97" s="6"/>
      <c r="I97" s="6"/>
      <c r="J97" s="6"/>
      <c r="K97" s="6"/>
    </row>
    <row r="98" spans="1:11" ht="15.6">
      <c r="A98" s="10"/>
      <c r="B98" s="5"/>
      <c r="C98" s="6"/>
      <c r="D98" s="6"/>
      <c r="E98" s="6"/>
      <c r="F98" s="6"/>
      <c r="G98" s="6"/>
      <c r="H98" s="6"/>
      <c r="I98" s="6"/>
      <c r="J98" s="6"/>
      <c r="K98" s="6"/>
    </row>
    <row r="99" spans="1:11" ht="15.6">
      <c r="A99" s="10"/>
      <c r="B99" s="5"/>
      <c r="C99" s="6"/>
      <c r="D99" s="6"/>
      <c r="E99" s="6"/>
      <c r="F99" s="6"/>
      <c r="G99" s="6"/>
      <c r="H99" s="6"/>
      <c r="I99" s="6"/>
      <c r="J99" s="6"/>
      <c r="K99" s="6"/>
    </row>
    <row r="100" spans="1:11" ht="15.6">
      <c r="A100" s="10"/>
      <c r="B100" s="5"/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C101" s="6"/>
      <c r="D101" s="6"/>
      <c r="E101" s="6"/>
      <c r="F101" s="6"/>
      <c r="G101" s="6"/>
      <c r="H101" s="6"/>
      <c r="I101" s="6"/>
      <c r="J101" s="6"/>
      <c r="K101" s="6"/>
    </row>
    <row r="102" spans="1:11">
      <c r="C102" s="6"/>
      <c r="D102" s="6"/>
      <c r="E102" s="6"/>
      <c r="F102" s="6"/>
      <c r="G102" s="6"/>
      <c r="H102" s="6"/>
      <c r="I102" s="6"/>
      <c r="J102" s="6"/>
      <c r="K102" s="6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76"/>
  <sheetViews>
    <sheetView zoomScale="90" zoomScaleNormal="90" workbookViewId="0">
      <selection activeCell="L15" sqref="L15"/>
    </sheetView>
  </sheetViews>
  <sheetFormatPr defaultRowHeight="14.4"/>
  <cols>
    <col min="2" max="2" width="9.6640625" bestFit="1" customWidth="1"/>
    <col min="3" max="3" width="11.44140625" customWidth="1"/>
    <col min="4" max="4" width="11.6640625" customWidth="1"/>
    <col min="5" max="7" width="11.88671875" customWidth="1"/>
    <col min="12" max="12" width="10.44140625" customWidth="1"/>
    <col min="13" max="13" width="18.5546875" customWidth="1"/>
    <col min="14" max="14" width="12.5546875" customWidth="1"/>
    <col min="15" max="15" width="12.109375" customWidth="1"/>
    <col min="17" max="18" width="11.33203125" customWidth="1"/>
    <col min="21" max="21" width="10.5546875" customWidth="1"/>
  </cols>
  <sheetData>
    <row r="2" spans="2:19">
      <c r="B2" s="17" t="s">
        <v>45</v>
      </c>
      <c r="I2" s="17" t="s">
        <v>46</v>
      </c>
      <c r="N2" s="17"/>
      <c r="Q2" s="17"/>
      <c r="R2" s="17"/>
      <c r="S2" s="17"/>
    </row>
    <row r="3" spans="2:19" ht="72">
      <c r="B3" s="39" t="s">
        <v>47</v>
      </c>
      <c r="C3" s="26" t="s">
        <v>48</v>
      </c>
      <c r="D3" s="26" t="s">
        <v>49</v>
      </c>
      <c r="E3" s="26" t="s">
        <v>50</v>
      </c>
      <c r="F3" s="26" t="s">
        <v>56</v>
      </c>
      <c r="G3" s="26" t="s">
        <v>57</v>
      </c>
      <c r="I3" s="27" t="s">
        <v>51</v>
      </c>
      <c r="J3" s="28" t="s">
        <v>52</v>
      </c>
      <c r="K3" s="28" t="s">
        <v>53</v>
      </c>
      <c r="L3" s="28" t="s">
        <v>54</v>
      </c>
      <c r="M3" s="28" t="s">
        <v>55</v>
      </c>
    </row>
    <row r="4" spans="2:19">
      <c r="B4" s="29">
        <v>40909</v>
      </c>
      <c r="C4" s="23">
        <v>582335</v>
      </c>
      <c r="D4" s="23">
        <v>373512</v>
      </c>
      <c r="E4" s="23">
        <v>10530000</v>
      </c>
      <c r="F4" s="40">
        <f>E4-C4-D4</f>
        <v>9574153</v>
      </c>
      <c r="G4" s="40">
        <v>9574153</v>
      </c>
      <c r="I4" s="30">
        <v>40937</v>
      </c>
      <c r="J4" s="31">
        <v>1772</v>
      </c>
      <c r="K4" s="32">
        <v>91.9</v>
      </c>
      <c r="L4" s="33">
        <v>189028.4000000002</v>
      </c>
      <c r="M4" s="33">
        <v>189028.4000000002</v>
      </c>
    </row>
    <row r="5" spans="2:19">
      <c r="B5" s="29">
        <v>40940</v>
      </c>
      <c r="C5" s="23">
        <v>570782</v>
      </c>
      <c r="D5" s="23">
        <v>352931</v>
      </c>
      <c r="E5" s="23">
        <v>10588750</v>
      </c>
      <c r="F5" s="40">
        <f t="shared" ref="F5:F68" si="0">E5-C5-D5</f>
        <v>9665037</v>
      </c>
      <c r="G5" s="40">
        <v>9665037</v>
      </c>
      <c r="I5" s="30">
        <v>40940</v>
      </c>
      <c r="J5" s="31">
        <v>1900</v>
      </c>
      <c r="K5" s="32">
        <v>94.1</v>
      </c>
      <c r="L5" s="33">
        <v>198292.5</v>
      </c>
      <c r="M5" s="33">
        <v>198292.44999999923</v>
      </c>
    </row>
    <row r="6" spans="2:19">
      <c r="B6" s="29">
        <v>40969</v>
      </c>
      <c r="C6" s="23">
        <v>647382</v>
      </c>
      <c r="D6" s="23">
        <v>336740</v>
      </c>
      <c r="E6" s="23">
        <v>11178750</v>
      </c>
      <c r="F6" s="40">
        <f t="shared" si="0"/>
        <v>10194628</v>
      </c>
      <c r="G6" s="40">
        <v>10194628</v>
      </c>
      <c r="I6" s="30">
        <v>40999</v>
      </c>
      <c r="J6" s="31">
        <v>1941</v>
      </c>
      <c r="K6" s="32">
        <v>97.7</v>
      </c>
      <c r="L6" s="33">
        <v>213824.2</v>
      </c>
      <c r="M6" s="33">
        <v>213824.24999999983</v>
      </c>
    </row>
    <row r="7" spans="2:19">
      <c r="B7" s="29">
        <v>41000</v>
      </c>
      <c r="C7" s="23">
        <v>570754</v>
      </c>
      <c r="D7" s="23">
        <v>365412</v>
      </c>
      <c r="E7" s="23">
        <v>10425000</v>
      </c>
      <c r="F7" s="40">
        <f t="shared" si="0"/>
        <v>9488834</v>
      </c>
      <c r="G7" s="40">
        <v>9488834</v>
      </c>
      <c r="I7" s="30">
        <v>41000</v>
      </c>
      <c r="J7" s="31">
        <v>756</v>
      </c>
      <c r="K7" s="32">
        <v>169.4</v>
      </c>
      <c r="L7" s="33">
        <v>73058.399999999994</v>
      </c>
      <c r="M7" s="33">
        <v>73058.45</v>
      </c>
    </row>
    <row r="8" spans="2:19">
      <c r="B8" s="29">
        <v>41030</v>
      </c>
      <c r="C8" s="23">
        <v>378414</v>
      </c>
      <c r="D8" s="23">
        <v>536765</v>
      </c>
      <c r="E8" s="23">
        <v>10393750</v>
      </c>
      <c r="F8" s="40">
        <f t="shared" si="0"/>
        <v>9478571</v>
      </c>
      <c r="G8" s="40">
        <v>9478571</v>
      </c>
      <c r="I8" s="30">
        <v>41030</v>
      </c>
      <c r="J8" s="31">
        <v>921</v>
      </c>
      <c r="K8" s="32">
        <v>175.2</v>
      </c>
      <c r="L8" s="33">
        <v>89001</v>
      </c>
      <c r="M8" s="33">
        <v>89001.049999999959</v>
      </c>
    </row>
    <row r="9" spans="2:19">
      <c r="B9" s="29">
        <v>41061</v>
      </c>
      <c r="C9" s="23">
        <v>629848</v>
      </c>
      <c r="D9" s="23">
        <v>259740</v>
      </c>
      <c r="E9" s="23">
        <v>9342500</v>
      </c>
      <c r="F9" s="40">
        <f t="shared" si="0"/>
        <v>8452912</v>
      </c>
      <c r="G9" s="40">
        <v>8452912</v>
      </c>
      <c r="I9" s="30">
        <v>41061</v>
      </c>
      <c r="J9" s="31">
        <v>563</v>
      </c>
      <c r="K9" s="32">
        <v>170.7</v>
      </c>
      <c r="L9" s="33">
        <v>54170.2</v>
      </c>
      <c r="M9" s="33">
        <v>54170.249999999985</v>
      </c>
    </row>
    <row r="10" spans="2:19">
      <c r="B10" s="29">
        <v>41091</v>
      </c>
      <c r="C10" s="23">
        <v>639324</v>
      </c>
      <c r="D10" s="23">
        <v>263897</v>
      </c>
      <c r="E10" s="23">
        <v>9163750</v>
      </c>
      <c r="F10" s="40">
        <f t="shared" si="0"/>
        <v>8260529</v>
      </c>
      <c r="G10" s="40">
        <v>8260529</v>
      </c>
      <c r="I10" s="30">
        <v>41091</v>
      </c>
      <c r="J10" s="31">
        <v>626</v>
      </c>
      <c r="K10" s="32">
        <v>169</v>
      </c>
      <c r="L10" s="33">
        <v>66122.3</v>
      </c>
      <c r="M10" s="33">
        <v>66122.349999999962</v>
      </c>
    </row>
    <row r="11" spans="2:19">
      <c r="B11" s="29">
        <v>41122</v>
      </c>
      <c r="C11" s="23">
        <v>217884</v>
      </c>
      <c r="D11" s="23">
        <v>203597</v>
      </c>
      <c r="E11" s="23">
        <v>3892500</v>
      </c>
      <c r="F11" s="40">
        <f t="shared" si="0"/>
        <v>3471019</v>
      </c>
      <c r="G11" s="40">
        <v>3471019</v>
      </c>
      <c r="I11" s="30">
        <v>41122</v>
      </c>
      <c r="J11" s="31">
        <v>446</v>
      </c>
      <c r="K11" s="32">
        <v>179.5</v>
      </c>
      <c r="L11" s="33">
        <v>47656.2</v>
      </c>
      <c r="M11" s="33">
        <v>47656.250000000007</v>
      </c>
    </row>
    <row r="12" spans="2:19">
      <c r="B12" s="29">
        <v>41153</v>
      </c>
      <c r="C12" s="23">
        <v>282468</v>
      </c>
      <c r="D12" s="23">
        <v>66858</v>
      </c>
      <c r="E12" s="23">
        <v>3010000</v>
      </c>
      <c r="F12" s="40">
        <f t="shared" si="0"/>
        <v>2660674</v>
      </c>
      <c r="G12" s="40">
        <v>2660674</v>
      </c>
      <c r="I12" s="30">
        <v>41153</v>
      </c>
      <c r="J12" s="31">
        <v>176</v>
      </c>
      <c r="K12" s="32">
        <v>144.5</v>
      </c>
      <c r="L12" s="33">
        <v>15774.500000000002</v>
      </c>
      <c r="M12" s="33">
        <v>15774.500000000002</v>
      </c>
    </row>
    <row r="13" spans="2:19">
      <c r="B13" s="29">
        <v>41183</v>
      </c>
      <c r="C13" s="23">
        <v>669390</v>
      </c>
      <c r="D13" s="23">
        <v>227716</v>
      </c>
      <c r="E13" s="23">
        <v>9917500</v>
      </c>
      <c r="F13" s="40">
        <f t="shared" si="0"/>
        <v>9020394</v>
      </c>
      <c r="G13" s="40">
        <v>9020394</v>
      </c>
      <c r="I13" s="30">
        <v>41183</v>
      </c>
      <c r="J13" s="31">
        <v>226</v>
      </c>
      <c r="K13" s="32">
        <v>117.4</v>
      </c>
      <c r="L13" s="33">
        <v>18869.799999999992</v>
      </c>
      <c r="M13" s="33">
        <v>18869.799999999992</v>
      </c>
    </row>
    <row r="14" spans="2:19">
      <c r="B14" s="29">
        <v>41214</v>
      </c>
      <c r="C14" s="23">
        <v>629824</v>
      </c>
      <c r="D14" s="23">
        <v>131890</v>
      </c>
      <c r="E14" s="23">
        <v>8272500</v>
      </c>
      <c r="F14" s="40">
        <f t="shared" si="0"/>
        <v>7510786</v>
      </c>
      <c r="G14" s="40">
        <v>7510786</v>
      </c>
      <c r="I14" s="30">
        <v>41214</v>
      </c>
      <c r="J14" s="31">
        <v>264</v>
      </c>
      <c r="K14" s="32">
        <v>161.4</v>
      </c>
      <c r="L14" s="33">
        <v>24755.9</v>
      </c>
      <c r="M14" s="33">
        <v>24755.930000000015</v>
      </c>
    </row>
    <row r="15" spans="2:19">
      <c r="B15" s="29">
        <v>41244</v>
      </c>
      <c r="C15" s="23">
        <v>767710</v>
      </c>
      <c r="D15" s="23">
        <v>173542</v>
      </c>
      <c r="E15" s="23">
        <v>10226250</v>
      </c>
      <c r="F15" s="40">
        <f t="shared" si="0"/>
        <v>9284998</v>
      </c>
      <c r="G15" s="40">
        <v>9284998</v>
      </c>
      <c r="I15" s="30">
        <v>41244</v>
      </c>
      <c r="J15" s="31">
        <v>1243</v>
      </c>
      <c r="K15" s="32">
        <v>161.19999999999999</v>
      </c>
      <c r="L15" s="33">
        <v>132184.4</v>
      </c>
      <c r="M15" s="33">
        <v>132184.44999999992</v>
      </c>
    </row>
    <row r="16" spans="2:19">
      <c r="B16" s="29">
        <v>41275</v>
      </c>
      <c r="C16" s="23">
        <v>859632</v>
      </c>
      <c r="D16" s="23">
        <v>173226</v>
      </c>
      <c r="E16" s="23">
        <v>11375000</v>
      </c>
      <c r="F16" s="40">
        <f t="shared" si="0"/>
        <v>10342142</v>
      </c>
      <c r="G16" s="40">
        <v>10342142</v>
      </c>
      <c r="I16" s="30">
        <v>41275</v>
      </c>
      <c r="J16" s="31">
        <v>2133</v>
      </c>
      <c r="K16" s="32">
        <v>169</v>
      </c>
      <c r="L16" s="33">
        <v>213731.40000000043</v>
      </c>
      <c r="M16" s="33">
        <v>213731.40000000043</v>
      </c>
    </row>
    <row r="17" spans="2:13">
      <c r="B17" s="29">
        <v>41306</v>
      </c>
      <c r="C17" s="23">
        <v>706384</v>
      </c>
      <c r="D17" s="23">
        <v>175306</v>
      </c>
      <c r="E17" s="23">
        <v>9525000</v>
      </c>
      <c r="F17" s="40">
        <f t="shared" si="0"/>
        <v>8643310</v>
      </c>
      <c r="G17" s="40">
        <v>8643310</v>
      </c>
      <c r="I17" s="30">
        <v>41306</v>
      </c>
      <c r="J17" s="31">
        <v>2354</v>
      </c>
      <c r="K17" s="32">
        <v>158.19999999999999</v>
      </c>
      <c r="L17" s="33">
        <v>261728.7</v>
      </c>
      <c r="M17" s="33">
        <v>261728.74999999977</v>
      </c>
    </row>
    <row r="18" spans="2:13">
      <c r="B18" s="29">
        <v>41334</v>
      </c>
      <c r="C18" s="23">
        <v>781944</v>
      </c>
      <c r="D18" s="23">
        <v>215167</v>
      </c>
      <c r="E18" s="23">
        <v>10723750</v>
      </c>
      <c r="F18" s="40">
        <f t="shared" si="0"/>
        <v>9726639</v>
      </c>
      <c r="G18" s="40">
        <v>9726639</v>
      </c>
      <c r="I18" s="30">
        <v>41334</v>
      </c>
      <c r="J18" s="31">
        <v>1023</v>
      </c>
      <c r="K18" s="32">
        <v>130.1</v>
      </c>
      <c r="L18" s="33">
        <v>99193.5</v>
      </c>
      <c r="M18" s="33">
        <v>99193.500000000073</v>
      </c>
    </row>
    <row r="19" spans="2:13">
      <c r="B19" s="29">
        <v>41365</v>
      </c>
      <c r="C19" s="23">
        <v>817090</v>
      </c>
      <c r="D19" s="23">
        <v>161208</v>
      </c>
      <c r="E19" s="23">
        <v>10496250</v>
      </c>
      <c r="F19" s="40">
        <f t="shared" si="0"/>
        <v>9517952</v>
      </c>
      <c r="G19" s="40">
        <v>9517952</v>
      </c>
      <c r="I19" s="35">
        <v>41365</v>
      </c>
      <c r="J19" s="31">
        <v>553</v>
      </c>
      <c r="K19" s="32">
        <v>73.8</v>
      </c>
      <c r="L19" s="33">
        <v>57972.3</v>
      </c>
      <c r="M19" s="33">
        <v>57972.350000000028</v>
      </c>
    </row>
    <row r="20" spans="2:13">
      <c r="B20" s="29">
        <v>41395</v>
      </c>
      <c r="C20" s="23">
        <v>613182</v>
      </c>
      <c r="D20" s="23">
        <v>131886</v>
      </c>
      <c r="E20" s="23">
        <v>7361250</v>
      </c>
      <c r="F20" s="40">
        <f t="shared" si="0"/>
        <v>6616182</v>
      </c>
      <c r="G20" s="40">
        <v>6616182</v>
      </c>
      <c r="I20" s="35">
        <v>41395</v>
      </c>
      <c r="J20" s="31">
        <v>645</v>
      </c>
      <c r="K20" s="32">
        <v>73.599999999999994</v>
      </c>
      <c r="L20" s="33">
        <v>62771</v>
      </c>
      <c r="M20" s="33">
        <v>62771.049999999988</v>
      </c>
    </row>
    <row r="21" spans="2:13">
      <c r="B21" s="29">
        <v>41426</v>
      </c>
      <c r="C21" s="23">
        <v>725524</v>
      </c>
      <c r="D21" s="23">
        <v>149588</v>
      </c>
      <c r="E21" s="23">
        <v>8870000</v>
      </c>
      <c r="F21" s="40">
        <f t="shared" si="0"/>
        <v>7994888</v>
      </c>
      <c r="G21" s="40">
        <v>7994888</v>
      </c>
      <c r="I21" s="35">
        <v>41426</v>
      </c>
      <c r="J21" s="31">
        <v>610</v>
      </c>
      <c r="K21" s="32">
        <v>71.900000000000006</v>
      </c>
      <c r="L21" s="33">
        <v>63231.3</v>
      </c>
      <c r="M21" s="33">
        <v>63231.349999999948</v>
      </c>
    </row>
    <row r="22" spans="2:13">
      <c r="B22" s="29">
        <v>41456</v>
      </c>
      <c r="C22" s="23">
        <v>796578</v>
      </c>
      <c r="D22" s="23">
        <v>162407</v>
      </c>
      <c r="E22" s="23">
        <v>9892500</v>
      </c>
      <c r="F22" s="40">
        <f t="shared" si="0"/>
        <v>8933515</v>
      </c>
      <c r="G22" s="40">
        <v>8933515</v>
      </c>
      <c r="I22" s="35">
        <v>41456</v>
      </c>
      <c r="J22" s="31">
        <v>370</v>
      </c>
      <c r="K22" s="32">
        <v>75.5</v>
      </c>
      <c r="L22" s="33">
        <v>36327.5</v>
      </c>
      <c r="M22" s="33">
        <v>36327.549999999988</v>
      </c>
    </row>
    <row r="23" spans="2:13">
      <c r="B23" s="29">
        <v>41487</v>
      </c>
      <c r="C23" s="23">
        <v>120794</v>
      </c>
      <c r="D23" s="23">
        <v>41845</v>
      </c>
      <c r="E23" s="23">
        <v>1233750</v>
      </c>
      <c r="F23" s="40">
        <f t="shared" si="0"/>
        <v>1071111</v>
      </c>
      <c r="G23" s="40">
        <v>1071111</v>
      </c>
      <c r="I23" s="35">
        <v>41487</v>
      </c>
      <c r="J23" s="31">
        <v>122</v>
      </c>
      <c r="K23" s="32">
        <v>68.400000000000006</v>
      </c>
      <c r="L23" s="33">
        <v>12389.7</v>
      </c>
      <c r="M23" s="33">
        <v>12389.750000000004</v>
      </c>
    </row>
    <row r="24" spans="2:13">
      <c r="B24" s="29">
        <v>41518</v>
      </c>
      <c r="C24" s="23">
        <v>357394</v>
      </c>
      <c r="D24" s="23">
        <v>83934</v>
      </c>
      <c r="E24" s="23">
        <v>4011250</v>
      </c>
      <c r="F24" s="40">
        <f t="shared" si="0"/>
        <v>3569922</v>
      </c>
      <c r="G24" s="40">
        <v>3569922</v>
      </c>
      <c r="I24" s="35">
        <v>41518</v>
      </c>
      <c r="J24" s="31">
        <v>28</v>
      </c>
      <c r="K24" s="32">
        <v>109.1</v>
      </c>
      <c r="L24" s="33">
        <v>2850.1</v>
      </c>
      <c r="M24" s="33">
        <v>2850.1499999999996</v>
      </c>
    </row>
    <row r="25" spans="2:13">
      <c r="B25" s="29">
        <v>41548</v>
      </c>
      <c r="C25" s="23">
        <v>64758</v>
      </c>
      <c r="D25" s="23">
        <v>15625</v>
      </c>
      <c r="E25" s="23">
        <v>0</v>
      </c>
      <c r="F25" s="40">
        <f t="shared" si="0"/>
        <v>-80383</v>
      </c>
      <c r="G25" s="40">
        <v>-80383</v>
      </c>
      <c r="I25" s="35">
        <v>41548</v>
      </c>
      <c r="J25" s="31"/>
      <c r="K25" s="32"/>
      <c r="L25" s="33"/>
      <c r="M25" s="33"/>
    </row>
    <row r="26" spans="2:13">
      <c r="B26" s="29">
        <v>41579</v>
      </c>
      <c r="C26" s="23">
        <v>188894</v>
      </c>
      <c r="D26" s="23">
        <v>124657</v>
      </c>
      <c r="E26" s="23">
        <v>2913750</v>
      </c>
      <c r="F26" s="40">
        <f t="shared" si="0"/>
        <v>2600199</v>
      </c>
      <c r="G26" s="40">
        <v>2600199</v>
      </c>
      <c r="I26" s="35">
        <v>41579</v>
      </c>
      <c r="J26" s="31"/>
      <c r="K26" s="32"/>
      <c r="L26" s="33"/>
      <c r="M26" s="33"/>
    </row>
    <row r="27" spans="2:13">
      <c r="B27" s="29">
        <v>41609</v>
      </c>
      <c r="C27" s="23">
        <v>614954</v>
      </c>
      <c r="D27" s="23">
        <v>299486</v>
      </c>
      <c r="E27" s="23">
        <v>9475000</v>
      </c>
      <c r="F27" s="40">
        <f t="shared" si="0"/>
        <v>8560560</v>
      </c>
      <c r="G27" s="40">
        <v>8560560</v>
      </c>
      <c r="I27" s="35">
        <v>41609</v>
      </c>
      <c r="J27" s="31">
        <v>1353</v>
      </c>
      <c r="K27" s="32">
        <v>71</v>
      </c>
      <c r="L27" s="33">
        <v>140125.5</v>
      </c>
      <c r="M27" s="33">
        <v>140125.54999999999</v>
      </c>
    </row>
    <row r="28" spans="2:13">
      <c r="B28" s="29">
        <v>41640</v>
      </c>
      <c r="C28" s="23">
        <v>872046</v>
      </c>
      <c r="D28" s="23">
        <v>171631</v>
      </c>
      <c r="E28" s="23">
        <v>11116250</v>
      </c>
      <c r="F28" s="40">
        <f t="shared" si="0"/>
        <v>10072573</v>
      </c>
      <c r="G28" s="40">
        <v>10072573</v>
      </c>
      <c r="I28" s="35">
        <v>41640</v>
      </c>
      <c r="J28" s="31">
        <v>1432</v>
      </c>
      <c r="K28" s="32">
        <v>73.599999999999994</v>
      </c>
      <c r="L28" s="33">
        <v>146562.70000000004</v>
      </c>
      <c r="M28" s="33">
        <v>146562.70000000004</v>
      </c>
    </row>
    <row r="29" spans="2:13">
      <c r="B29" s="29">
        <v>41671</v>
      </c>
      <c r="C29" s="23">
        <v>801616</v>
      </c>
      <c r="D29" s="23">
        <v>149822</v>
      </c>
      <c r="E29" s="23">
        <v>10121250</v>
      </c>
      <c r="F29" s="40">
        <f t="shared" si="0"/>
        <v>9169812</v>
      </c>
      <c r="G29" s="40">
        <v>9169812</v>
      </c>
      <c r="I29" s="35">
        <v>41671</v>
      </c>
      <c r="J29" s="31">
        <v>1454</v>
      </c>
      <c r="K29" s="32">
        <v>73.099999999999994</v>
      </c>
      <c r="L29" s="33">
        <v>148790.39999999999</v>
      </c>
      <c r="M29" s="33">
        <v>148790.43999999974</v>
      </c>
    </row>
    <row r="30" spans="2:13">
      <c r="B30" s="29">
        <v>41699</v>
      </c>
      <c r="C30" s="23">
        <v>601100</v>
      </c>
      <c r="D30" s="23">
        <v>125316</v>
      </c>
      <c r="E30" s="23">
        <v>7453750</v>
      </c>
      <c r="F30" s="40">
        <f t="shared" si="0"/>
        <v>6727334</v>
      </c>
      <c r="G30" s="40">
        <v>6727334</v>
      </c>
      <c r="I30" s="35">
        <v>41699</v>
      </c>
      <c r="J30" s="31">
        <v>2112</v>
      </c>
      <c r="K30" s="32">
        <v>72.900000000000006</v>
      </c>
      <c r="L30" s="33">
        <v>207433.4</v>
      </c>
      <c r="M30" s="33">
        <v>207433.37999999957</v>
      </c>
    </row>
    <row r="31" spans="2:13">
      <c r="B31" s="29">
        <v>41730</v>
      </c>
      <c r="C31" s="23">
        <v>797015</v>
      </c>
      <c r="D31" s="23">
        <v>163270</v>
      </c>
      <c r="E31" s="23">
        <v>10631250</v>
      </c>
      <c r="F31" s="40">
        <f t="shared" si="0"/>
        <v>9670965</v>
      </c>
      <c r="G31" s="40">
        <v>9670965</v>
      </c>
      <c r="I31" s="35">
        <v>41730</v>
      </c>
      <c r="J31" s="31">
        <v>512</v>
      </c>
      <c r="K31" s="32">
        <v>110.3</v>
      </c>
      <c r="L31" s="33">
        <v>50593.399999999987</v>
      </c>
      <c r="M31" s="33">
        <v>50593.399999999987</v>
      </c>
    </row>
    <row r="32" spans="2:13">
      <c r="B32" s="29">
        <v>41760</v>
      </c>
      <c r="C32" s="23">
        <v>658081</v>
      </c>
      <c r="D32" s="23">
        <v>141345</v>
      </c>
      <c r="E32" s="23">
        <v>8083750</v>
      </c>
      <c r="F32" s="40">
        <f t="shared" si="0"/>
        <v>7284324</v>
      </c>
      <c r="G32" s="40">
        <v>7284324</v>
      </c>
      <c r="I32" s="35">
        <v>41760</v>
      </c>
      <c r="J32" s="31">
        <v>1354</v>
      </c>
      <c r="K32" s="32">
        <v>153.4</v>
      </c>
      <c r="L32" s="33">
        <v>146173.3999999997</v>
      </c>
      <c r="M32" s="33">
        <v>146173.3999999997</v>
      </c>
    </row>
    <row r="33" spans="2:13">
      <c r="B33" s="29">
        <v>41791</v>
      </c>
      <c r="C33" s="23">
        <v>617548</v>
      </c>
      <c r="D33" s="23">
        <v>202812</v>
      </c>
      <c r="E33" s="23">
        <v>8142500</v>
      </c>
      <c r="F33" s="40">
        <f t="shared" si="0"/>
        <v>7322140</v>
      </c>
      <c r="G33" s="40">
        <v>7322140</v>
      </c>
      <c r="I33" s="35">
        <v>41791</v>
      </c>
      <c r="J33" s="31">
        <v>450</v>
      </c>
      <c r="K33" s="32">
        <v>137</v>
      </c>
      <c r="L33" s="33">
        <v>45421.299999999988</v>
      </c>
      <c r="M33" s="33">
        <v>45421.299999999988</v>
      </c>
    </row>
    <row r="34" spans="2:13">
      <c r="B34" s="29">
        <v>41821</v>
      </c>
      <c r="C34" s="23">
        <v>444980</v>
      </c>
      <c r="D34" s="23">
        <v>93966</v>
      </c>
      <c r="E34" s="23">
        <v>4707500</v>
      </c>
      <c r="F34" s="40">
        <f t="shared" si="0"/>
        <v>4168554</v>
      </c>
      <c r="G34" s="40">
        <v>4168554</v>
      </c>
      <c r="I34" s="35">
        <v>41821</v>
      </c>
      <c r="J34" s="31">
        <v>222</v>
      </c>
      <c r="K34" s="32">
        <v>99.8</v>
      </c>
      <c r="L34" s="33">
        <v>23479.1</v>
      </c>
      <c r="M34" s="33">
        <v>23479.149999999994</v>
      </c>
    </row>
    <row r="35" spans="2:13">
      <c r="B35" s="29">
        <v>41852</v>
      </c>
      <c r="C35" s="23">
        <v>86140</v>
      </c>
      <c r="D35" s="23">
        <v>16776</v>
      </c>
      <c r="E35" s="23">
        <v>0</v>
      </c>
      <c r="F35" s="40">
        <f t="shared" si="0"/>
        <v>-102916</v>
      </c>
      <c r="G35" s="40">
        <v>-102916</v>
      </c>
      <c r="I35" s="35">
        <v>41852</v>
      </c>
      <c r="J35" s="31">
        <v>144</v>
      </c>
      <c r="K35" s="32">
        <v>77.599999999999994</v>
      </c>
      <c r="L35" s="33">
        <v>14188.1</v>
      </c>
      <c r="M35" s="33">
        <v>14188.149999999989</v>
      </c>
    </row>
    <row r="36" spans="2:13">
      <c r="B36" s="29">
        <v>41883</v>
      </c>
      <c r="C36" s="23">
        <v>158320</v>
      </c>
      <c r="D36" s="23">
        <v>40941</v>
      </c>
      <c r="E36" s="23">
        <v>1440000</v>
      </c>
      <c r="F36" s="40">
        <f t="shared" si="0"/>
        <v>1240739</v>
      </c>
      <c r="G36" s="40">
        <v>1240739</v>
      </c>
      <c r="I36" s="35">
        <v>41883</v>
      </c>
      <c r="J36" s="31">
        <v>152</v>
      </c>
      <c r="K36" s="32">
        <v>70.8</v>
      </c>
      <c r="L36" s="33">
        <v>15804.000000000004</v>
      </c>
      <c r="M36" s="33">
        <v>15804.000000000004</v>
      </c>
    </row>
    <row r="37" spans="2:13">
      <c r="B37" s="29">
        <v>41913</v>
      </c>
      <c r="C37" s="23">
        <v>167328</v>
      </c>
      <c r="D37" s="23">
        <v>43679</v>
      </c>
      <c r="E37" s="23">
        <v>1687500</v>
      </c>
      <c r="F37" s="40">
        <f t="shared" si="0"/>
        <v>1476493</v>
      </c>
      <c r="G37" s="40">
        <v>1476493</v>
      </c>
      <c r="I37" s="35">
        <v>41913</v>
      </c>
      <c r="J37" s="31">
        <v>49</v>
      </c>
      <c r="K37" s="32">
        <v>61.9</v>
      </c>
      <c r="L37" s="33">
        <v>4646.3999999999996</v>
      </c>
      <c r="M37" s="33">
        <v>4646.45</v>
      </c>
    </row>
    <row r="38" spans="2:13">
      <c r="B38" s="29">
        <v>41944</v>
      </c>
      <c r="C38" s="23">
        <v>182728</v>
      </c>
      <c r="D38" s="23">
        <v>63594</v>
      </c>
      <c r="E38" s="23">
        <v>1528750</v>
      </c>
      <c r="F38" s="40">
        <f t="shared" si="0"/>
        <v>1282428</v>
      </c>
      <c r="G38" s="40">
        <v>1282428</v>
      </c>
      <c r="I38" s="35">
        <v>41944</v>
      </c>
      <c r="J38" s="31">
        <v>746</v>
      </c>
      <c r="K38" s="32">
        <v>102.8</v>
      </c>
      <c r="L38" s="33">
        <v>66817.7</v>
      </c>
      <c r="M38" s="33">
        <v>66817.709999999846</v>
      </c>
    </row>
    <row r="39" spans="2:13">
      <c r="B39" s="29">
        <v>41974</v>
      </c>
      <c r="C39" s="23">
        <v>640216</v>
      </c>
      <c r="D39" s="23">
        <v>289668</v>
      </c>
      <c r="E39" s="23">
        <v>7677500</v>
      </c>
      <c r="F39" s="40">
        <f t="shared" si="0"/>
        <v>6747616</v>
      </c>
      <c r="G39" s="40">
        <v>6747616</v>
      </c>
      <c r="I39" s="35">
        <v>41974</v>
      </c>
      <c r="J39" s="31">
        <v>707</v>
      </c>
      <c r="K39" s="32">
        <v>140.96</v>
      </c>
      <c r="L39" s="33">
        <v>73793.399999999994</v>
      </c>
      <c r="M39" s="33">
        <v>73793.430000000022</v>
      </c>
    </row>
    <row r="40" spans="2:13">
      <c r="B40" s="29">
        <v>42005</v>
      </c>
      <c r="C40" s="23">
        <v>562288</v>
      </c>
      <c r="D40" s="23">
        <v>507506</v>
      </c>
      <c r="E40" s="23">
        <v>9638750</v>
      </c>
      <c r="F40" s="40">
        <f t="shared" si="0"/>
        <v>8568956</v>
      </c>
      <c r="G40" s="40">
        <v>8568956</v>
      </c>
      <c r="I40" s="35">
        <v>42005</v>
      </c>
      <c r="J40" s="31">
        <v>1567</v>
      </c>
      <c r="K40" s="32">
        <v>150.6</v>
      </c>
      <c r="L40" s="33">
        <v>167293.20000000001</v>
      </c>
      <c r="M40" s="33">
        <v>167293.22999999986</v>
      </c>
    </row>
    <row r="41" spans="2:13">
      <c r="B41" s="29">
        <v>42036</v>
      </c>
      <c r="C41" s="23">
        <v>495556</v>
      </c>
      <c r="D41" s="23">
        <v>431424</v>
      </c>
      <c r="E41" s="23">
        <v>9123750</v>
      </c>
      <c r="F41" s="40">
        <f t="shared" si="0"/>
        <v>8196770</v>
      </c>
      <c r="G41" s="40">
        <v>8196770</v>
      </c>
      <c r="I41" s="35">
        <v>42036</v>
      </c>
      <c r="J41" s="31">
        <v>275</v>
      </c>
      <c r="K41" s="32">
        <v>152.9</v>
      </c>
      <c r="L41" s="33">
        <v>24664.499999999996</v>
      </c>
      <c r="M41" s="33">
        <v>24664.499999999996</v>
      </c>
    </row>
    <row r="42" spans="2:13">
      <c r="B42" s="29">
        <v>42064</v>
      </c>
      <c r="C42" s="23">
        <v>36732</v>
      </c>
      <c r="D42" s="23">
        <v>482052</v>
      </c>
      <c r="E42" s="23">
        <v>10451250</v>
      </c>
      <c r="F42" s="40">
        <f t="shared" si="0"/>
        <v>9932466</v>
      </c>
      <c r="G42" s="40">
        <v>9932466</v>
      </c>
      <c r="I42" s="35">
        <v>42064</v>
      </c>
      <c r="J42" s="31">
        <v>790</v>
      </c>
      <c r="K42" s="32">
        <v>150.4</v>
      </c>
      <c r="L42" s="33">
        <v>74332.3</v>
      </c>
      <c r="M42" s="33">
        <v>74332.33</v>
      </c>
    </row>
    <row r="43" spans="2:13">
      <c r="B43" s="29">
        <v>42095</v>
      </c>
      <c r="C43" s="23">
        <v>36952</v>
      </c>
      <c r="D43" s="23">
        <v>406438</v>
      </c>
      <c r="E43" s="23">
        <v>8057500</v>
      </c>
      <c r="F43" s="40">
        <f t="shared" si="0"/>
        <v>7614110</v>
      </c>
      <c r="G43" s="40">
        <v>7614110</v>
      </c>
      <c r="I43" s="35">
        <v>42095</v>
      </c>
      <c r="J43" s="31">
        <v>950</v>
      </c>
      <c r="K43" s="32">
        <v>70.8</v>
      </c>
      <c r="L43" s="33">
        <v>106611.4</v>
      </c>
      <c r="M43" s="33">
        <v>106611.42857142878</v>
      </c>
    </row>
    <row r="44" spans="2:13">
      <c r="B44" s="29">
        <v>42125</v>
      </c>
      <c r="C44" s="23">
        <v>16392</v>
      </c>
      <c r="D44" s="23">
        <v>330834</v>
      </c>
      <c r="E44" s="23">
        <v>8173750</v>
      </c>
      <c r="F44" s="40">
        <f t="shared" si="0"/>
        <v>7826524</v>
      </c>
      <c r="G44" s="40">
        <v>7826524</v>
      </c>
      <c r="I44" s="35">
        <v>42125</v>
      </c>
      <c r="J44" s="31">
        <v>705</v>
      </c>
      <c r="K44" s="32">
        <v>118.5</v>
      </c>
      <c r="L44" s="33">
        <v>76389.899999999994</v>
      </c>
      <c r="M44" s="33">
        <v>76389.921052631616</v>
      </c>
    </row>
    <row r="45" spans="2:13">
      <c r="B45" s="29">
        <v>42156</v>
      </c>
      <c r="C45" s="23">
        <v>292012</v>
      </c>
      <c r="D45" s="23">
        <v>332888</v>
      </c>
      <c r="E45" s="23">
        <v>5288750</v>
      </c>
      <c r="F45" s="40">
        <f t="shared" si="0"/>
        <v>4663850</v>
      </c>
      <c r="G45" s="40">
        <v>4663850</v>
      </c>
      <c r="I45" s="35">
        <v>42156</v>
      </c>
      <c r="J45" s="31">
        <v>315</v>
      </c>
      <c r="K45" s="32">
        <v>76.599999999999994</v>
      </c>
      <c r="L45" s="33">
        <v>37533.899999999987</v>
      </c>
      <c r="M45" s="33">
        <v>37533.899999999987</v>
      </c>
    </row>
    <row r="46" spans="2:13">
      <c r="B46" s="29">
        <v>42186</v>
      </c>
      <c r="C46" s="23">
        <v>712096</v>
      </c>
      <c r="D46" s="23">
        <v>335938</v>
      </c>
      <c r="E46" s="23">
        <v>10743750</v>
      </c>
      <c r="F46" s="40">
        <f t="shared" si="0"/>
        <v>9695716</v>
      </c>
      <c r="G46" s="40">
        <v>9695716</v>
      </c>
      <c r="I46" s="35">
        <v>42186</v>
      </c>
      <c r="J46" s="31">
        <v>122</v>
      </c>
      <c r="K46" s="32">
        <v>28.9</v>
      </c>
      <c r="L46" s="33">
        <v>12151.8</v>
      </c>
      <c r="M46" s="33">
        <v>12151.815789473685</v>
      </c>
    </row>
    <row r="47" spans="2:13">
      <c r="B47" s="29">
        <v>42217</v>
      </c>
      <c r="C47" s="23">
        <v>396308</v>
      </c>
      <c r="D47" s="23">
        <v>188054</v>
      </c>
      <c r="E47" s="23">
        <v>5510000</v>
      </c>
      <c r="F47" s="40">
        <f t="shared" si="0"/>
        <v>4925638</v>
      </c>
      <c r="G47" s="40">
        <v>4925638</v>
      </c>
      <c r="I47" s="35">
        <v>42217</v>
      </c>
      <c r="J47" s="31">
        <v>125</v>
      </c>
      <c r="K47" s="32">
        <v>30.2</v>
      </c>
      <c r="L47" s="33">
        <v>11476.100000000002</v>
      </c>
      <c r="M47" s="33">
        <v>11476.100000000002</v>
      </c>
    </row>
    <row r="48" spans="2:13">
      <c r="B48" s="29">
        <v>42248</v>
      </c>
      <c r="C48" s="23">
        <v>756096</v>
      </c>
      <c r="D48" s="23">
        <v>260422</v>
      </c>
      <c r="E48" s="23">
        <v>9246250</v>
      </c>
      <c r="F48" s="40">
        <f t="shared" si="0"/>
        <v>8229732</v>
      </c>
      <c r="G48" s="40">
        <v>8229732</v>
      </c>
      <c r="I48" s="35">
        <v>42248</v>
      </c>
      <c r="J48" s="31">
        <v>35</v>
      </c>
      <c r="K48" s="32">
        <v>34.6</v>
      </c>
      <c r="L48" s="33">
        <v>2860.4999999999991</v>
      </c>
      <c r="M48" s="33">
        <v>2860.4999999999991</v>
      </c>
    </row>
    <row r="49" spans="2:13">
      <c r="B49" s="29">
        <v>42278</v>
      </c>
      <c r="C49" s="23">
        <v>648916</v>
      </c>
      <c r="D49" s="23">
        <v>273256</v>
      </c>
      <c r="E49" s="23">
        <v>8462500</v>
      </c>
      <c r="F49" s="40">
        <f t="shared" si="0"/>
        <v>7540328</v>
      </c>
      <c r="G49" s="40">
        <v>7540328</v>
      </c>
      <c r="I49" s="35">
        <v>42278</v>
      </c>
      <c r="J49" s="31">
        <v>14</v>
      </c>
      <c r="K49" s="32">
        <v>46.7</v>
      </c>
      <c r="L49" s="33">
        <v>983.7</v>
      </c>
      <c r="M49" s="33">
        <v>983.7</v>
      </c>
    </row>
    <row r="50" spans="2:13">
      <c r="B50" s="29">
        <v>42309</v>
      </c>
      <c r="C50" s="23">
        <v>0</v>
      </c>
      <c r="D50" s="23">
        <v>657988</v>
      </c>
      <c r="E50" s="23">
        <v>3873750</v>
      </c>
      <c r="F50" s="40">
        <f t="shared" si="0"/>
        <v>3215762</v>
      </c>
      <c r="G50" s="40">
        <v>3215762</v>
      </c>
      <c r="I50" s="35">
        <v>42309</v>
      </c>
      <c r="J50" s="31">
        <v>425</v>
      </c>
      <c r="K50" s="32">
        <v>39.1</v>
      </c>
      <c r="L50" s="33">
        <v>44901.5</v>
      </c>
      <c r="M50" s="33">
        <v>44901.545833333344</v>
      </c>
    </row>
    <row r="51" spans="2:13">
      <c r="B51" s="29">
        <v>42339</v>
      </c>
      <c r="C51" s="23">
        <v>0</v>
      </c>
      <c r="D51" s="23">
        <v>1164718</v>
      </c>
      <c r="E51" s="23">
        <v>10605000</v>
      </c>
      <c r="F51" s="40">
        <f t="shared" si="0"/>
        <v>9440282</v>
      </c>
      <c r="G51" s="40">
        <v>9440282</v>
      </c>
      <c r="I51" s="35">
        <v>42339</v>
      </c>
      <c r="J51" s="31">
        <v>1567</v>
      </c>
      <c r="K51" s="32">
        <v>82.5</v>
      </c>
      <c r="L51" s="33">
        <v>170011.3</v>
      </c>
      <c r="M51" s="33">
        <v>170011.32499999995</v>
      </c>
    </row>
    <row r="52" spans="2:13">
      <c r="B52" s="29">
        <v>42370</v>
      </c>
      <c r="C52" s="23">
        <v>613267</v>
      </c>
      <c r="D52" s="23">
        <v>1115516</v>
      </c>
      <c r="E52" s="23">
        <v>10950000</v>
      </c>
      <c r="F52" s="40">
        <f t="shared" si="0"/>
        <v>9221217</v>
      </c>
      <c r="G52" s="40">
        <v>9221217</v>
      </c>
      <c r="I52" s="35">
        <v>42370</v>
      </c>
      <c r="J52" s="31">
        <v>1987</v>
      </c>
      <c r="K52" s="32">
        <v>55.2</v>
      </c>
      <c r="L52" s="33">
        <v>218550.10000000027</v>
      </c>
      <c r="M52" s="33">
        <v>218550.10000000027</v>
      </c>
    </row>
    <row r="53" spans="2:13">
      <c r="B53" s="29">
        <v>42401</v>
      </c>
      <c r="C53" s="23">
        <v>738609</v>
      </c>
      <c r="D53" s="23">
        <v>891770</v>
      </c>
      <c r="E53" s="23">
        <v>9851250</v>
      </c>
      <c r="F53" s="40">
        <f t="shared" si="0"/>
        <v>8220871</v>
      </c>
      <c r="G53" s="40">
        <v>8220871</v>
      </c>
      <c r="I53" s="35">
        <v>42401</v>
      </c>
      <c r="J53" s="31">
        <v>1672</v>
      </c>
      <c r="K53" s="32">
        <v>37.5</v>
      </c>
      <c r="L53" s="33">
        <v>179537.19999999987</v>
      </c>
      <c r="M53" s="33">
        <v>179537.19999999987</v>
      </c>
    </row>
    <row r="54" spans="2:13">
      <c r="B54" s="29">
        <v>42430</v>
      </c>
      <c r="C54" s="23">
        <v>633468</v>
      </c>
      <c r="D54" s="23">
        <v>365072</v>
      </c>
      <c r="E54" s="23">
        <v>10963750</v>
      </c>
      <c r="F54" s="40">
        <f t="shared" si="0"/>
        <v>9965210</v>
      </c>
      <c r="G54" s="40">
        <v>9965210</v>
      </c>
      <c r="I54" s="35">
        <v>42430</v>
      </c>
      <c r="J54" s="31">
        <v>172</v>
      </c>
      <c r="K54" s="32">
        <v>22</v>
      </c>
      <c r="L54" s="33">
        <v>17294.5</v>
      </c>
      <c r="M54" s="33">
        <v>17294.5</v>
      </c>
    </row>
    <row r="55" spans="2:13">
      <c r="B55" s="29">
        <v>42461</v>
      </c>
      <c r="C55" s="23">
        <v>812664</v>
      </c>
      <c r="D55" s="23">
        <v>249444</v>
      </c>
      <c r="E55" s="23">
        <v>10756250</v>
      </c>
      <c r="F55" s="40">
        <f t="shared" si="0"/>
        <v>9694142</v>
      </c>
      <c r="G55" s="40">
        <v>9694142</v>
      </c>
      <c r="I55" s="35">
        <v>42461</v>
      </c>
      <c r="J55" s="33">
        <v>2021</v>
      </c>
      <c r="K55" s="32">
        <v>64.7</v>
      </c>
      <c r="L55" s="33">
        <v>234871.4</v>
      </c>
      <c r="M55" s="33">
        <v>234871.35999999981</v>
      </c>
    </row>
    <row r="56" spans="2:13">
      <c r="B56" s="29">
        <v>42491</v>
      </c>
      <c r="C56" s="23">
        <v>807732</v>
      </c>
      <c r="D56" s="23">
        <v>255388</v>
      </c>
      <c r="E56" s="23">
        <v>9943750</v>
      </c>
      <c r="F56" s="40">
        <f t="shared" si="0"/>
        <v>8880630</v>
      </c>
      <c r="G56" s="40">
        <v>8880630</v>
      </c>
      <c r="I56" s="35">
        <v>42491</v>
      </c>
      <c r="J56" s="33">
        <v>1766</v>
      </c>
      <c r="K56" s="32">
        <v>120.8</v>
      </c>
      <c r="L56" s="33">
        <v>169863.1</v>
      </c>
      <c r="M56" s="33">
        <v>169863.149</v>
      </c>
    </row>
    <row r="57" spans="2:13">
      <c r="B57" s="29">
        <v>42522</v>
      </c>
      <c r="C57" s="23">
        <v>482376</v>
      </c>
      <c r="D57" s="23">
        <v>165748</v>
      </c>
      <c r="E57" s="23">
        <v>5306250</v>
      </c>
      <c r="F57" s="40">
        <f t="shared" si="0"/>
        <v>4658126</v>
      </c>
      <c r="G57" s="40">
        <v>4658126</v>
      </c>
      <c r="I57" s="35">
        <v>42522</v>
      </c>
      <c r="J57" s="33">
        <v>1455</v>
      </c>
      <c r="K57" s="32">
        <v>79.599999999999994</v>
      </c>
      <c r="L57" s="33">
        <v>151646.79999999999</v>
      </c>
      <c r="M57" s="33">
        <v>151646.85999999978</v>
      </c>
    </row>
    <row r="58" spans="2:13">
      <c r="B58" s="29">
        <v>42552</v>
      </c>
      <c r="C58" s="23">
        <v>326200</v>
      </c>
      <c r="D58" s="23">
        <v>89762</v>
      </c>
      <c r="E58" s="23">
        <v>2941250</v>
      </c>
      <c r="F58" s="40">
        <f t="shared" si="0"/>
        <v>2525288</v>
      </c>
      <c r="G58" s="40">
        <v>2525288</v>
      </c>
      <c r="I58" s="35">
        <v>42552</v>
      </c>
      <c r="J58" s="33">
        <v>606</v>
      </c>
      <c r="K58" s="32">
        <v>33.700000000000003</v>
      </c>
      <c r="L58" s="33">
        <v>64760.3</v>
      </c>
      <c r="M58" s="33">
        <v>64760.289999999979</v>
      </c>
    </row>
    <row r="59" spans="2:13">
      <c r="B59" s="29">
        <v>42583</v>
      </c>
      <c r="C59" s="23">
        <v>837748</v>
      </c>
      <c r="D59" s="23">
        <v>168644</v>
      </c>
      <c r="E59" s="23">
        <v>10582500</v>
      </c>
      <c r="F59" s="40">
        <f t="shared" si="0"/>
        <v>9576108</v>
      </c>
      <c r="G59" s="40">
        <v>9576108</v>
      </c>
      <c r="I59" s="35">
        <v>42583</v>
      </c>
      <c r="J59" s="33">
        <v>210</v>
      </c>
      <c r="K59" s="32">
        <v>30</v>
      </c>
      <c r="L59" s="33">
        <v>21933.3</v>
      </c>
      <c r="M59" s="33">
        <v>21933.269999999997</v>
      </c>
    </row>
    <row r="60" spans="2:13">
      <c r="B60" s="29">
        <v>42614</v>
      </c>
      <c r="C60" s="23">
        <v>768916</v>
      </c>
      <c r="D60" s="23">
        <v>130216</v>
      </c>
      <c r="E60" s="23">
        <v>9617500</v>
      </c>
      <c r="F60" s="40">
        <f t="shared" si="0"/>
        <v>8718368</v>
      </c>
      <c r="G60" s="40">
        <v>8718368</v>
      </c>
      <c r="I60" s="35">
        <v>42614</v>
      </c>
      <c r="J60" s="33">
        <v>1</v>
      </c>
      <c r="K60" s="32">
        <v>80</v>
      </c>
      <c r="L60" s="33">
        <v>40</v>
      </c>
      <c r="M60" s="33">
        <v>40</v>
      </c>
    </row>
    <row r="61" spans="2:13">
      <c r="B61" s="29">
        <v>42644</v>
      </c>
      <c r="C61" s="23">
        <v>782584</v>
      </c>
      <c r="D61" s="23">
        <v>3549</v>
      </c>
      <c r="E61" s="23">
        <v>7530000</v>
      </c>
      <c r="F61" s="40">
        <f t="shared" si="0"/>
        <v>6743867</v>
      </c>
      <c r="G61" s="40">
        <v>6743867</v>
      </c>
      <c r="I61" s="35">
        <v>42644</v>
      </c>
      <c r="J61" s="33">
        <v>225</v>
      </c>
      <c r="K61" s="32">
        <v>46</v>
      </c>
      <c r="L61" s="33">
        <v>21164.999999999978</v>
      </c>
      <c r="M61" s="33">
        <v>21164.999999999978</v>
      </c>
    </row>
    <row r="62" spans="2:13">
      <c r="B62" s="29">
        <v>42675</v>
      </c>
      <c r="C62" s="23">
        <v>824972</v>
      </c>
      <c r="D62" s="23">
        <v>151156</v>
      </c>
      <c r="E62" s="23">
        <v>7492500</v>
      </c>
      <c r="F62" s="40">
        <f t="shared" si="0"/>
        <v>6516372</v>
      </c>
      <c r="G62" s="40">
        <v>6516372</v>
      </c>
      <c r="I62" s="35">
        <v>42675</v>
      </c>
      <c r="J62" s="33">
        <v>453</v>
      </c>
      <c r="K62" s="32">
        <v>51.9</v>
      </c>
      <c r="L62" s="33">
        <v>41769.200000000041</v>
      </c>
      <c r="M62" s="33">
        <v>41769.200000000041</v>
      </c>
    </row>
    <row r="63" spans="2:13">
      <c r="B63" s="29">
        <v>42705</v>
      </c>
      <c r="C63" s="23">
        <v>909548</v>
      </c>
      <c r="D63" s="23">
        <v>155250</v>
      </c>
      <c r="E63" s="23">
        <v>10505000</v>
      </c>
      <c r="F63" s="40">
        <f t="shared" si="0"/>
        <v>9440202</v>
      </c>
      <c r="G63" s="40">
        <v>9440202</v>
      </c>
      <c r="I63" s="35">
        <v>42705</v>
      </c>
      <c r="J63" s="33">
        <v>450</v>
      </c>
      <c r="K63" s="32">
        <v>48</v>
      </c>
      <c r="L63" s="33">
        <v>47990.5</v>
      </c>
      <c r="M63" s="33">
        <v>47990.486999999957</v>
      </c>
    </row>
    <row r="64" spans="2:13">
      <c r="B64" s="29">
        <v>42736</v>
      </c>
      <c r="C64" s="23">
        <v>843432</v>
      </c>
      <c r="D64" s="23">
        <v>145614</v>
      </c>
      <c r="E64" s="23">
        <v>9566250</v>
      </c>
      <c r="F64" s="40">
        <f t="shared" si="0"/>
        <v>8577204</v>
      </c>
      <c r="G64" s="40">
        <v>8577204</v>
      </c>
      <c r="I64" s="35">
        <v>42736</v>
      </c>
      <c r="J64" s="33">
        <v>1540</v>
      </c>
      <c r="K64" s="32">
        <v>74.5</v>
      </c>
      <c r="L64" s="33">
        <v>165197.5</v>
      </c>
      <c r="M64" s="33">
        <v>165197.53099999984</v>
      </c>
    </row>
    <row r="65" spans="2:13">
      <c r="B65" s="29">
        <v>42767</v>
      </c>
      <c r="C65" s="23">
        <v>643068</v>
      </c>
      <c r="D65" s="23">
        <v>129384</v>
      </c>
      <c r="E65" s="23">
        <v>6358750</v>
      </c>
      <c r="F65" s="40">
        <f t="shared" si="0"/>
        <v>5586298</v>
      </c>
      <c r="G65" s="40">
        <v>5586298</v>
      </c>
      <c r="I65" s="35">
        <v>42767</v>
      </c>
      <c r="J65" s="33">
        <v>389</v>
      </c>
      <c r="K65" s="32">
        <v>141.4</v>
      </c>
      <c r="L65" s="33">
        <v>41621.800000000003</v>
      </c>
      <c r="M65" s="33">
        <v>41621.81900000001</v>
      </c>
    </row>
    <row r="66" spans="2:13">
      <c r="B66" s="29">
        <v>42795</v>
      </c>
      <c r="C66" s="23">
        <v>916568</v>
      </c>
      <c r="D66" s="23">
        <v>161018</v>
      </c>
      <c r="E66" s="23">
        <v>10423750</v>
      </c>
      <c r="F66" s="40">
        <f t="shared" si="0"/>
        <v>9346164</v>
      </c>
      <c r="G66" s="40">
        <v>9346164</v>
      </c>
      <c r="I66" s="35">
        <v>42795</v>
      </c>
      <c r="J66" s="33">
        <v>2452</v>
      </c>
      <c r="K66" s="32">
        <v>160</v>
      </c>
      <c r="L66" s="33">
        <v>264978</v>
      </c>
      <c r="M66" s="33">
        <v>264978.08999999985</v>
      </c>
    </row>
    <row r="67" spans="2:13">
      <c r="B67" s="29">
        <v>42826</v>
      </c>
      <c r="C67" s="23">
        <v>900844</v>
      </c>
      <c r="D67" s="23">
        <v>158876</v>
      </c>
      <c r="E67" s="23">
        <v>10252500</v>
      </c>
      <c r="F67" s="40">
        <f t="shared" si="0"/>
        <v>9192780</v>
      </c>
      <c r="G67" s="40">
        <v>9192780</v>
      </c>
      <c r="I67" s="35">
        <v>42826</v>
      </c>
      <c r="J67" s="36">
        <v>1430</v>
      </c>
      <c r="K67" s="34">
        <v>76</v>
      </c>
      <c r="L67" s="37">
        <v>145462</v>
      </c>
      <c r="M67" s="37">
        <v>145462</v>
      </c>
    </row>
    <row r="68" spans="2:13">
      <c r="B68" s="29">
        <v>42856</v>
      </c>
      <c r="C68" s="23">
        <v>869388</v>
      </c>
      <c r="D68" s="23">
        <v>168606</v>
      </c>
      <c r="E68" s="23">
        <v>8575000</v>
      </c>
      <c r="F68" s="40">
        <f t="shared" si="0"/>
        <v>7537006</v>
      </c>
      <c r="G68" s="40">
        <v>7537006</v>
      </c>
      <c r="I68" s="35">
        <v>42856</v>
      </c>
      <c r="J68" s="36">
        <v>1350</v>
      </c>
      <c r="K68" s="34">
        <v>108</v>
      </c>
      <c r="L68" s="37">
        <v>124432</v>
      </c>
      <c r="M68" s="37">
        <v>124432</v>
      </c>
    </row>
    <row r="69" spans="2:13">
      <c r="B69" s="29">
        <v>42887</v>
      </c>
      <c r="C69" s="23">
        <v>767576</v>
      </c>
      <c r="D69" s="23">
        <v>169756</v>
      </c>
      <c r="E69" s="23">
        <v>8600000</v>
      </c>
      <c r="F69" s="40">
        <f t="shared" ref="F69:F75" si="1">E69-C69-D69</f>
        <v>7662668</v>
      </c>
      <c r="G69" s="40">
        <v>7662668</v>
      </c>
      <c r="I69" s="35">
        <v>42887</v>
      </c>
      <c r="J69" s="36">
        <v>1120</v>
      </c>
      <c r="K69" s="34">
        <v>68</v>
      </c>
      <c r="L69" s="37">
        <v>103245</v>
      </c>
      <c r="M69" s="37">
        <v>103245</v>
      </c>
    </row>
    <row r="70" spans="2:13">
      <c r="B70" s="29">
        <v>42917</v>
      </c>
      <c r="C70" s="23">
        <v>344036</v>
      </c>
      <c r="D70" s="23">
        <v>88684</v>
      </c>
      <c r="E70" s="23">
        <v>2990000</v>
      </c>
      <c r="F70" s="40">
        <f t="shared" si="1"/>
        <v>2557280</v>
      </c>
      <c r="G70" s="40">
        <v>2557280</v>
      </c>
      <c r="I70" s="35">
        <v>42917</v>
      </c>
      <c r="J70" s="36">
        <v>1202</v>
      </c>
      <c r="K70" s="34">
        <v>96</v>
      </c>
      <c r="L70" s="37">
        <v>121321</v>
      </c>
      <c r="M70" s="37">
        <v>121321</v>
      </c>
    </row>
    <row r="71" spans="2:13">
      <c r="B71" s="29">
        <v>42948</v>
      </c>
      <c r="C71" s="23">
        <v>580296</v>
      </c>
      <c r="D71" s="23">
        <v>326408</v>
      </c>
      <c r="E71" s="23">
        <v>8468750</v>
      </c>
      <c r="F71" s="40">
        <f t="shared" si="1"/>
        <v>7562046</v>
      </c>
      <c r="G71" s="40">
        <v>7562046</v>
      </c>
      <c r="I71" s="35">
        <v>42948</v>
      </c>
      <c r="J71" s="36">
        <v>903</v>
      </c>
      <c r="K71" s="34">
        <v>90</v>
      </c>
      <c r="L71" s="37">
        <v>91324</v>
      </c>
      <c r="M71" s="37">
        <v>91324</v>
      </c>
    </row>
    <row r="72" spans="2:13">
      <c r="B72" s="29">
        <v>42979</v>
      </c>
      <c r="C72" s="23">
        <v>470776</v>
      </c>
      <c r="D72" s="23">
        <v>249456</v>
      </c>
      <c r="E72" s="23">
        <v>6410000</v>
      </c>
      <c r="F72" s="40">
        <f t="shared" si="1"/>
        <v>5689768</v>
      </c>
      <c r="G72" s="40">
        <v>5689768</v>
      </c>
      <c r="I72" s="35">
        <v>42979</v>
      </c>
      <c r="J72" s="36">
        <v>1102</v>
      </c>
      <c r="K72" s="34">
        <v>60</v>
      </c>
      <c r="L72" s="37">
        <v>102134</v>
      </c>
      <c r="M72" s="37">
        <v>102134</v>
      </c>
    </row>
    <row r="73" spans="2:13">
      <c r="B73" s="29">
        <v>43009</v>
      </c>
      <c r="C73" s="23">
        <v>444832</v>
      </c>
      <c r="D73" s="23">
        <v>255916</v>
      </c>
      <c r="E73" s="23">
        <v>6116250</v>
      </c>
      <c r="F73" s="40">
        <f t="shared" si="1"/>
        <v>5415502</v>
      </c>
      <c r="G73" s="40">
        <v>5415502</v>
      </c>
      <c r="I73" s="35">
        <v>43009</v>
      </c>
      <c r="J73" s="31">
        <v>1870</v>
      </c>
      <c r="K73" s="32">
        <v>83.4</v>
      </c>
      <c r="L73" s="33">
        <v>197787</v>
      </c>
      <c r="M73" s="33">
        <v>197787.06000000011</v>
      </c>
    </row>
    <row r="74" spans="2:13">
      <c r="B74" s="29">
        <v>43040</v>
      </c>
      <c r="C74" s="23">
        <v>353960</v>
      </c>
      <c r="D74" s="23">
        <v>265308</v>
      </c>
      <c r="E74" s="23">
        <v>5808750</v>
      </c>
      <c r="F74" s="40">
        <f t="shared" si="1"/>
        <v>5189482</v>
      </c>
      <c r="G74" s="40">
        <v>5189482</v>
      </c>
      <c r="I74" s="35">
        <v>43040</v>
      </c>
      <c r="J74" s="31">
        <v>302</v>
      </c>
      <c r="K74" s="32">
        <v>142</v>
      </c>
      <c r="L74" s="33">
        <v>28959.599999999999</v>
      </c>
      <c r="M74" s="33">
        <v>28959.649999999998</v>
      </c>
    </row>
    <row r="75" spans="2:13">
      <c r="B75" s="29">
        <v>43070</v>
      </c>
      <c r="C75" s="23">
        <v>604380</v>
      </c>
      <c r="D75" s="23">
        <v>479082</v>
      </c>
      <c r="E75" s="23">
        <v>11025000</v>
      </c>
      <c r="F75" s="40">
        <f t="shared" si="1"/>
        <v>9941538</v>
      </c>
      <c r="G75" s="40">
        <v>9941538</v>
      </c>
      <c r="I75" s="35">
        <v>43070</v>
      </c>
      <c r="J75" s="31">
        <v>1880</v>
      </c>
      <c r="K75" s="32">
        <v>54.9</v>
      </c>
      <c r="L75" s="33">
        <v>194103.2</v>
      </c>
      <c r="M75" s="33">
        <v>194103.18000000014</v>
      </c>
    </row>
    <row r="76" spans="2:13">
      <c r="C76">
        <f>SUM(C4:C75)</f>
        <v>39490949</v>
      </c>
      <c r="D76">
        <f>SUM(D4:D75)</f>
        <v>18240896</v>
      </c>
      <c r="E76">
        <f>SUM(E4:E75)</f>
        <v>565618750</v>
      </c>
      <c r="J76">
        <f>SUM(J4:J75)</f>
        <v>62807</v>
      </c>
      <c r="K76" s="38">
        <f>AVERAGE(K4:K75)</f>
        <v>95.887999999999991</v>
      </c>
      <c r="L76" s="41">
        <f>SUM(L4:L75)</f>
        <v>6495958.6999999993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9"/>
  <sheetViews>
    <sheetView topLeftCell="C1" workbookViewId="0">
      <selection activeCell="G3" sqref="G3"/>
    </sheetView>
  </sheetViews>
  <sheetFormatPr defaultRowHeight="14.4"/>
  <cols>
    <col min="2" max="2" width="11.44140625" customWidth="1"/>
    <col min="3" max="3" width="20.109375" bestFit="1" customWidth="1"/>
    <col min="4" max="4" width="13.109375" bestFit="1" customWidth="1"/>
    <col min="5" max="5" width="13.44140625" bestFit="1" customWidth="1"/>
    <col min="6" max="6" width="13.44140625" customWidth="1"/>
    <col min="7" max="12" width="10.44140625" bestFit="1" customWidth="1"/>
  </cols>
  <sheetData>
    <row r="1" spans="2:12">
      <c r="B1" t="s">
        <v>42</v>
      </c>
    </row>
    <row r="2" spans="2:12">
      <c r="B2" s="22" t="s">
        <v>19</v>
      </c>
      <c r="C2" s="22" t="s">
        <v>16</v>
      </c>
      <c r="D2" s="22" t="s">
        <v>21</v>
      </c>
      <c r="E2" s="22" t="s">
        <v>18</v>
      </c>
      <c r="F2" s="45" t="s">
        <v>23</v>
      </c>
      <c r="G2" s="46"/>
      <c r="H2" s="46"/>
      <c r="I2" s="46"/>
      <c r="J2" s="46"/>
      <c r="K2" s="46"/>
      <c r="L2" s="47"/>
    </row>
    <row r="3" spans="2:12">
      <c r="B3" s="23" t="s">
        <v>26</v>
      </c>
      <c r="C3" s="22" t="s">
        <v>27</v>
      </c>
      <c r="D3" s="22" t="s">
        <v>28</v>
      </c>
      <c r="E3" s="23" t="s">
        <v>29</v>
      </c>
      <c r="F3" s="42">
        <v>40778</v>
      </c>
      <c r="G3" s="24">
        <v>41143</v>
      </c>
      <c r="H3" s="24">
        <v>41505</v>
      </c>
      <c r="I3" s="24">
        <v>41867</v>
      </c>
      <c r="J3" s="24">
        <v>42230</v>
      </c>
      <c r="K3" s="24">
        <v>42595</v>
      </c>
      <c r="L3" s="24">
        <v>42958</v>
      </c>
    </row>
    <row r="4" spans="2:12">
      <c r="B4" s="23" t="s">
        <v>20</v>
      </c>
      <c r="C4" s="22" t="s">
        <v>15</v>
      </c>
      <c r="D4" s="22" t="s">
        <v>22</v>
      </c>
      <c r="E4" s="23">
        <v>1</v>
      </c>
      <c r="F4" s="42">
        <v>40777</v>
      </c>
      <c r="G4" s="24">
        <v>41143</v>
      </c>
      <c r="H4" s="24">
        <v>41505</v>
      </c>
      <c r="I4" s="24">
        <v>41867</v>
      </c>
      <c r="J4" s="24">
        <v>42230</v>
      </c>
      <c r="K4" s="24">
        <v>42595</v>
      </c>
      <c r="L4" s="24">
        <v>42958</v>
      </c>
    </row>
    <row r="5" spans="2:12">
      <c r="B5" s="23" t="s">
        <v>24</v>
      </c>
      <c r="C5" s="22" t="s">
        <v>25</v>
      </c>
      <c r="D5" s="22" t="s">
        <v>22</v>
      </c>
      <c r="E5" s="23">
        <v>1</v>
      </c>
      <c r="F5" s="42">
        <v>40777</v>
      </c>
      <c r="G5" s="24">
        <v>41143</v>
      </c>
      <c r="H5" s="24">
        <v>41505</v>
      </c>
      <c r="I5" s="24">
        <v>41867</v>
      </c>
      <c r="J5" s="24">
        <v>42230</v>
      </c>
      <c r="K5" s="24">
        <v>42595</v>
      </c>
      <c r="L5" s="24">
        <v>42958</v>
      </c>
    </row>
    <row r="7" spans="2:12">
      <c r="B7" s="18" t="s">
        <v>43</v>
      </c>
    </row>
    <row r="8" spans="2:12">
      <c r="B8" s="25" t="s">
        <v>34</v>
      </c>
      <c r="C8" s="22" t="s">
        <v>35</v>
      </c>
      <c r="D8" s="22" t="s">
        <v>18</v>
      </c>
      <c r="E8" s="45" t="s">
        <v>23</v>
      </c>
      <c r="F8" s="46"/>
      <c r="G8" s="46"/>
      <c r="H8" s="46"/>
      <c r="I8" s="47"/>
    </row>
    <row r="9" spans="2:12">
      <c r="B9" s="22" t="s">
        <v>31</v>
      </c>
      <c r="C9" s="22" t="s">
        <v>30</v>
      </c>
      <c r="D9" s="22" t="s">
        <v>33</v>
      </c>
      <c r="E9" s="43">
        <v>40683</v>
      </c>
      <c r="F9" s="24">
        <v>41048</v>
      </c>
      <c r="G9" s="24">
        <v>42132</v>
      </c>
      <c r="H9" s="24">
        <v>42498</v>
      </c>
      <c r="I9" s="24">
        <v>42885</v>
      </c>
    </row>
    <row r="10" spans="2:12">
      <c r="B10" s="22" t="s">
        <v>32</v>
      </c>
      <c r="C10" s="25">
        <v>2001732</v>
      </c>
      <c r="D10" s="22" t="s">
        <v>33</v>
      </c>
      <c r="E10" s="24">
        <v>40894</v>
      </c>
      <c r="F10" s="24">
        <v>41620</v>
      </c>
      <c r="G10" s="24">
        <v>41981</v>
      </c>
      <c r="H10" s="24">
        <v>42432</v>
      </c>
      <c r="I10" s="24">
        <v>42797</v>
      </c>
    </row>
    <row r="12" spans="2:12">
      <c r="B12" t="s">
        <v>44</v>
      </c>
    </row>
    <row r="13" spans="2:12">
      <c r="B13" s="22" t="s">
        <v>17</v>
      </c>
      <c r="C13" s="22" t="s">
        <v>38</v>
      </c>
      <c r="D13" s="22" t="s">
        <v>36</v>
      </c>
      <c r="E13" s="44" t="s">
        <v>23</v>
      </c>
      <c r="F13" s="44"/>
      <c r="G13" s="44"/>
      <c r="H13" s="44"/>
      <c r="I13" s="44"/>
      <c r="J13" s="44"/>
      <c r="K13" s="44"/>
    </row>
    <row r="14" spans="2:12">
      <c r="B14" s="22" t="s">
        <v>39</v>
      </c>
      <c r="C14" s="22" t="s">
        <v>40</v>
      </c>
      <c r="D14" s="22" t="s">
        <v>37</v>
      </c>
      <c r="E14" s="24">
        <v>40779</v>
      </c>
      <c r="F14" s="24">
        <v>41143</v>
      </c>
      <c r="G14" s="24">
        <v>41505</v>
      </c>
      <c r="H14" s="24">
        <v>41867</v>
      </c>
      <c r="I14" s="24">
        <v>42230</v>
      </c>
      <c r="J14" s="24">
        <v>42595</v>
      </c>
      <c r="K14" s="24">
        <v>42958</v>
      </c>
    </row>
    <row r="15" spans="2:12">
      <c r="K15" s="19"/>
    </row>
    <row r="16" spans="2:12">
      <c r="K16" s="19"/>
    </row>
    <row r="17" spans="11:11">
      <c r="K17" s="19"/>
    </row>
    <row r="18" spans="11:11">
      <c r="K18" s="19"/>
    </row>
    <row r="19" spans="11:11">
      <c r="K19" s="20"/>
    </row>
  </sheetData>
  <mergeCells count="3">
    <mergeCell ref="E13:K13"/>
    <mergeCell ref="F2:L2"/>
    <mergeCell ref="E8:I8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 Cal</vt:lpstr>
      <vt:lpstr>Monitored data</vt:lpstr>
      <vt:lpstr>Meters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Deepak</cp:lastModifiedBy>
  <dcterms:created xsi:type="dcterms:W3CDTF">2021-12-10T06:44:38Z</dcterms:created>
  <dcterms:modified xsi:type="dcterms:W3CDTF">2022-06-22T16:50:56Z</dcterms:modified>
</cp:coreProperties>
</file>