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Shared with Me\Ops_Carbon Common Folder\GS VER\GSVER91_Janardan(3rd Ver.)\4. Final\PRR 02 reply_06.11.2024\GS RE-submission docuemnt_VKU.VER.01.23_GS_5575 - Client\"/>
    </mc:Choice>
  </mc:AlternateContent>
  <xr:revisionPtr revIDLastSave="0" documentId="13_ncr:1_{E2F2FD2B-B5B8-40D4-9418-1F7810F9F2F1}" xr6:coauthVersionLast="47" xr6:coauthVersionMax="47" xr10:uidLastSave="{00000000-0000-0000-0000-000000000000}"/>
  <bookViews>
    <workbookView xWindow="-120" yWindow="-120" windowWidth="20730" windowHeight="11040" tabRatio="483" xr2:uid="{00000000-000D-0000-FFFF-FFFF00000000}"/>
  </bookViews>
  <sheets>
    <sheet name="ER Summary " sheetId="4" r:id="rId1"/>
    <sheet name="SDG 7" sheetId="5" r:id="rId2"/>
    <sheet name="SDG 8" sheetId="8" r:id="rId3"/>
    <sheet name="SDG 13" sheetId="1" r:id="rId4"/>
    <sheet name="Ex-ante estimate and SDG comp."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3" i="10" l="1"/>
  <c r="F22" i="10"/>
  <c r="G22" i="10"/>
  <c r="H22" i="10"/>
  <c r="D18" i="10"/>
  <c r="G12" i="10"/>
  <c r="G8" i="4"/>
  <c r="D8" i="4" s="1"/>
  <c r="F8" i="4"/>
  <c r="G7" i="4"/>
  <c r="F7" i="4"/>
  <c r="G6" i="4"/>
  <c r="F6" i="4"/>
  <c r="D7" i="4" s="1"/>
  <c r="I40" i="4"/>
  <c r="I44" i="4" s="1"/>
  <c r="I41" i="4"/>
  <c r="G43" i="4"/>
  <c r="F43" i="4"/>
  <c r="G42" i="4"/>
  <c r="F42" i="4"/>
  <c r="G41" i="4"/>
  <c r="F41" i="4"/>
  <c r="G40" i="4"/>
  <c r="F40" i="4"/>
  <c r="I43" i="4"/>
  <c r="I42" i="4"/>
  <c r="F12" i="10"/>
  <c r="F20" i="8"/>
  <c r="D16" i="8"/>
  <c r="H23" i="10" l="1"/>
  <c r="F12" i="8"/>
  <c r="F4" i="8"/>
  <c r="E37" i="5" l="1"/>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Q8" i="5"/>
  <c r="F6" i="1" s="1"/>
  <c r="Q9" i="5"/>
  <c r="F7" i="1" s="1"/>
  <c r="Q10" i="5"/>
  <c r="Q11" i="5"/>
  <c r="Q12" i="5"/>
  <c r="F10" i="1" s="1"/>
  <c r="Q13" i="5"/>
  <c r="F11" i="1" s="1"/>
  <c r="Q14" i="5"/>
  <c r="F12" i="1" s="1"/>
  <c r="Q15" i="5"/>
  <c r="F13" i="1" s="1"/>
  <c r="Q16" i="5"/>
  <c r="Q17" i="5"/>
  <c r="Q18" i="5"/>
  <c r="Q19" i="5"/>
  <c r="Q20" i="5"/>
  <c r="Q21" i="5"/>
  <c r="Q22" i="5"/>
  <c r="Q23" i="5"/>
  <c r="Q24" i="5"/>
  <c r="Q25" i="5"/>
  <c r="Q26" i="5"/>
  <c r="Q27" i="5"/>
  <c r="Q28" i="5"/>
  <c r="Q29" i="5"/>
  <c r="Q30" i="5"/>
  <c r="Q31" i="5"/>
  <c r="Q32" i="5"/>
  <c r="Q33" i="5"/>
  <c r="Q34" i="5"/>
  <c r="Q35" i="5"/>
  <c r="Q36" i="5"/>
  <c r="Q37" i="5"/>
  <c r="Q38" i="5"/>
  <c r="Q39" i="5"/>
  <c r="Q40" i="5"/>
  <c r="R7" i="5"/>
  <c r="F5" i="1" s="1"/>
  <c r="Q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7" i="5"/>
  <c r="F14" i="1" l="1"/>
  <c r="F8" i="1"/>
  <c r="F9" i="1"/>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8" i="5"/>
  <c r="E39" i="5"/>
  <c r="E40" i="5"/>
  <c r="E7" i="5"/>
  <c r="D24" i="8"/>
  <c r="H11" i="10" l="1"/>
  <c r="D10" i="10"/>
  <c r="D22" i="10" s="1"/>
  <c r="E10" i="10"/>
  <c r="E22" i="10" s="1"/>
  <c r="D6" i="10"/>
  <c r="F11" i="10" s="1"/>
  <c r="F13" i="10" s="1"/>
  <c r="E24" i="8"/>
  <c r="F24" i="8" s="1"/>
  <c r="E16" i="8"/>
  <c r="F16" i="8" s="1"/>
  <c r="E8" i="8"/>
  <c r="H12" i="10"/>
  <c r="F23" i="8"/>
  <c r="F22" i="8"/>
  <c r="F21" i="8"/>
  <c r="F15" i="8"/>
  <c r="F14" i="8"/>
  <c r="F13" i="8"/>
  <c r="D8" i="8"/>
  <c r="F7" i="8"/>
  <c r="F6" i="8"/>
  <c r="F5" i="8"/>
  <c r="I16" i="4" l="1"/>
  <c r="H24" i="10"/>
  <c r="H25" i="10" s="1"/>
  <c r="H13" i="10"/>
  <c r="G24" i="10"/>
  <c r="I18" i="4"/>
  <c r="E23" i="10"/>
  <c r="D23" i="10"/>
  <c r="D11" i="10"/>
  <c r="F8" i="8"/>
  <c r="E11" i="10"/>
  <c r="I17" i="4" l="1"/>
  <c r="F24" i="10"/>
  <c r="F25" i="10" s="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7" i="5"/>
  <c r="E11" i="1" l="1"/>
  <c r="H11" i="1" s="1"/>
  <c r="I11" i="1" s="1"/>
  <c r="K11" i="1" s="1"/>
  <c r="E19" i="1"/>
  <c r="H19" i="1" s="1"/>
  <c r="I19" i="1" s="1"/>
  <c r="K19" i="1" s="1"/>
  <c r="E27" i="1"/>
  <c r="H27" i="1" s="1"/>
  <c r="I27" i="1" s="1"/>
  <c r="E35" i="1"/>
  <c r="H35" i="1" s="1"/>
  <c r="I35" i="1" s="1"/>
  <c r="K35" i="1" s="1"/>
  <c r="E34" i="1"/>
  <c r="H34" i="1" s="1"/>
  <c r="I34" i="1" s="1"/>
  <c r="K34" i="1" s="1"/>
  <c r="E18" i="1"/>
  <c r="H18" i="1" s="1"/>
  <c r="I18" i="1" s="1"/>
  <c r="K18" i="1" s="1"/>
  <c r="E10" i="1"/>
  <c r="E26" i="1"/>
  <c r="H26" i="1" s="1"/>
  <c r="I26" i="1" s="1"/>
  <c r="K26" i="1" s="1"/>
  <c r="E33" i="1"/>
  <c r="H33" i="1" s="1"/>
  <c r="I33" i="1" s="1"/>
  <c r="K33" i="1" s="1"/>
  <c r="E25" i="1"/>
  <c r="H25" i="1" s="1"/>
  <c r="I25" i="1" s="1"/>
  <c r="K25" i="1" s="1"/>
  <c r="F34" i="1"/>
  <c r="F26" i="1"/>
  <c r="F18" i="1"/>
  <c r="E17" i="1"/>
  <c r="H17" i="1" s="1"/>
  <c r="I17" i="1" s="1"/>
  <c r="K17" i="1" s="1"/>
  <c r="E9" i="1"/>
  <c r="H9" i="1" s="1"/>
  <c r="I9" i="1" s="1"/>
  <c r="K9" i="1" s="1"/>
  <c r="F30" i="1"/>
  <c r="F22" i="1"/>
  <c r="F38" i="1"/>
  <c r="E29" i="1"/>
  <c r="H29" i="1" s="1"/>
  <c r="I29" i="1" s="1"/>
  <c r="K29" i="1" s="1"/>
  <c r="F35" i="1"/>
  <c r="G35" i="1" s="1"/>
  <c r="F27" i="1"/>
  <c r="G27" i="1" s="1"/>
  <c r="F19" i="1"/>
  <c r="G19" i="1" s="1"/>
  <c r="G11" i="1"/>
  <c r="E24" i="1"/>
  <c r="H24" i="1" s="1"/>
  <c r="I24" i="1" s="1"/>
  <c r="K24" i="1" s="1"/>
  <c r="E16" i="1"/>
  <c r="H16" i="1" s="1"/>
  <c r="I16" i="1" s="1"/>
  <c r="K16" i="1" s="1"/>
  <c r="F31" i="1"/>
  <c r="F23" i="1"/>
  <c r="F15" i="1"/>
  <c r="E32" i="1"/>
  <c r="H32" i="1" s="1"/>
  <c r="I32" i="1" s="1"/>
  <c r="K32" i="1" s="1"/>
  <c r="E30" i="1"/>
  <c r="H30" i="1" s="1"/>
  <c r="I30" i="1" s="1"/>
  <c r="K30" i="1" s="1"/>
  <c r="E38" i="1"/>
  <c r="H38" i="1" s="1"/>
  <c r="I38" i="1" s="1"/>
  <c r="K38" i="1" s="1"/>
  <c r="E22" i="1"/>
  <c r="H22" i="1" s="1"/>
  <c r="I22" i="1" s="1"/>
  <c r="K22" i="1" s="1"/>
  <c r="E14" i="1"/>
  <c r="H14" i="1" s="1"/>
  <c r="I14" i="1" s="1"/>
  <c r="K14" i="1" s="1"/>
  <c r="E6" i="1"/>
  <c r="H6" i="1" s="1"/>
  <c r="I6" i="1" s="1"/>
  <c r="K6" i="1" s="1"/>
  <c r="F37" i="1"/>
  <c r="F29" i="1"/>
  <c r="F21" i="1"/>
  <c r="E37" i="1"/>
  <c r="H37" i="1" s="1"/>
  <c r="I37" i="1" s="1"/>
  <c r="K37" i="1" s="1"/>
  <c r="E21" i="1"/>
  <c r="H21" i="1" s="1"/>
  <c r="I21" i="1" s="1"/>
  <c r="K21" i="1" s="1"/>
  <c r="E13" i="1"/>
  <c r="H13" i="1" s="1"/>
  <c r="I13" i="1" s="1"/>
  <c r="K13" i="1" s="1"/>
  <c r="F36" i="1"/>
  <c r="F28" i="1"/>
  <c r="F20" i="1"/>
  <c r="E8" i="1"/>
  <c r="H8" i="1" s="1"/>
  <c r="I8" i="1" s="1"/>
  <c r="K8" i="1" s="1"/>
  <c r="F33" i="1"/>
  <c r="F25" i="1"/>
  <c r="F17" i="1"/>
  <c r="E5" i="1"/>
  <c r="E31" i="1"/>
  <c r="H31" i="1" s="1"/>
  <c r="I31" i="1" s="1"/>
  <c r="K31" i="1" s="1"/>
  <c r="E23" i="1"/>
  <c r="H23" i="1" s="1"/>
  <c r="I23" i="1" s="1"/>
  <c r="K23" i="1" s="1"/>
  <c r="E15" i="1"/>
  <c r="H15" i="1" s="1"/>
  <c r="I15" i="1" s="1"/>
  <c r="E7" i="1"/>
  <c r="H7" i="1" s="1"/>
  <c r="I7" i="1" s="1"/>
  <c r="K7" i="1" s="1"/>
  <c r="F32" i="1"/>
  <c r="F24" i="1"/>
  <c r="F16" i="1"/>
  <c r="E36" i="1"/>
  <c r="E20" i="1"/>
  <c r="H20" i="1" s="1"/>
  <c r="I20" i="1" s="1"/>
  <c r="K20" i="1" s="1"/>
  <c r="E12" i="1"/>
  <c r="H12" i="1" s="1"/>
  <c r="I12" i="1" s="1"/>
  <c r="K12" i="1" s="1"/>
  <c r="E28" i="1"/>
  <c r="H28" i="1" s="1"/>
  <c r="I28" i="1" s="1"/>
  <c r="K28" i="1" s="1"/>
  <c r="K27" i="1"/>
  <c r="H5" i="1" l="1"/>
  <c r="E39" i="1"/>
  <c r="H10" i="1"/>
  <c r="E40" i="1"/>
  <c r="K15" i="1"/>
  <c r="I7" i="4" s="1"/>
  <c r="H42" i="4"/>
  <c r="H7" i="4"/>
  <c r="F39" i="1"/>
  <c r="F40" i="1"/>
  <c r="G17" i="1"/>
  <c r="G26" i="1"/>
  <c r="G25" i="1"/>
  <c r="G10" i="1"/>
  <c r="G18" i="1"/>
  <c r="G33" i="1"/>
  <c r="G34" i="1"/>
  <c r="G29" i="1"/>
  <c r="G14" i="1"/>
  <c r="G9" i="1"/>
  <c r="G23" i="1"/>
  <c r="G6" i="1"/>
  <c r="G28" i="1"/>
  <c r="G31" i="1"/>
  <c r="G21" i="1"/>
  <c r="G37" i="1"/>
  <c r="G36" i="1"/>
  <c r="G7" i="1"/>
  <c r="G22" i="1"/>
  <c r="G38" i="1"/>
  <c r="G16" i="1"/>
  <c r="G20" i="1"/>
  <c r="G30" i="1"/>
  <c r="G8" i="1"/>
  <c r="H36" i="1"/>
  <c r="I36" i="1" s="1"/>
  <c r="K36" i="1" s="1"/>
  <c r="L27" i="1" s="1"/>
  <c r="G15" i="1"/>
  <c r="G32" i="1"/>
  <c r="G24" i="1"/>
  <c r="G13" i="1"/>
  <c r="G12" i="1"/>
  <c r="D5" i="1"/>
  <c r="I10" i="1" l="1"/>
  <c r="H40" i="1"/>
  <c r="L15" i="1"/>
  <c r="H8" i="4"/>
  <c r="I8" i="4"/>
  <c r="G40" i="1"/>
  <c r="H43" i="4"/>
  <c r="H39" i="1"/>
  <c r="G5" i="1"/>
  <c r="G39" i="1" s="1"/>
  <c r="I5" i="1"/>
  <c r="D9" i="4"/>
  <c r="D13" i="4" s="1"/>
  <c r="H40" i="4" l="1"/>
  <c r="I39" i="1"/>
  <c r="E12" i="10" s="1"/>
  <c r="H41" i="4"/>
  <c r="I40" i="1"/>
  <c r="E24" i="10" s="1"/>
  <c r="E25" i="10" s="1"/>
  <c r="H6" i="4"/>
  <c r="H9" i="4" s="1"/>
  <c r="I15" i="4" s="1"/>
  <c r="K10" i="1"/>
  <c r="K5" i="1"/>
  <c r="D12" i="4"/>
  <c r="L5" i="1" l="1"/>
  <c r="L10" i="1"/>
  <c r="I6" i="4"/>
  <c r="I9" i="4" s="1"/>
  <c r="I19" i="4" s="1"/>
  <c r="H44" i="4"/>
  <c r="E13" i="10"/>
  <c r="K40" i="1" l="1"/>
  <c r="D24" i="10" s="1"/>
  <c r="D25" i="10" s="1"/>
  <c r="L40" i="1"/>
  <c r="D14" i="4" s="1"/>
  <c r="D15" i="4" s="1"/>
  <c r="L39" i="1"/>
  <c r="D12" i="10" s="1"/>
  <c r="D13" i="10" s="1"/>
  <c r="K39" i="1"/>
</calcChain>
</file>

<file path=xl/sharedStrings.xml><?xml version="1.0" encoding="utf-8"?>
<sst xmlns="http://schemas.openxmlformats.org/spreadsheetml/2006/main" count="152" uniqueCount="95">
  <si>
    <r>
      <t>Vintage wise Emission
(tCO</t>
    </r>
    <r>
      <rPr>
        <b/>
        <vertAlign val="subscript"/>
        <sz val="11"/>
        <rFont val="Calibri"/>
        <family val="2"/>
        <scheme val="minor"/>
      </rPr>
      <t>2</t>
    </r>
    <r>
      <rPr>
        <b/>
        <sz val="11"/>
        <rFont val="Calibri"/>
        <family val="2"/>
        <scheme val="minor"/>
      </rPr>
      <t>)</t>
    </r>
  </si>
  <si>
    <t>To</t>
  </si>
  <si>
    <t>Export 
(kWh)</t>
  </si>
  <si>
    <t>SDG Indicator</t>
  </si>
  <si>
    <t>Values achieved</t>
  </si>
  <si>
    <t>Unit</t>
  </si>
  <si>
    <t>Affordable and Clean Energy</t>
  </si>
  <si>
    <t>MWh</t>
  </si>
  <si>
    <t>Decent Work and Economic Growth</t>
  </si>
  <si>
    <t>Number  of employees</t>
  </si>
  <si>
    <t>Number  of Trainings</t>
  </si>
  <si>
    <t>Climate Action</t>
  </si>
  <si>
    <t>SDG</t>
  </si>
  <si>
    <t>End Date of Monitoring Period</t>
  </si>
  <si>
    <t>Number of Days for Current Monitoring Period</t>
  </si>
  <si>
    <t>Change in Emission Reductions</t>
  </si>
  <si>
    <t>SDG 8</t>
  </si>
  <si>
    <t>SDG 13</t>
  </si>
  <si>
    <t>SDG 7</t>
  </si>
  <si>
    <t>Annual ER Estimation as per Registered PDD</t>
  </si>
  <si>
    <t>Month</t>
  </si>
  <si>
    <t>Net Electricity Generation
(MWh)</t>
  </si>
  <si>
    <t>Capacity (MW)</t>
  </si>
  <si>
    <t>Import 
(kWh)</t>
  </si>
  <si>
    <t>Emission Reduction
(tCO2)</t>
  </si>
  <si>
    <t>Annual Net generation as per Registered PDD</t>
  </si>
  <si>
    <t>As Per JMR</t>
  </si>
  <si>
    <t>Generation value (as per JMR)</t>
  </si>
  <si>
    <t>Check</t>
  </si>
  <si>
    <t>Net Electricity Generation (kWh)</t>
  </si>
  <si>
    <t>Generation value (as per Invoice)</t>
  </si>
  <si>
    <t>Total</t>
  </si>
  <si>
    <r>
      <t>As Per</t>
    </r>
    <r>
      <rPr>
        <b/>
        <sz val="11"/>
        <color rgb="FFFF0000"/>
        <rFont val="Calibri"/>
        <family val="2"/>
        <scheme val="minor"/>
      </rPr>
      <t xml:space="preserve"> </t>
    </r>
    <r>
      <rPr>
        <b/>
        <sz val="11"/>
        <rFont val="Calibri"/>
        <family val="2"/>
        <scheme val="minor"/>
      </rPr>
      <t>Invoice</t>
    </r>
  </si>
  <si>
    <t>Generation Data</t>
  </si>
  <si>
    <t>SPV</t>
  </si>
  <si>
    <t>Month(s)</t>
  </si>
  <si>
    <t>Current Monitoring Period</t>
  </si>
  <si>
    <t>Project I (10 MW)</t>
  </si>
  <si>
    <t>Project II (10 MW)</t>
  </si>
  <si>
    <t>Project</t>
  </si>
  <si>
    <t>SDG 8: Decent Work and Economic Growth</t>
  </si>
  <si>
    <t xml:space="preserve">Parameter </t>
  </si>
  <si>
    <t xml:space="preserve">Vintage </t>
  </si>
  <si>
    <t>Project value</t>
  </si>
  <si>
    <t>Baseline Value</t>
  </si>
  <si>
    <t>Net Benefit</t>
  </si>
  <si>
    <t>01/01/2021 to 31/12/2021</t>
  </si>
  <si>
    <t>01/01/2022 to 31/12/2022</t>
  </si>
  <si>
    <t>Vintage</t>
  </si>
  <si>
    <t xml:space="preserve">Baseline Value </t>
  </si>
  <si>
    <t xml:space="preserve">Net Benefit </t>
  </si>
  <si>
    <t>Average</t>
  </si>
  <si>
    <t>Start date of Monitoring period</t>
  </si>
  <si>
    <t xml:space="preserve">End date of Monitoring period </t>
  </si>
  <si>
    <t>Total days in the Monitoring period</t>
  </si>
  <si>
    <t>Details</t>
  </si>
  <si>
    <t>Electricity Generation (MWh)</t>
  </si>
  <si>
    <t>PDD Estimate/Year</t>
  </si>
  <si>
    <t>NA</t>
  </si>
  <si>
    <t>For Monitoring Period 01-March-2020 to 31-December-2022</t>
  </si>
  <si>
    <t>ER SUMMARY- LnB 20 MW</t>
  </si>
  <si>
    <r>
      <t>Grid Emission Factor 
(tCO</t>
    </r>
    <r>
      <rPr>
        <b/>
        <vertAlign val="subscript"/>
        <sz val="11"/>
        <rFont val="Calibri"/>
        <family val="2"/>
        <scheme val="minor"/>
      </rPr>
      <t>2</t>
    </r>
    <r>
      <rPr>
        <b/>
        <sz val="11"/>
        <rFont val="Calibri"/>
        <family val="2"/>
        <scheme val="minor"/>
      </rPr>
      <t xml:space="preserve"> / MWh)</t>
    </r>
  </si>
  <si>
    <r>
      <t>Baseline Emission
(tCO</t>
    </r>
    <r>
      <rPr>
        <b/>
        <vertAlign val="subscript"/>
        <sz val="11"/>
        <rFont val="Calibri"/>
        <family val="2"/>
        <scheme val="minor"/>
      </rPr>
      <t>2</t>
    </r>
    <r>
      <rPr>
        <b/>
        <sz val="11"/>
        <rFont val="Calibri"/>
        <family val="2"/>
        <scheme val="minor"/>
      </rPr>
      <t>)</t>
    </r>
  </si>
  <si>
    <t>LNB 20 MW</t>
  </si>
  <si>
    <t>Income generation (INR)</t>
  </si>
  <si>
    <t>Export as per JMR 
(kWh)</t>
  </si>
  <si>
    <t>Import as per JMR
(kWh)</t>
  </si>
  <si>
    <t>Net generation as per JMR</t>
  </si>
  <si>
    <t>Export as per invoice (kWh)</t>
  </si>
  <si>
    <t>Import as per invoice (kWH)</t>
  </si>
  <si>
    <t>Net generation as per invoice</t>
  </si>
  <si>
    <t>Start Date of Monitoring Period*</t>
  </si>
  <si>
    <t>From</t>
  </si>
  <si>
    <t>*According to section 3.1.1 of Site Visit and Remote Audit Requirements and Procedures version 1.0, At minimum, the VVB shall conduct physical site visit Once every three years after the first physical site visit” but there has been a delay in the site visit, hence VERs are only claimed before the 3 years of the physical site visit date, i.e., from 01/08/2020 instead of 01/03/2020.</t>
  </si>
  <si>
    <t>01/08/2020 to 31/12/2020</t>
  </si>
  <si>
    <t>*According to section 3.1.1 of Site Visit and Remote Audit Requirements and Procedures version 1.0, At minimum, the VVB shall conduct physical site visit Once every three years after the first physical site visit”. However, due to a delay in the site visit, SDG claims have only been claimed before the 3 years of the physical site visit date, i.e., from 01/08/2020 instead of 01/03/2020. As a result, the actual figures that are claimed for the current monitoring period are as follows: 10 trainings are conducted instead of 12, income generated is 20,603,333 instead of 24,173,333, and 34 employees are engaged.</t>
  </si>
  <si>
    <t>Actual Benefit for the monitoring peirod for 1036 days</t>
  </si>
  <si>
    <t>Difference for 1036 days</t>
  </si>
  <si>
    <t>Difference for 883 days</t>
  </si>
  <si>
    <t>01/03/2020 to 31/07/2020*</t>
  </si>
  <si>
    <t>Actual Benefit claimed for the monitoring period for 883 days</t>
  </si>
  <si>
    <t>Estimated for current monitoring period for 1,036 days</t>
  </si>
  <si>
    <t>Actual monitoring period</t>
  </si>
  <si>
    <t>Estimated for Claimed monitoring period for 883 days</t>
  </si>
  <si>
    <t>Claimed monitoring period*</t>
  </si>
  <si>
    <t>Total for the monitoring period</t>
  </si>
  <si>
    <t>Total for Claimed monitoring period*</t>
  </si>
  <si>
    <t>ER Comparison for Claimed monitoring period*</t>
  </si>
  <si>
    <t>Net generation Estimation for Claimed Monitoring Period</t>
  </si>
  <si>
    <t>ER Estimation for Claimed  Monitoring Period</t>
  </si>
  <si>
    <t>Actual ER claimed</t>
  </si>
  <si>
    <t>Monitoring Period</t>
  </si>
  <si>
    <t>Number of training provided</t>
  </si>
  <si>
    <r>
      <t>tCO</t>
    </r>
    <r>
      <rPr>
        <vertAlign val="subscript"/>
        <sz val="11"/>
        <color theme="1"/>
        <rFont val="Calibri"/>
        <family val="2"/>
        <scheme val="minor"/>
      </rPr>
      <t>2</t>
    </r>
    <r>
      <rPr>
        <sz val="11"/>
        <color theme="1"/>
        <rFont val="Calibri"/>
        <family val="2"/>
        <scheme val="minor"/>
      </rPr>
      <t>e</t>
    </r>
  </si>
  <si>
    <t>ER (tCO2e)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</si>
</sst>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 ;_ * \-#,##0.00_ ;_ * &quot;-&quot;??_ ;_ @_ "/>
    <numFmt numFmtId="165" formatCode="0.0000"/>
    <numFmt numFmtId="166" formatCode="_ * #,##0_ ;_ * \-#,##0_ ;_ * &quot;-&quot;??_ ;_ @_ "/>
    <numFmt numFmtId="167" formatCode="[$-409]d\-mmm\-yy;@"/>
    <numFmt numFmtId="168" formatCode="_(* #,##0_);_(* \(#,##0\);_(* &quot;-&quot;??_);_(@_)"/>
    <numFmt numFmtId="169" formatCode="0.000000000000000%"/>
    <numFmt numFmtId="170" formatCode="_ * #,##0.0000_ ;_ * \-#,##0.0000_ ;_ * &quot;-&quot;??_ ;_ @_ "/>
  </numFmts>
  <fonts count="17">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b/>
      <vertAlign val="subscript"/>
      <sz val="11"/>
      <name val="Calibri"/>
      <family val="2"/>
      <scheme val="minor"/>
    </font>
    <font>
      <b/>
      <sz val="11"/>
      <color rgb="FF000000"/>
      <name val="Calibri"/>
      <family val="2"/>
      <scheme val="minor"/>
    </font>
    <font>
      <sz val="11"/>
      <color rgb="FF000000"/>
      <name val="Calibri"/>
      <family val="2"/>
      <scheme val="minor"/>
    </font>
    <font>
      <sz val="9"/>
      <name val="Calibri"/>
      <family val="3"/>
      <charset val="134"/>
      <scheme val="minor"/>
    </font>
    <font>
      <b/>
      <sz val="12"/>
      <color theme="1"/>
      <name val="Calibri"/>
      <family val="2"/>
      <scheme val="minor"/>
    </font>
    <font>
      <b/>
      <sz val="11"/>
      <color rgb="FFFF0000"/>
      <name val="Calibri"/>
      <family val="2"/>
      <scheme val="minor"/>
    </font>
    <font>
      <b/>
      <sz val="18"/>
      <color theme="1"/>
      <name val="Calibri"/>
      <family val="2"/>
      <scheme val="minor"/>
    </font>
    <font>
      <vertAlign val="subscript"/>
      <sz val="11"/>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sz val="1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39997558519241921"/>
        <bgColor indexed="64"/>
      </patternFill>
    </fill>
  </fills>
  <borders count="64">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4">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354">
    <xf numFmtId="0" fontId="0" fillId="0" borderId="0" xfId="0"/>
    <xf numFmtId="15" fontId="7" fillId="0" borderId="7" xfId="0" applyNumberFormat="1" applyFont="1" applyBorder="1" applyAlignment="1">
      <alignment horizontal="center" vertical="center"/>
    </xf>
    <xf numFmtId="15" fontId="7" fillId="0" borderId="6" xfId="0" applyNumberFormat="1" applyFont="1" applyBorder="1" applyAlignment="1">
      <alignment horizontal="center" vertical="center"/>
    </xf>
    <xf numFmtId="43" fontId="0" fillId="0" borderId="7" xfId="0" applyNumberFormat="1" applyBorder="1" applyAlignment="1">
      <alignment horizontal="center" vertical="center"/>
    </xf>
    <xf numFmtId="0" fontId="0" fillId="0" borderId="0" xfId="0" applyAlignment="1">
      <alignment horizontal="center" vertical="center"/>
    </xf>
    <xf numFmtId="2" fontId="0" fillId="0" borderId="8" xfId="0" applyNumberFormat="1" applyBorder="1" applyAlignment="1">
      <alignment horizontal="center" vertical="center"/>
    </xf>
    <xf numFmtId="2" fontId="0" fillId="0" borderId="6" xfId="0" applyNumberFormat="1" applyBorder="1" applyAlignment="1">
      <alignment horizontal="center" vertical="center"/>
    </xf>
    <xf numFmtId="2" fontId="0" fillId="0" borderId="18" xfId="0" applyNumberFormat="1" applyBorder="1" applyAlignment="1">
      <alignment horizontal="center" vertical="center"/>
    </xf>
    <xf numFmtId="0" fontId="2" fillId="7" borderId="3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33" xfId="0" applyFont="1" applyFill="1" applyBorder="1" applyAlignment="1">
      <alignment horizontal="center" vertical="center"/>
    </xf>
    <xf numFmtId="0" fontId="2" fillId="10" borderId="25" xfId="0" applyFont="1" applyFill="1" applyBorder="1" applyAlignment="1">
      <alignment horizontal="center" vertical="center"/>
    </xf>
    <xf numFmtId="17" fontId="6" fillId="10" borderId="14" xfId="0" applyNumberFormat="1" applyFont="1" applyFill="1" applyBorder="1" applyAlignment="1">
      <alignment horizontal="center" vertical="center"/>
    </xf>
    <xf numFmtId="0" fontId="0" fillId="5" borderId="0" xfId="0" applyFill="1" applyAlignment="1">
      <alignment vertical="center" wrapText="1"/>
    </xf>
    <xf numFmtId="0" fontId="0" fillId="5" borderId="0" xfId="0" applyFill="1" applyAlignment="1">
      <alignment vertical="center"/>
    </xf>
    <xf numFmtId="166" fontId="2" fillId="5" borderId="0" xfId="2" applyNumberFormat="1" applyFont="1" applyFill="1" applyBorder="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xf>
    <xf numFmtId="17" fontId="6" fillId="10" borderId="15" xfId="0" applyNumberFormat="1" applyFont="1" applyFill="1" applyBorder="1" applyAlignment="1">
      <alignment horizontal="center" vertical="center"/>
    </xf>
    <xf numFmtId="15" fontId="7" fillId="0" borderId="9" xfId="0" applyNumberFormat="1" applyFont="1" applyBorder="1" applyAlignment="1">
      <alignment horizontal="center" vertical="center"/>
    </xf>
    <xf numFmtId="15" fontId="7" fillId="0" borderId="13" xfId="0" applyNumberFormat="1" applyFont="1" applyBorder="1" applyAlignment="1">
      <alignment horizontal="center" vertical="center"/>
    </xf>
    <xf numFmtId="43" fontId="0" fillId="0" borderId="13" xfId="0" applyNumberFormat="1" applyBorder="1" applyAlignment="1">
      <alignment horizontal="center" vertical="center"/>
    </xf>
    <xf numFmtId="17" fontId="7" fillId="0" borderId="8" xfId="0" applyNumberFormat="1" applyFont="1" applyBorder="1" applyAlignment="1">
      <alignment horizontal="center" vertical="center"/>
    </xf>
    <xf numFmtId="17" fontId="7" fillId="0" borderId="10" xfId="0" applyNumberFormat="1" applyFont="1" applyBorder="1" applyAlignment="1">
      <alignment horizontal="center" vertical="center"/>
    </xf>
    <xf numFmtId="15" fontId="7" fillId="0" borderId="2" xfId="0" applyNumberFormat="1" applyFont="1" applyBorder="1" applyAlignment="1">
      <alignment horizontal="center" vertical="center"/>
    </xf>
    <xf numFmtId="15" fontId="7" fillId="0" borderId="3" xfId="0" applyNumberFormat="1" applyFont="1" applyBorder="1" applyAlignment="1">
      <alignment horizontal="center" vertical="center"/>
    </xf>
    <xf numFmtId="17" fontId="7" fillId="0" borderId="4" xfId="0" applyNumberFormat="1" applyFont="1" applyBorder="1" applyAlignment="1">
      <alignment horizontal="center" vertical="center"/>
    </xf>
    <xf numFmtId="43" fontId="0" fillId="0" borderId="3" xfId="0" applyNumberFormat="1" applyBorder="1" applyAlignment="1">
      <alignment horizontal="center" vertical="center"/>
    </xf>
    <xf numFmtId="43" fontId="0" fillId="0" borderId="2" xfId="0" applyNumberFormat="1" applyBorder="1" applyAlignment="1">
      <alignment horizontal="center" vertical="center"/>
    </xf>
    <xf numFmtId="43" fontId="0" fillId="0" borderId="6" xfId="0" applyNumberFormat="1" applyBorder="1" applyAlignment="1">
      <alignment horizontal="center" vertical="center"/>
    </xf>
    <xf numFmtId="43" fontId="0" fillId="0" borderId="9" xfId="0" applyNumberFormat="1" applyBorder="1" applyAlignment="1">
      <alignment horizontal="center" vertical="center"/>
    </xf>
    <xf numFmtId="168" fontId="0" fillId="0" borderId="34" xfId="0" applyNumberFormat="1" applyBorder="1" applyAlignment="1">
      <alignment horizontal="center" vertical="center"/>
    </xf>
    <xf numFmtId="168" fontId="0" fillId="0" borderId="19" xfId="0" applyNumberFormat="1" applyBorder="1" applyAlignment="1">
      <alignment horizontal="center" vertical="center"/>
    </xf>
    <xf numFmtId="168" fontId="0" fillId="0" borderId="23" xfId="0" applyNumberFormat="1" applyBorder="1" applyAlignment="1">
      <alignment horizontal="center" vertical="center"/>
    </xf>
    <xf numFmtId="164" fontId="0" fillId="0" borderId="35" xfId="2" applyFont="1" applyBorder="1" applyAlignment="1">
      <alignment horizontal="center" vertical="center"/>
    </xf>
    <xf numFmtId="164" fontId="0" fillId="0" borderId="18" xfId="2" applyFont="1" applyBorder="1" applyAlignment="1">
      <alignment horizontal="center" vertical="center"/>
    </xf>
    <xf numFmtId="164" fontId="0" fillId="0" borderId="24" xfId="2" applyFont="1" applyBorder="1" applyAlignment="1">
      <alignment horizontal="center" vertical="center"/>
    </xf>
    <xf numFmtId="168" fontId="0" fillId="0" borderId="3" xfId="0" applyNumberFormat="1" applyBorder="1" applyAlignment="1">
      <alignment horizontal="center" vertical="center"/>
    </xf>
    <xf numFmtId="168" fontId="0" fillId="0" borderId="7" xfId="0" applyNumberFormat="1" applyBorder="1" applyAlignment="1">
      <alignment horizontal="center" vertical="center"/>
    </xf>
    <xf numFmtId="168" fontId="0" fillId="0" borderId="13" xfId="0" applyNumberFormat="1" applyBorder="1" applyAlignment="1">
      <alignment horizontal="center" vertical="center"/>
    </xf>
    <xf numFmtId="0" fontId="0" fillId="5" borderId="28" xfId="0" applyFill="1" applyBorder="1" applyAlignment="1">
      <alignment vertical="center"/>
    </xf>
    <xf numFmtId="0" fontId="0" fillId="5" borderId="21" xfId="0" applyFill="1" applyBorder="1" applyAlignment="1">
      <alignment vertical="center"/>
    </xf>
    <xf numFmtId="0" fontId="0" fillId="5" borderId="36" xfId="0" applyFill="1" applyBorder="1" applyAlignment="1">
      <alignment vertical="center"/>
    </xf>
    <xf numFmtId="0" fontId="0" fillId="5" borderId="36" xfId="0" applyFill="1" applyBorder="1" applyAlignment="1">
      <alignment vertical="center" wrapText="1"/>
    </xf>
    <xf numFmtId="0" fontId="0" fillId="5" borderId="22" xfId="0" applyFill="1" applyBorder="1" applyAlignment="1">
      <alignment vertical="center"/>
    </xf>
    <xf numFmtId="0" fontId="0" fillId="5" borderId="37" xfId="0" applyFill="1" applyBorder="1" applyAlignment="1">
      <alignment vertical="center"/>
    </xf>
    <xf numFmtId="0" fontId="0" fillId="5" borderId="38" xfId="0" applyFill="1" applyBorder="1" applyAlignment="1">
      <alignment vertical="center"/>
    </xf>
    <xf numFmtId="166" fontId="0" fillId="5" borderId="0" xfId="2" applyNumberFormat="1" applyFont="1" applyFill="1"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wrapText="1"/>
    </xf>
    <xf numFmtId="0" fontId="0" fillId="5" borderId="39" xfId="0" applyFill="1" applyBorder="1" applyAlignment="1">
      <alignment vertical="center"/>
    </xf>
    <xf numFmtId="17" fontId="2" fillId="3" borderId="7" xfId="0" applyNumberFormat="1" applyFont="1" applyFill="1" applyBorder="1" applyAlignment="1">
      <alignment horizontal="center"/>
    </xf>
    <xf numFmtId="15" fontId="0" fillId="0" borderId="7" xfId="0" applyNumberFormat="1" applyBorder="1"/>
    <xf numFmtId="0" fontId="0" fillId="0" borderId="7" xfId="0" applyBorder="1" applyAlignment="1">
      <alignment horizontal="center" wrapText="1"/>
    </xf>
    <xf numFmtId="0" fontId="0" fillId="0" borderId="7" xfId="0" applyBorder="1" applyAlignment="1">
      <alignment horizontal="center" vertical="top" wrapText="1"/>
    </xf>
    <xf numFmtId="0" fontId="2" fillId="0" borderId="7" xfId="0" applyFont="1" applyBorder="1" applyAlignment="1">
      <alignment horizontal="justify" vertical="top" wrapText="1"/>
    </xf>
    <xf numFmtId="0" fontId="2" fillId="0" borderId="7" xfId="0" applyFont="1" applyBorder="1" applyAlignment="1">
      <alignment horizontal="center" wrapText="1"/>
    </xf>
    <xf numFmtId="1" fontId="6" fillId="0" borderId="7" xfId="0" applyNumberFormat="1" applyFont="1" applyBorder="1" applyAlignment="1">
      <alignment horizontal="center" vertical="top" wrapText="1"/>
    </xf>
    <xf numFmtId="0" fontId="2" fillId="0" borderId="7" xfId="0" applyFont="1" applyBorder="1" applyAlignment="1">
      <alignment horizontal="center" vertical="top" wrapText="1"/>
    </xf>
    <xf numFmtId="1" fontId="0" fillId="0" borderId="7" xfId="0" applyNumberFormat="1" applyBorder="1" applyAlignment="1">
      <alignment horizontal="center" vertical="top" wrapText="1"/>
    </xf>
    <xf numFmtId="165" fontId="0" fillId="0" borderId="35" xfId="0" applyNumberFormat="1" applyBorder="1" applyAlignment="1">
      <alignment horizontal="center" vertical="center" wrapText="1"/>
    </xf>
    <xf numFmtId="165" fontId="0" fillId="0" borderId="18" xfId="0" applyNumberFormat="1" applyBorder="1" applyAlignment="1">
      <alignment horizontal="center" vertical="center" wrapText="1"/>
    </xf>
    <xf numFmtId="165" fontId="0" fillId="0" borderId="24" xfId="0" applyNumberFormat="1" applyBorder="1" applyAlignment="1">
      <alignment horizontal="center" vertical="center" wrapText="1"/>
    </xf>
    <xf numFmtId="43" fontId="0" fillId="0" borderId="17" xfId="0" applyNumberFormat="1" applyBorder="1" applyAlignment="1">
      <alignment horizontal="center" vertical="center"/>
    </xf>
    <xf numFmtId="43" fontId="0" fillId="0" borderId="15" xfId="0" applyNumberFormat="1" applyBorder="1" applyAlignment="1">
      <alignment horizontal="center" vertical="center"/>
    </xf>
    <xf numFmtId="43" fontId="0" fillId="0" borderId="16" xfId="0" applyNumberFormat="1" applyBorder="1" applyAlignment="1">
      <alignment horizontal="center" vertical="center"/>
    </xf>
    <xf numFmtId="168" fontId="0" fillId="0" borderId="19" xfId="0" applyNumberFormat="1" applyBorder="1" applyAlignment="1">
      <alignment horizontal="left" vertical="center" indent="1"/>
    </xf>
    <xf numFmtId="0" fontId="0" fillId="0" borderId="6" xfId="0" applyBorder="1" applyAlignment="1">
      <alignment horizontal="center" vertical="center"/>
    </xf>
    <xf numFmtId="1" fontId="0" fillId="0" borderId="8" xfId="0" applyNumberFormat="1" applyBorder="1" applyAlignment="1">
      <alignment horizontal="center" vertical="center"/>
    </xf>
    <xf numFmtId="0" fontId="0" fillId="5" borderId="6" xfId="0" applyFill="1" applyBorder="1" applyAlignment="1">
      <alignment horizontal="center" vertical="center"/>
    </xf>
    <xf numFmtId="0" fontId="0" fillId="5" borderId="0" xfId="0" applyFill="1"/>
    <xf numFmtId="0" fontId="0" fillId="5" borderId="21" xfId="0" applyFill="1" applyBorder="1"/>
    <xf numFmtId="0" fontId="0" fillId="5" borderId="37" xfId="0" applyFill="1" applyBorder="1"/>
    <xf numFmtId="0" fontId="0" fillId="5" borderId="27" xfId="0" applyFill="1" applyBorder="1"/>
    <xf numFmtId="0" fontId="0" fillId="5" borderId="36" xfId="0" applyFill="1" applyBorder="1"/>
    <xf numFmtId="0" fontId="0" fillId="5" borderId="22" xfId="0" applyFill="1" applyBorder="1"/>
    <xf numFmtId="0" fontId="2" fillId="5" borderId="45" xfId="0" applyFont="1" applyFill="1" applyBorder="1"/>
    <xf numFmtId="0" fontId="0" fillId="5" borderId="38" xfId="0" applyFill="1" applyBorder="1"/>
    <xf numFmtId="0" fontId="0" fillId="5" borderId="39" xfId="0" applyFill="1" applyBorder="1"/>
    <xf numFmtId="0" fontId="0" fillId="5" borderId="28" xfId="0" applyFill="1" applyBorder="1"/>
    <xf numFmtId="3" fontId="2" fillId="5" borderId="0" xfId="0" applyNumberFormat="1" applyFont="1" applyFill="1" applyAlignment="1">
      <alignment horizontal="center" vertical="center"/>
    </xf>
    <xf numFmtId="14" fontId="0" fillId="5" borderId="0" xfId="0" applyNumberFormat="1" applyFill="1" applyAlignment="1">
      <alignment horizontal="center" vertical="center"/>
    </xf>
    <xf numFmtId="2" fontId="0" fillId="5" borderId="0" xfId="0" applyNumberFormat="1" applyFill="1"/>
    <xf numFmtId="2" fontId="0" fillId="0" borderId="0" xfId="0" applyNumberFormat="1"/>
    <xf numFmtId="164" fontId="7" fillId="0" borderId="7" xfId="2" applyFont="1" applyBorder="1" applyAlignment="1">
      <alignment horizontal="center" vertical="top" wrapText="1"/>
    </xf>
    <xf numFmtId="164" fontId="6" fillId="0" borderId="7" xfId="2" applyFont="1" applyBorder="1" applyAlignment="1">
      <alignment horizontal="center" vertical="top" wrapText="1"/>
    </xf>
    <xf numFmtId="10" fontId="0" fillId="5" borderId="0" xfId="3" applyNumberFormat="1" applyFont="1" applyFill="1" applyAlignment="1">
      <alignment vertical="center"/>
    </xf>
    <xf numFmtId="169" fontId="0" fillId="5" borderId="0" xfId="0" applyNumberFormat="1" applyFill="1" applyAlignment="1">
      <alignment vertical="center" wrapText="1"/>
    </xf>
    <xf numFmtId="1" fontId="0" fillId="0" borderId="18" xfId="0" applyNumberFormat="1" applyBorder="1" applyAlignment="1">
      <alignment horizontal="center" vertical="center"/>
    </xf>
    <xf numFmtId="0" fontId="0" fillId="0" borderId="18" xfId="0" applyBorder="1" applyAlignment="1">
      <alignment horizontal="center" vertical="center"/>
    </xf>
    <xf numFmtId="0" fontId="0" fillId="5" borderId="18" xfId="0" applyFill="1" applyBorder="1" applyAlignment="1">
      <alignment horizontal="center" vertical="center"/>
    </xf>
    <xf numFmtId="1" fontId="0" fillId="0" borderId="7" xfId="0" applyNumberFormat="1" applyBorder="1" applyAlignment="1">
      <alignment horizontal="center" vertical="center"/>
    </xf>
    <xf numFmtId="0" fontId="0" fillId="0" borderId="7" xfId="0" applyBorder="1" applyAlignment="1">
      <alignment horizontal="center" vertical="center"/>
    </xf>
    <xf numFmtId="0" fontId="0" fillId="5" borderId="7" xfId="0" applyFill="1" applyBorder="1" applyAlignment="1">
      <alignment horizontal="center" vertical="center"/>
    </xf>
    <xf numFmtId="2" fontId="0" fillId="0" borderId="7" xfId="0" applyNumberFormat="1" applyBorder="1" applyAlignment="1">
      <alignment horizontal="center" vertical="center"/>
    </xf>
    <xf numFmtId="168" fontId="0" fillId="0" borderId="5" xfId="0" applyNumberFormat="1" applyBorder="1" applyAlignment="1">
      <alignment horizontal="center" vertical="center"/>
    </xf>
    <xf numFmtId="15" fontId="7" fillId="0" borderId="48" xfId="0" applyNumberFormat="1" applyFont="1" applyBorder="1" applyAlignment="1">
      <alignment horizontal="center" vertical="center"/>
    </xf>
    <xf numFmtId="15" fontId="7" fillId="0" borderId="5" xfId="0" applyNumberFormat="1" applyFont="1" applyBorder="1" applyAlignment="1">
      <alignment horizontal="center" vertical="center"/>
    </xf>
    <xf numFmtId="17" fontId="7" fillId="0" borderId="49" xfId="0" applyNumberFormat="1" applyFont="1" applyBorder="1" applyAlignment="1">
      <alignment horizontal="center" vertical="center"/>
    </xf>
    <xf numFmtId="168" fontId="0" fillId="0" borderId="31" xfId="0" applyNumberFormat="1" applyBorder="1" applyAlignment="1">
      <alignment horizontal="center" vertical="center"/>
    </xf>
    <xf numFmtId="164" fontId="0" fillId="0" borderId="52" xfId="2" applyFont="1" applyBorder="1" applyAlignment="1">
      <alignment horizontal="center" vertical="center"/>
    </xf>
    <xf numFmtId="43" fontId="0" fillId="0" borderId="48" xfId="0" applyNumberFormat="1" applyBorder="1" applyAlignment="1">
      <alignment horizontal="center" vertical="center"/>
    </xf>
    <xf numFmtId="43" fontId="0" fillId="0" borderId="5" xfId="0" applyNumberFormat="1" applyBorder="1" applyAlignment="1">
      <alignment horizontal="center" vertical="center"/>
    </xf>
    <xf numFmtId="165" fontId="0" fillId="0" borderId="52" xfId="0" applyNumberFormat="1" applyBorder="1" applyAlignment="1">
      <alignment horizontal="center" vertical="center" wrapText="1"/>
    </xf>
    <xf numFmtId="43" fontId="0" fillId="0" borderId="14" xfId="0" applyNumberFormat="1" applyBorder="1" applyAlignment="1">
      <alignment horizontal="center" vertical="center"/>
    </xf>
    <xf numFmtId="0" fontId="2" fillId="7" borderId="1" xfId="0" applyFont="1" applyFill="1" applyBorder="1" applyAlignment="1">
      <alignment horizontal="center" vertical="center"/>
    </xf>
    <xf numFmtId="0" fontId="0" fillId="0" borderId="9" xfId="0" applyBorder="1" applyAlignment="1">
      <alignment horizontal="center" vertical="center"/>
    </xf>
    <xf numFmtId="0" fontId="0" fillId="0" borderId="24" xfId="0" applyBorder="1" applyAlignment="1">
      <alignment horizontal="center" vertical="center"/>
    </xf>
    <xf numFmtId="1" fontId="0" fillId="0" borderId="13" xfId="0" applyNumberFormat="1" applyBorder="1" applyAlignment="1">
      <alignment horizontal="center" vertical="center"/>
    </xf>
    <xf numFmtId="0" fontId="0" fillId="0" borderId="13" xfId="0" applyBorder="1" applyAlignment="1">
      <alignment horizontal="center" vertical="center"/>
    </xf>
    <xf numFmtId="1" fontId="0" fillId="0" borderId="10" xfId="0" applyNumberFormat="1" applyBorder="1" applyAlignment="1">
      <alignment horizontal="center" vertical="center"/>
    </xf>
    <xf numFmtId="2" fontId="0" fillId="0" borderId="9" xfId="0" applyNumberFormat="1" applyBorder="1" applyAlignment="1">
      <alignment horizontal="center" vertical="center"/>
    </xf>
    <xf numFmtId="2" fontId="0" fillId="0" borderId="24" xfId="0" applyNumberFormat="1" applyBorder="1" applyAlignment="1">
      <alignment horizontal="center" vertical="center"/>
    </xf>
    <xf numFmtId="2" fontId="0" fillId="0" borderId="13" xfId="0" applyNumberFormat="1" applyBorder="1" applyAlignment="1">
      <alignment horizontal="center" vertical="center"/>
    </xf>
    <xf numFmtId="2" fontId="0" fillId="0" borderId="10" xfId="0" applyNumberFormat="1" applyBorder="1" applyAlignment="1">
      <alignment horizontal="center" vertical="center"/>
    </xf>
    <xf numFmtId="43" fontId="0" fillId="12" borderId="17" xfId="0" applyNumberFormat="1" applyFill="1" applyBorder="1" applyAlignment="1">
      <alignment horizontal="center" vertical="center"/>
    </xf>
    <xf numFmtId="43" fontId="0" fillId="12" borderId="15" xfId="0" applyNumberFormat="1" applyFill="1" applyBorder="1" applyAlignment="1">
      <alignment horizontal="center" vertical="center"/>
    </xf>
    <xf numFmtId="15" fontId="7" fillId="12" borderId="2" xfId="0" applyNumberFormat="1" applyFont="1" applyFill="1" applyBorder="1" applyAlignment="1">
      <alignment horizontal="center" vertical="center"/>
    </xf>
    <xf numFmtId="15" fontId="7" fillId="12" borderId="3" xfId="0" applyNumberFormat="1" applyFont="1" applyFill="1" applyBorder="1" applyAlignment="1">
      <alignment horizontal="center" vertical="center"/>
    </xf>
    <xf numFmtId="17" fontId="7" fillId="12" borderId="4" xfId="0" applyNumberFormat="1" applyFont="1" applyFill="1" applyBorder="1" applyAlignment="1">
      <alignment horizontal="center" vertical="center"/>
    </xf>
    <xf numFmtId="168" fontId="0" fillId="12" borderId="34" xfId="0" applyNumberFormat="1" applyFill="1" applyBorder="1" applyAlignment="1">
      <alignment horizontal="center" vertical="center"/>
    </xf>
    <xf numFmtId="168" fontId="0" fillId="12" borderId="5" xfId="0" applyNumberFormat="1" applyFill="1" applyBorder="1" applyAlignment="1">
      <alignment horizontal="center" vertical="center"/>
    </xf>
    <xf numFmtId="164" fontId="0" fillId="12" borderId="35" xfId="2" applyFont="1" applyFill="1" applyBorder="1" applyAlignment="1">
      <alignment horizontal="center" vertical="center"/>
    </xf>
    <xf numFmtId="43" fontId="0" fillId="12" borderId="2" xfId="0" applyNumberFormat="1" applyFill="1" applyBorder="1" applyAlignment="1">
      <alignment horizontal="center" vertical="center"/>
    </xf>
    <xf numFmtId="43" fontId="0" fillId="12" borderId="3" xfId="0" applyNumberFormat="1" applyFill="1" applyBorder="1" applyAlignment="1">
      <alignment horizontal="center" vertical="center"/>
    </xf>
    <xf numFmtId="165" fontId="0" fillId="12" borderId="35" xfId="0" applyNumberFormat="1" applyFill="1" applyBorder="1" applyAlignment="1">
      <alignment horizontal="center" vertical="center" wrapText="1"/>
    </xf>
    <xf numFmtId="15" fontId="7" fillId="12" borderId="6" xfId="0" applyNumberFormat="1" applyFont="1" applyFill="1" applyBorder="1" applyAlignment="1">
      <alignment horizontal="center" vertical="center"/>
    </xf>
    <xf numFmtId="15" fontId="7" fillId="12" borderId="7" xfId="0" applyNumberFormat="1" applyFont="1" applyFill="1" applyBorder="1" applyAlignment="1">
      <alignment horizontal="center" vertical="center"/>
    </xf>
    <xf numFmtId="17" fontId="7" fillId="12" borderId="8" xfId="0" applyNumberFormat="1" applyFont="1" applyFill="1" applyBorder="1" applyAlignment="1">
      <alignment horizontal="center" vertical="center"/>
    </xf>
    <xf numFmtId="168" fontId="0" fillId="12" borderId="19" xfId="0" applyNumberFormat="1" applyFill="1" applyBorder="1" applyAlignment="1">
      <alignment horizontal="center" vertical="center"/>
    </xf>
    <xf numFmtId="168" fontId="0" fillId="12" borderId="7" xfId="0" applyNumberFormat="1" applyFill="1" applyBorder="1" applyAlignment="1">
      <alignment horizontal="center" vertical="center"/>
    </xf>
    <xf numFmtId="164" fontId="0" fillId="12" borderId="18" xfId="2" applyFont="1" applyFill="1" applyBorder="1" applyAlignment="1">
      <alignment horizontal="center" vertical="center"/>
    </xf>
    <xf numFmtId="43" fontId="0" fillId="12" borderId="6" xfId="0" applyNumberFormat="1" applyFill="1" applyBorder="1" applyAlignment="1">
      <alignment horizontal="center" vertical="center"/>
    </xf>
    <xf numFmtId="43" fontId="0" fillId="12" borderId="7" xfId="0" applyNumberFormat="1" applyFill="1" applyBorder="1" applyAlignment="1">
      <alignment horizontal="center" vertical="center"/>
    </xf>
    <xf numFmtId="165" fontId="0" fillId="12" borderId="18" xfId="0" applyNumberFormat="1" applyFill="1" applyBorder="1" applyAlignment="1">
      <alignment horizontal="center" vertical="center" wrapText="1"/>
    </xf>
    <xf numFmtId="167" fontId="0" fillId="0" borderId="7" xfId="0" applyNumberFormat="1" applyBorder="1" applyAlignment="1">
      <alignment horizontal="center" vertical="center" wrapText="1"/>
    </xf>
    <xf numFmtId="4" fontId="0" fillId="0" borderId="7" xfId="0" applyNumberFormat="1" applyBorder="1" applyAlignment="1">
      <alignment horizontal="center" vertical="center"/>
    </xf>
    <xf numFmtId="166" fontId="0" fillId="0" borderId="7" xfId="2" applyNumberFormat="1" applyFont="1" applyBorder="1" applyAlignment="1">
      <alignment horizontal="center" vertical="center"/>
    </xf>
    <xf numFmtId="4" fontId="0" fillId="5" borderId="7" xfId="0" applyNumberFormat="1" applyFill="1" applyBorder="1" applyAlignment="1">
      <alignment horizontal="center" vertical="center"/>
    </xf>
    <xf numFmtId="166" fontId="0" fillId="5" borderId="7" xfId="0" applyNumberFormat="1" applyFill="1" applyBorder="1" applyAlignment="1">
      <alignment vertical="center"/>
    </xf>
    <xf numFmtId="168" fontId="0" fillId="0" borderId="32" xfId="0" applyNumberFormat="1" applyBorder="1" applyAlignment="1">
      <alignment horizontal="center" vertical="center"/>
    </xf>
    <xf numFmtId="168" fontId="0" fillId="0" borderId="11" xfId="0" applyNumberFormat="1" applyBorder="1" applyAlignment="1">
      <alignment horizontal="center" vertical="center"/>
    </xf>
    <xf numFmtId="164" fontId="0" fillId="0" borderId="53" xfId="2" applyFont="1" applyBorder="1" applyAlignment="1">
      <alignment horizontal="center" vertical="center"/>
    </xf>
    <xf numFmtId="43" fontId="0" fillId="0" borderId="54" xfId="0" applyNumberFormat="1" applyBorder="1" applyAlignment="1">
      <alignment horizontal="center" vertical="center"/>
    </xf>
    <xf numFmtId="43" fontId="0" fillId="0" borderId="11" xfId="0" applyNumberFormat="1" applyBorder="1" applyAlignment="1">
      <alignment horizontal="center" vertical="center"/>
    </xf>
    <xf numFmtId="165" fontId="0" fillId="0" borderId="53" xfId="0" applyNumberFormat="1" applyBorder="1" applyAlignment="1">
      <alignment horizontal="center" vertical="center" wrapText="1"/>
    </xf>
    <xf numFmtId="0" fontId="0" fillId="0" borderId="9" xfId="0" applyBorder="1"/>
    <xf numFmtId="3" fontId="0" fillId="0" borderId="7" xfId="0" applyNumberFormat="1" applyBorder="1" applyAlignment="1">
      <alignment horizontal="center" vertical="center"/>
    </xf>
    <xf numFmtId="1" fontId="0" fillId="0" borderId="7" xfId="0" applyNumberFormat="1" applyBorder="1" applyAlignment="1">
      <alignment horizontal="center" vertical="center" wrapText="1"/>
    </xf>
    <xf numFmtId="0" fontId="0" fillId="0" borderId="8" xfId="0" applyBorder="1" applyAlignment="1">
      <alignment horizontal="center" vertical="center"/>
    </xf>
    <xf numFmtId="3" fontId="0" fillId="0" borderId="13" xfId="0" applyNumberFormat="1" applyBorder="1" applyAlignment="1">
      <alignment horizontal="center" vertical="center"/>
    </xf>
    <xf numFmtId="0" fontId="0" fillId="0" borderId="10" xfId="0" applyBorder="1" applyAlignment="1">
      <alignment horizontal="center" vertical="center"/>
    </xf>
    <xf numFmtId="14" fontId="0" fillId="5" borderId="0" xfId="0" applyNumberFormat="1" applyFill="1" applyAlignment="1">
      <alignment vertical="center"/>
    </xf>
    <xf numFmtId="0" fontId="9" fillId="3" borderId="7" xfId="0" applyFont="1" applyFill="1" applyBorder="1" applyAlignment="1">
      <alignment horizontal="center" vertical="center" wrapText="1"/>
    </xf>
    <xf numFmtId="43" fontId="0" fillId="5" borderId="0" xfId="0" applyNumberFormat="1" applyFill="1"/>
    <xf numFmtId="15" fontId="0" fillId="12" borderId="7" xfId="0" applyNumberFormat="1" applyFill="1" applyBorder="1"/>
    <xf numFmtId="0" fontId="16" fillId="12" borderId="7" xfId="0" applyFont="1" applyFill="1" applyBorder="1" applyAlignment="1">
      <alignment horizontal="center" wrapText="1"/>
    </xf>
    <xf numFmtId="0" fontId="16" fillId="12" borderId="7" xfId="0" applyFont="1" applyFill="1" applyBorder="1" applyAlignment="1">
      <alignment horizontal="center" vertical="top" wrapText="1"/>
    </xf>
    <xf numFmtId="164" fontId="16" fillId="12" borderId="7" xfId="2" applyFont="1" applyFill="1" applyBorder="1" applyAlignment="1">
      <alignment horizontal="center" wrapText="1"/>
    </xf>
    <xf numFmtId="1" fontId="16" fillId="12" borderId="7" xfId="0" applyNumberFormat="1" applyFont="1" applyFill="1" applyBorder="1" applyAlignment="1">
      <alignment horizontal="center" wrapText="1"/>
    </xf>
    <xf numFmtId="1" fontId="0" fillId="12" borderId="7" xfId="0" applyNumberFormat="1" applyFill="1" applyBorder="1" applyAlignment="1">
      <alignment horizontal="center" vertical="top" wrapText="1"/>
    </xf>
    <xf numFmtId="15" fontId="7" fillId="0" borderId="54" xfId="0" applyNumberFormat="1" applyFont="1" applyBorder="1" applyAlignment="1">
      <alignment horizontal="center" vertical="center"/>
    </xf>
    <xf numFmtId="15" fontId="7" fillId="0" borderId="11" xfId="0" applyNumberFormat="1" applyFont="1" applyBorder="1" applyAlignment="1">
      <alignment horizontal="center" vertical="center"/>
    </xf>
    <xf numFmtId="17" fontId="7" fillId="0" borderId="56" xfId="0" applyNumberFormat="1" applyFont="1" applyBorder="1" applyAlignment="1">
      <alignment horizontal="center" vertical="center"/>
    </xf>
    <xf numFmtId="43" fontId="0" fillId="0" borderId="57" xfId="0" applyNumberFormat="1" applyBorder="1" applyAlignment="1">
      <alignment horizontal="center" vertical="center"/>
    </xf>
    <xf numFmtId="3" fontId="0" fillId="5" borderId="0" xfId="0" applyNumberFormat="1" applyFill="1" applyAlignment="1">
      <alignment vertical="center"/>
    </xf>
    <xf numFmtId="0" fontId="0" fillId="0" borderId="6" xfId="0" applyBorder="1"/>
    <xf numFmtId="15" fontId="0" fillId="0" borderId="8" xfId="0" applyNumberFormat="1" applyBorder="1"/>
    <xf numFmtId="0" fontId="0" fillId="0" borderId="10" xfId="0" applyBorder="1"/>
    <xf numFmtId="17" fontId="2" fillId="3" borderId="2" xfId="0" applyNumberFormat="1" applyFont="1" applyFill="1" applyBorder="1" applyAlignment="1">
      <alignment horizontal="center" vertical="center"/>
    </xf>
    <xf numFmtId="17" fontId="2" fillId="3" borderId="3" xfId="0" applyNumberFormat="1" applyFont="1" applyFill="1" applyBorder="1" applyAlignment="1">
      <alignment horizontal="center" vertical="center"/>
    </xf>
    <xf numFmtId="17" fontId="2" fillId="3" borderId="9" xfId="0" applyNumberFormat="1" applyFont="1" applyFill="1" applyBorder="1" applyAlignment="1">
      <alignment horizontal="center" vertical="center"/>
    </xf>
    <xf numFmtId="17" fontId="2" fillId="3" borderId="13" xfId="0" applyNumberFormat="1" applyFont="1" applyFill="1" applyBorder="1" applyAlignment="1">
      <alignment horizontal="center" vertical="center"/>
    </xf>
    <xf numFmtId="17" fontId="2" fillId="3" borderId="13" xfId="0" applyNumberFormat="1" applyFont="1" applyFill="1" applyBorder="1" applyAlignment="1">
      <alignment horizontal="center" vertical="center" wrapText="1"/>
    </xf>
    <xf numFmtId="0" fontId="0" fillId="0" borderId="48" xfId="0" applyBorder="1" applyAlignment="1">
      <alignment vertical="center"/>
    </xf>
    <xf numFmtId="10" fontId="0" fillId="0" borderId="7" xfId="3" applyNumberFormat="1" applyFont="1" applyBorder="1" applyAlignment="1">
      <alignment horizontal="right" vertical="center"/>
    </xf>
    <xf numFmtId="10" fontId="0" fillId="0" borderId="13" xfId="3" applyNumberFormat="1" applyFont="1" applyBorder="1" applyAlignment="1">
      <alignment horizontal="right" vertical="center"/>
    </xf>
    <xf numFmtId="3" fontId="0" fillId="0" borderId="5" xfId="0" applyNumberFormat="1" applyBorder="1" applyAlignment="1">
      <alignment vertical="center"/>
    </xf>
    <xf numFmtId="0" fontId="0" fillId="0" borderId="5" xfId="0" applyBorder="1" applyAlignment="1">
      <alignment vertical="center"/>
    </xf>
    <xf numFmtId="0" fontId="0" fillId="0" borderId="49" xfId="0" applyBorder="1" applyAlignment="1">
      <alignment vertical="center"/>
    </xf>
    <xf numFmtId="164" fontId="0" fillId="0" borderId="7" xfId="2" applyFont="1" applyBorder="1" applyAlignment="1">
      <alignment vertical="center"/>
    </xf>
    <xf numFmtId="1" fontId="0" fillId="0" borderId="7" xfId="0" applyNumberFormat="1" applyBorder="1" applyAlignment="1">
      <alignment vertical="center"/>
    </xf>
    <xf numFmtId="0" fontId="0" fillId="0" borderId="8" xfId="0" applyBorder="1" applyAlignment="1">
      <alignment vertical="center"/>
    </xf>
    <xf numFmtId="4" fontId="0" fillId="0" borderId="7" xfId="0" applyNumberFormat="1" applyBorder="1" applyAlignment="1">
      <alignment vertical="center"/>
    </xf>
    <xf numFmtId="0" fontId="0" fillId="0" borderId="7" xfId="0" applyBorder="1" applyAlignment="1">
      <alignment vertical="center"/>
    </xf>
    <xf numFmtId="3" fontId="0" fillId="0" borderId="7" xfId="0" applyNumberFormat="1" applyBorder="1" applyAlignment="1">
      <alignment vertical="center"/>
    </xf>
    <xf numFmtId="1" fontId="0" fillId="0" borderId="8" xfId="0" applyNumberFormat="1" applyBorder="1" applyAlignment="1">
      <alignment vertical="center"/>
    </xf>
    <xf numFmtId="3" fontId="0" fillId="0" borderId="8" xfId="0" applyNumberFormat="1" applyBorder="1" applyAlignment="1">
      <alignment vertical="center"/>
    </xf>
    <xf numFmtId="10" fontId="0" fillId="0" borderId="7" xfId="3" applyNumberFormat="1" applyFont="1" applyBorder="1" applyAlignment="1">
      <alignment vertical="center"/>
    </xf>
    <xf numFmtId="9" fontId="0" fillId="0" borderId="7" xfId="3" applyFont="1" applyBorder="1" applyAlignment="1">
      <alignment vertical="center"/>
    </xf>
    <xf numFmtId="10" fontId="0" fillId="0" borderId="8" xfId="3" applyNumberFormat="1" applyFont="1" applyBorder="1" applyAlignment="1">
      <alignment vertical="center"/>
    </xf>
    <xf numFmtId="10" fontId="0" fillId="0" borderId="13" xfId="3" applyNumberFormat="1" applyFont="1" applyBorder="1" applyAlignment="1">
      <alignment vertical="center"/>
    </xf>
    <xf numFmtId="9" fontId="0" fillId="0" borderId="13" xfId="3" applyFont="1" applyBorder="1" applyAlignment="1">
      <alignment vertical="center"/>
    </xf>
    <xf numFmtId="10" fontId="0" fillId="0" borderId="10" xfId="3" applyNumberFormat="1" applyFont="1" applyBorder="1" applyAlignment="1">
      <alignment vertical="center"/>
    </xf>
    <xf numFmtId="0" fontId="0" fillId="0" borderId="5" xfId="0" applyBorder="1" applyAlignment="1">
      <alignment horizontal="right" vertical="center"/>
    </xf>
    <xf numFmtId="1" fontId="0" fillId="0" borderId="7" xfId="0" applyNumberFormat="1" applyBorder="1" applyAlignment="1">
      <alignment horizontal="right" vertical="center"/>
    </xf>
    <xf numFmtId="0" fontId="0" fillId="5" borderId="6" xfId="0" applyFill="1" applyBorder="1" applyAlignment="1">
      <alignment vertical="center" wrapText="1"/>
    </xf>
    <xf numFmtId="0" fontId="0" fillId="5" borderId="9" xfId="0" applyFill="1" applyBorder="1" applyAlignment="1">
      <alignment vertical="center"/>
    </xf>
    <xf numFmtId="164" fontId="0" fillId="2" borderId="3" xfId="2" applyFont="1" applyFill="1" applyBorder="1" applyAlignment="1">
      <alignment horizontal="center" vertical="center"/>
    </xf>
    <xf numFmtId="164" fontId="0" fillId="2" borderId="4" xfId="2" applyFont="1" applyFill="1" applyBorder="1" applyAlignment="1">
      <alignment horizontal="center" vertical="center"/>
    </xf>
    <xf numFmtId="164" fontId="0" fillId="2" borderId="13" xfId="2" applyFont="1" applyFill="1" applyBorder="1" applyAlignment="1">
      <alignment horizontal="center" vertical="center"/>
    </xf>
    <xf numFmtId="164" fontId="0" fillId="2" borderId="10" xfId="2" applyFont="1" applyFill="1" applyBorder="1" applyAlignment="1">
      <alignment horizontal="center" vertical="center"/>
    </xf>
    <xf numFmtId="170" fontId="0" fillId="2" borderId="3" xfId="2" applyNumberFormat="1" applyFont="1" applyFill="1" applyBorder="1" applyAlignment="1">
      <alignment horizontal="center" vertical="center"/>
    </xf>
    <xf numFmtId="170" fontId="0" fillId="2" borderId="13" xfId="2" applyNumberFormat="1" applyFont="1" applyFill="1" applyBorder="1" applyAlignment="1">
      <alignment horizontal="center" vertical="center"/>
    </xf>
    <xf numFmtId="0" fontId="0" fillId="12" borderId="2" xfId="0" applyFill="1" applyBorder="1" applyAlignment="1">
      <alignment horizontal="center" vertical="center"/>
    </xf>
    <xf numFmtId="1" fontId="0" fillId="12" borderId="35" xfId="0" applyNumberFormat="1" applyFill="1" applyBorder="1" applyAlignment="1">
      <alignment horizontal="center" vertical="center"/>
    </xf>
    <xf numFmtId="1" fontId="0" fillId="12" borderId="5" xfId="0" applyNumberFormat="1" applyFill="1" applyBorder="1" applyAlignment="1">
      <alignment horizontal="center" vertical="center"/>
    </xf>
    <xf numFmtId="1" fontId="0" fillId="12" borderId="49" xfId="0" applyNumberFormat="1" applyFill="1" applyBorder="1" applyAlignment="1">
      <alignment horizontal="center" vertical="center"/>
    </xf>
    <xf numFmtId="1" fontId="0" fillId="12" borderId="52" xfId="0" applyNumberFormat="1" applyFill="1" applyBorder="1" applyAlignment="1">
      <alignment horizontal="center" vertical="center"/>
    </xf>
    <xf numFmtId="1" fontId="0" fillId="12" borderId="7" xfId="0" applyNumberFormat="1" applyFill="1" applyBorder="1" applyAlignment="1">
      <alignment horizontal="center" vertical="center"/>
    </xf>
    <xf numFmtId="1" fontId="0" fillId="12" borderId="8" xfId="0" applyNumberFormat="1" applyFill="1" applyBorder="1" applyAlignment="1">
      <alignment horizontal="center" vertical="center"/>
    </xf>
    <xf numFmtId="2" fontId="0" fillId="12" borderId="2" xfId="0" applyNumberFormat="1" applyFill="1" applyBorder="1" applyAlignment="1">
      <alignment horizontal="center" vertical="center"/>
    </xf>
    <xf numFmtId="2" fontId="0" fillId="12" borderId="35" xfId="0" applyNumberFormat="1" applyFill="1" applyBorder="1" applyAlignment="1">
      <alignment horizontal="center" vertical="center"/>
    </xf>
    <xf numFmtId="2" fontId="0" fillId="12" borderId="7" xfId="0" applyNumberFormat="1" applyFill="1" applyBorder="1" applyAlignment="1">
      <alignment horizontal="center" vertical="center"/>
    </xf>
    <xf numFmtId="2" fontId="0" fillId="12" borderId="8" xfId="0" applyNumberFormat="1" applyFill="1" applyBorder="1" applyAlignment="1">
      <alignment horizontal="center" vertical="center"/>
    </xf>
    <xf numFmtId="0" fontId="0" fillId="12" borderId="6" xfId="0" applyFill="1" applyBorder="1" applyAlignment="1">
      <alignment horizontal="center" vertical="center"/>
    </xf>
    <xf numFmtId="1" fontId="0" fillId="12" borderId="18" xfId="0" applyNumberFormat="1" applyFill="1" applyBorder="1" applyAlignment="1">
      <alignment horizontal="center" vertical="center"/>
    </xf>
    <xf numFmtId="2" fontId="0" fillId="12" borderId="6" xfId="0" applyNumberFormat="1" applyFill="1" applyBorder="1" applyAlignment="1">
      <alignment horizontal="center" vertical="center"/>
    </xf>
    <xf numFmtId="2" fontId="0" fillId="12" borderId="18" xfId="0" applyNumberFormat="1" applyFill="1" applyBorder="1" applyAlignment="1">
      <alignment horizontal="center" vertical="center"/>
    </xf>
    <xf numFmtId="0" fontId="0" fillId="12" borderId="18" xfId="0" applyFill="1" applyBorder="1" applyAlignment="1">
      <alignment horizontal="center" vertical="center"/>
    </xf>
    <xf numFmtId="0" fontId="0" fillId="12" borderId="7" xfId="0" applyFill="1" applyBorder="1" applyAlignment="1">
      <alignment horizontal="center" vertical="center"/>
    </xf>
    <xf numFmtId="1" fontId="0" fillId="12" borderId="6" xfId="0" applyNumberFormat="1" applyFill="1" applyBorder="1" applyAlignment="1">
      <alignment horizontal="center" vertical="center"/>
    </xf>
    <xf numFmtId="0" fontId="7" fillId="0" borderId="6" xfId="0" applyFont="1" applyBorder="1" applyAlignment="1">
      <alignment vertical="center"/>
    </xf>
    <xf numFmtId="0" fontId="7" fillId="0" borderId="8" xfId="0" applyFont="1" applyBorder="1" applyAlignment="1">
      <alignment vertical="center"/>
    </xf>
    <xf numFmtId="15" fontId="7" fillId="0" borderId="8" xfId="0" applyNumberFormat="1" applyFont="1" applyBorder="1" applyAlignment="1">
      <alignment vertical="center"/>
    </xf>
    <xf numFmtId="3" fontId="7" fillId="0" borderId="8" xfId="0" applyNumberFormat="1" applyFont="1" applyBorder="1" applyAlignment="1">
      <alignment vertical="center"/>
    </xf>
    <xf numFmtId="0" fontId="7" fillId="0" borderId="6" xfId="0" applyFont="1" applyBorder="1" applyAlignment="1">
      <alignment vertical="center" wrapText="1"/>
    </xf>
    <xf numFmtId="164" fontId="7" fillId="0" borderId="8" xfId="2" applyFont="1" applyBorder="1" applyAlignment="1">
      <alignment vertical="center" wrapText="1"/>
    </xf>
    <xf numFmtId="0" fontId="0" fillId="5" borderId="6" xfId="0" applyFill="1" applyBorder="1" applyAlignment="1">
      <alignment vertical="center"/>
    </xf>
    <xf numFmtId="166" fontId="7" fillId="0" borderId="8" xfId="2" applyNumberFormat="1" applyFont="1" applyBorder="1" applyAlignment="1">
      <alignment vertical="center"/>
    </xf>
    <xf numFmtId="0" fontId="7" fillId="0" borderId="9" xfId="0" applyFont="1" applyBorder="1" applyAlignment="1">
      <alignment horizontal="left" vertical="center" wrapText="1"/>
    </xf>
    <xf numFmtId="10" fontId="0" fillId="5" borderId="10" xfId="3" applyNumberFormat="1" applyFont="1" applyFill="1" applyBorder="1" applyAlignment="1">
      <alignment vertical="center"/>
    </xf>
    <xf numFmtId="17" fontId="2" fillId="3" borderId="10" xfId="0" applyNumberFormat="1" applyFont="1" applyFill="1" applyBorder="1" applyAlignment="1">
      <alignment horizontal="center" vertical="center" wrapText="1"/>
    </xf>
    <xf numFmtId="0" fontId="15" fillId="11" borderId="12" xfId="0" applyFont="1" applyFill="1" applyBorder="1" applyAlignment="1">
      <alignment horizontal="center" vertical="center"/>
    </xf>
    <xf numFmtId="0" fontId="15" fillId="11" borderId="29" xfId="0" applyFont="1" applyFill="1" applyBorder="1" applyAlignment="1">
      <alignment horizontal="center" vertical="center"/>
    </xf>
    <xf numFmtId="0" fontId="15" fillId="11" borderId="30" xfId="0" applyFont="1"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11" borderId="12" xfId="0" applyFont="1" applyFill="1" applyBorder="1" applyAlignment="1">
      <alignment horizontal="center" vertical="center"/>
    </xf>
    <xf numFmtId="0" fontId="3" fillId="11" borderId="29" xfId="0" applyFont="1" applyFill="1" applyBorder="1" applyAlignment="1">
      <alignment horizontal="center" vertical="center"/>
    </xf>
    <xf numFmtId="0" fontId="3" fillId="11" borderId="30" xfId="0" applyFont="1" applyFill="1" applyBorder="1" applyAlignment="1">
      <alignment horizontal="center" vertical="center"/>
    </xf>
    <xf numFmtId="0" fontId="9" fillId="3" borderId="7" xfId="0" applyFont="1" applyFill="1" applyBorder="1" applyAlignment="1">
      <alignment horizontal="center" vertical="center" wrapText="1"/>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9" fillId="3" borderId="6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49" xfId="0" applyFont="1" applyFill="1" applyBorder="1" applyAlignment="1">
      <alignment horizontal="center" vertical="center"/>
    </xf>
    <xf numFmtId="0" fontId="2" fillId="5" borderId="7"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61"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5" xfId="0" applyFont="1" applyFill="1" applyBorder="1" applyAlignment="1">
      <alignment horizontal="center" vertical="center"/>
    </xf>
    <xf numFmtId="0" fontId="2" fillId="5" borderId="0" xfId="0" applyFont="1" applyFill="1" applyAlignment="1">
      <alignment horizontal="center" vertical="center" wrapText="1"/>
    </xf>
    <xf numFmtId="0" fontId="2" fillId="5" borderId="28" xfId="0" applyFont="1" applyFill="1" applyBorder="1" applyAlignment="1">
      <alignment horizontal="center" vertical="center" wrapText="1"/>
    </xf>
    <xf numFmtId="0" fontId="0" fillId="12" borderId="0" xfId="0" applyFill="1" applyAlignment="1">
      <alignment horizontal="left" vertical="center" wrapText="1"/>
    </xf>
    <xf numFmtId="0" fontId="0" fillId="0" borderId="7" xfId="0" applyBorder="1" applyAlignment="1">
      <alignment horizontal="center" vertic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2" fillId="8" borderId="17"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9" fillId="9" borderId="29" xfId="0" applyFont="1" applyFill="1" applyBorder="1" applyAlignment="1">
      <alignment horizontal="center" vertical="center" wrapText="1"/>
    </xf>
    <xf numFmtId="0" fontId="9" fillId="9" borderId="30"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10" borderId="42" xfId="0" applyFont="1" applyFill="1" applyBorder="1" applyAlignment="1">
      <alignment horizontal="center" vertical="center"/>
    </xf>
    <xf numFmtId="0" fontId="2" fillId="10" borderId="26" xfId="0" applyFont="1" applyFill="1" applyBorder="1" applyAlignment="1">
      <alignment horizontal="center" vertical="center"/>
    </xf>
    <xf numFmtId="0" fontId="2" fillId="7" borderId="37"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42" xfId="0" applyFont="1" applyFill="1" applyBorder="1" applyAlignment="1">
      <alignment horizontal="center" vertical="center" wrapText="1"/>
    </xf>
    <xf numFmtId="0" fontId="2" fillId="7" borderId="26" xfId="0" applyFont="1" applyFill="1" applyBorder="1" applyAlignment="1">
      <alignment horizontal="center" vertical="center"/>
    </xf>
    <xf numFmtId="0" fontId="2" fillId="7" borderId="22" xfId="0" applyFont="1" applyFill="1" applyBorder="1" applyAlignment="1">
      <alignment horizontal="center" vertical="center" wrapText="1"/>
    </xf>
    <xf numFmtId="0" fontId="2" fillId="7" borderId="39" xfId="0" applyFont="1" applyFill="1" applyBorder="1" applyAlignment="1">
      <alignment horizontal="center" vertical="center"/>
    </xf>
    <xf numFmtId="0" fontId="2" fillId="8" borderId="42" xfId="0" applyFont="1" applyFill="1" applyBorder="1" applyAlignment="1">
      <alignment horizontal="center" vertical="center" wrapText="1"/>
    </xf>
    <xf numFmtId="0" fontId="2" fillId="8" borderId="26" xfId="0" applyFont="1" applyFill="1" applyBorder="1" applyAlignment="1">
      <alignment horizontal="center" vertical="center"/>
    </xf>
    <xf numFmtId="0" fontId="2" fillId="8" borderId="16" xfId="0" applyFont="1" applyFill="1" applyBorder="1" applyAlignment="1">
      <alignment horizontal="center" vertical="center"/>
    </xf>
    <xf numFmtId="0" fontId="2" fillId="7" borderId="26"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9" borderId="29" xfId="0" applyFont="1" applyFill="1" applyBorder="1" applyAlignment="1">
      <alignment horizontal="center" vertical="center"/>
    </xf>
    <xf numFmtId="0" fontId="2" fillId="9" borderId="30" xfId="0" applyFont="1" applyFill="1" applyBorder="1" applyAlignment="1">
      <alignment horizontal="center" vertical="center"/>
    </xf>
    <xf numFmtId="0" fontId="2" fillId="8" borderId="37" xfId="0" applyFont="1" applyFill="1" applyBorder="1" applyAlignment="1">
      <alignment horizontal="center" vertical="center"/>
    </xf>
    <xf numFmtId="0" fontId="2" fillId="8" borderId="38" xfId="0" applyFont="1" applyFill="1" applyBorder="1" applyAlignment="1">
      <alignment horizontal="center" vertical="center"/>
    </xf>
    <xf numFmtId="0" fontId="11" fillId="6" borderId="21"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0" fillId="12" borderId="0" xfId="0" applyFill="1" applyAlignment="1">
      <alignment horizontal="left" vertical="top" wrapText="1"/>
    </xf>
    <xf numFmtId="0" fontId="0" fillId="0" borderId="11" xfId="0" applyBorder="1" applyAlignment="1">
      <alignment horizontal="center" vertical="top" wrapText="1"/>
    </xf>
    <xf numFmtId="0" fontId="0" fillId="0" borderId="20" xfId="0" applyBorder="1" applyAlignment="1">
      <alignment horizontal="center" vertical="top" wrapText="1"/>
    </xf>
    <xf numFmtId="0" fontId="0" fillId="0" borderId="5" xfId="0" applyBorder="1" applyAlignment="1">
      <alignment horizontal="center" vertical="top" wrapText="1"/>
    </xf>
    <xf numFmtId="0" fontId="0" fillId="5" borderId="37" xfId="0" applyFill="1" applyBorder="1" applyAlignment="1">
      <alignment horizontal="center" vertical="center"/>
    </xf>
    <xf numFmtId="0" fontId="4" fillId="3" borderId="17" xfId="1"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16" xfId="1" applyFont="1" applyFill="1" applyBorder="1" applyAlignment="1">
      <alignment horizontal="center" vertical="center" wrapText="1"/>
    </xf>
    <xf numFmtId="164" fontId="2" fillId="2" borderId="2" xfId="2" applyFont="1" applyFill="1" applyBorder="1" applyAlignment="1">
      <alignment horizontal="center" vertical="center"/>
    </xf>
    <xf numFmtId="164" fontId="2" fillId="2" borderId="3" xfId="2" applyFont="1" applyFill="1" applyBorder="1" applyAlignment="1">
      <alignment horizontal="center" vertical="center"/>
    </xf>
    <xf numFmtId="164" fontId="2" fillId="2" borderId="9" xfId="2" applyFont="1" applyFill="1" applyBorder="1" applyAlignment="1">
      <alignment horizontal="center" vertical="center" wrapText="1"/>
    </xf>
    <xf numFmtId="164" fontId="2" fillId="2" borderId="13" xfId="2"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8"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26" xfId="0" applyFont="1" applyFill="1" applyBorder="1" applyAlignment="1">
      <alignment horizontal="center" vertical="center" wrapText="1"/>
    </xf>
    <xf numFmtId="3" fontId="3" fillId="0" borderId="40" xfId="0" applyNumberFormat="1" applyFont="1" applyBorder="1" applyAlignment="1">
      <alignment horizontal="center" vertical="center"/>
    </xf>
    <xf numFmtId="3" fontId="3" fillId="0" borderId="44" xfId="0" applyNumberFormat="1" applyFont="1" applyBorder="1" applyAlignment="1">
      <alignment horizontal="center" vertical="center"/>
    </xf>
    <xf numFmtId="3" fontId="3" fillId="0" borderId="41" xfId="0" applyNumberFormat="1" applyFont="1" applyBorder="1" applyAlignment="1">
      <alignment horizontal="center" vertical="center"/>
    </xf>
    <xf numFmtId="3" fontId="3" fillId="12" borderId="42" xfId="0" applyNumberFormat="1" applyFont="1" applyFill="1" applyBorder="1" applyAlignment="1">
      <alignment horizontal="center" vertical="center" wrapText="1"/>
    </xf>
    <xf numFmtId="3" fontId="3" fillId="12" borderId="51" xfId="0" applyNumberFormat="1" applyFont="1" applyFill="1" applyBorder="1" applyAlignment="1">
      <alignment horizontal="center" vertical="center" wrapText="1"/>
    </xf>
    <xf numFmtId="3" fontId="3" fillId="0" borderId="51" xfId="0" applyNumberFormat="1" applyFont="1" applyBorder="1" applyAlignment="1">
      <alignment horizontal="center" vertical="center" wrapText="1"/>
    </xf>
    <xf numFmtId="3" fontId="3" fillId="0" borderId="26" xfId="0" applyNumberFormat="1" applyFont="1" applyBorder="1" applyAlignment="1">
      <alignment horizontal="center" vertical="center" wrapText="1"/>
    </xf>
    <xf numFmtId="3" fontId="3" fillId="0" borderId="43" xfId="0" applyNumberFormat="1" applyFont="1" applyBorder="1" applyAlignment="1">
      <alignment horizontal="center" vertical="center"/>
    </xf>
    <xf numFmtId="3" fontId="3" fillId="0" borderId="55" xfId="0" applyNumberFormat="1" applyFont="1" applyBorder="1" applyAlignment="1">
      <alignment horizontal="center" vertical="center"/>
    </xf>
    <xf numFmtId="0" fontId="4" fillId="3" borderId="43" xfId="1" applyFont="1" applyFill="1" applyBorder="1" applyAlignment="1">
      <alignment horizontal="center" vertical="center" wrapText="1"/>
    </xf>
    <xf numFmtId="0" fontId="4" fillId="3" borderId="44"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0" fillId="0" borderId="12"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17" fontId="2" fillId="3" borderId="3" xfId="0" applyNumberFormat="1" applyFont="1" applyFill="1" applyBorder="1" applyAlignment="1">
      <alignment horizontal="center" vertical="center"/>
    </xf>
    <xf numFmtId="17" fontId="2" fillId="3" borderId="4" xfId="0" applyNumberFormat="1" applyFont="1" applyFill="1" applyBorder="1" applyAlignment="1">
      <alignment horizontal="center" vertical="center"/>
    </xf>
    <xf numFmtId="0" fontId="2" fillId="7" borderId="2" xfId="0" applyFont="1" applyFill="1" applyBorder="1" applyAlignment="1">
      <alignment horizontal="center"/>
    </xf>
    <xf numFmtId="0" fontId="2" fillId="7" borderId="4" xfId="0" applyFont="1" applyFill="1" applyBorder="1" applyAlignment="1">
      <alignment horizontal="center"/>
    </xf>
    <xf numFmtId="0" fontId="2" fillId="9" borderId="2" xfId="0" applyFont="1" applyFill="1" applyBorder="1" applyAlignment="1">
      <alignment horizontal="center"/>
    </xf>
    <xf numFmtId="0" fontId="2" fillId="9" borderId="4" xfId="0" applyFont="1" applyFill="1" applyBorder="1" applyAlignment="1">
      <alignment horizontal="center"/>
    </xf>
  </cellXfs>
  <cellStyles count="4">
    <cellStyle name="Comma" xfId="2" builtinId="3"/>
    <cellStyle name="Normal" xfId="0" builtinId="0"/>
    <cellStyle name="Normal 17" xfId="1" xr:uid="{00000000-0005-0000-0000-000002000000}"/>
    <cellStyle name="Percent" xfId="3" builtinId="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N44"/>
  <sheetViews>
    <sheetView tabSelected="1" topLeftCell="A4" zoomScaleNormal="100" workbookViewId="0">
      <selection activeCell="H6" sqref="H6"/>
    </sheetView>
  </sheetViews>
  <sheetFormatPr defaultColWidth="9.140625" defaultRowHeight="15"/>
  <cols>
    <col min="1" max="2" width="9.140625" style="14"/>
    <col min="3" max="3" width="54" style="14" customWidth="1"/>
    <col min="4" max="4" width="14.42578125" style="14" customWidth="1"/>
    <col min="5" max="5" width="11.85546875" style="14" bestFit="1" customWidth="1"/>
    <col min="6" max="6" width="22.7109375" style="13" bestFit="1" customWidth="1"/>
    <col min="7" max="7" width="10" style="13" bestFit="1" customWidth="1"/>
    <col min="8" max="8" width="14.42578125" style="14" customWidth="1"/>
    <col min="9" max="9" width="16.7109375" style="14" bestFit="1" customWidth="1"/>
    <col min="10" max="10" width="21.7109375" style="14" bestFit="1" customWidth="1"/>
    <col min="11" max="16384" width="9.140625" style="14"/>
  </cols>
  <sheetData>
    <row r="1" spans="2:14" ht="15.75" thickBot="1">
      <c r="B1" s="41"/>
      <c r="C1" s="42"/>
      <c r="D1" s="42"/>
      <c r="E1" s="42"/>
      <c r="F1" s="43"/>
      <c r="G1" s="43"/>
      <c r="H1" s="42"/>
      <c r="I1" s="42"/>
      <c r="J1" s="42"/>
      <c r="K1" s="42"/>
      <c r="L1" s="42"/>
      <c r="M1" s="42"/>
      <c r="N1" s="44"/>
    </row>
    <row r="2" spans="2:14" ht="21.75" thickBot="1">
      <c r="B2" s="45"/>
      <c r="C2" s="233" t="s">
        <v>60</v>
      </c>
      <c r="D2" s="234"/>
      <c r="E2" s="234"/>
      <c r="F2" s="234"/>
      <c r="G2" s="234"/>
      <c r="H2" s="234"/>
      <c r="I2" s="234"/>
      <c r="J2" s="235"/>
      <c r="N2" s="46"/>
    </row>
    <row r="3" spans="2:14" ht="19.5" thickBot="1">
      <c r="B3" s="45"/>
      <c r="C3" s="238" t="s">
        <v>59</v>
      </c>
      <c r="D3" s="239"/>
      <c r="E3" s="239"/>
      <c r="F3" s="239"/>
      <c r="G3" s="239"/>
      <c r="H3" s="239"/>
      <c r="I3" s="239"/>
      <c r="J3" s="240"/>
      <c r="N3" s="46"/>
    </row>
    <row r="4" spans="2:14" ht="15.75" thickBot="1">
      <c r="B4" s="45"/>
      <c r="N4" s="46"/>
    </row>
    <row r="5" spans="2:14" ht="63">
      <c r="B5" s="45"/>
      <c r="C5" s="242" t="s">
        <v>87</v>
      </c>
      <c r="D5" s="243"/>
      <c r="F5" s="241" t="s">
        <v>91</v>
      </c>
      <c r="G5" s="241"/>
      <c r="H5" s="153" t="s">
        <v>21</v>
      </c>
      <c r="I5" s="153" t="s">
        <v>24</v>
      </c>
      <c r="N5" s="46"/>
    </row>
    <row r="6" spans="2:14">
      <c r="B6" s="45"/>
      <c r="C6" s="222" t="s">
        <v>22</v>
      </c>
      <c r="D6" s="223">
        <v>20</v>
      </c>
      <c r="F6" s="135">
        <f>'SDG 13'!B10</f>
        <v>44044</v>
      </c>
      <c r="G6" s="135">
        <f>'SDG 13'!C14</f>
        <v>44196</v>
      </c>
      <c r="H6" s="136">
        <f>SUM('SDG 13'!I10:I14)</f>
        <v>15943.5</v>
      </c>
      <c r="I6" s="137">
        <f>ROUNDDOWN(SUM('SDG 13'!K10:K14),0)</f>
        <v>15587</v>
      </c>
      <c r="N6" s="46"/>
    </row>
    <row r="7" spans="2:14">
      <c r="B7" s="45"/>
      <c r="C7" s="222" t="s">
        <v>71</v>
      </c>
      <c r="D7" s="224">
        <f>F6</f>
        <v>44044</v>
      </c>
      <c r="F7" s="135">
        <f>'SDG 13'!B15</f>
        <v>44197</v>
      </c>
      <c r="G7" s="135">
        <f>'SDG 13'!C26</f>
        <v>44561</v>
      </c>
      <c r="H7" s="136">
        <f>SUM('SDG 13'!I15:I26)</f>
        <v>40839.150000000009</v>
      </c>
      <c r="I7" s="137">
        <f>ROUNDDOWN(SUM('SDG 13'!K15:K26),0)</f>
        <v>39928</v>
      </c>
      <c r="N7" s="46"/>
    </row>
    <row r="8" spans="2:14">
      <c r="B8" s="45"/>
      <c r="C8" s="222" t="s">
        <v>13</v>
      </c>
      <c r="D8" s="224">
        <f>G8</f>
        <v>44926</v>
      </c>
      <c r="F8" s="135">
        <f>'SDG 13'!B27</f>
        <v>44562</v>
      </c>
      <c r="G8" s="135">
        <f>'SDG 13'!C38</f>
        <v>44926</v>
      </c>
      <c r="H8" s="136">
        <f>SUM('SDG 13'!I27:I38)</f>
        <v>37709.999999999993</v>
      </c>
      <c r="I8" s="137">
        <f>ROUNDDOWN(SUM('SDG 13'!K27:K38),0)</f>
        <v>36869</v>
      </c>
      <c r="L8" s="165"/>
      <c r="N8" s="46"/>
    </row>
    <row r="9" spans="2:14">
      <c r="B9" s="45"/>
      <c r="C9" s="222" t="s">
        <v>14</v>
      </c>
      <c r="D9" s="223">
        <f>D8-D7+1</f>
        <v>883</v>
      </c>
      <c r="F9" s="250" t="s">
        <v>31</v>
      </c>
      <c r="G9" s="250"/>
      <c r="H9" s="138">
        <f>SUM(H6:H8)</f>
        <v>94492.65</v>
      </c>
      <c r="I9" s="139">
        <f>SUM(I6:I8)</f>
        <v>92384</v>
      </c>
      <c r="N9" s="46"/>
    </row>
    <row r="10" spans="2:14">
      <c r="B10" s="45"/>
      <c r="C10" s="222" t="s">
        <v>25</v>
      </c>
      <c r="D10" s="225">
        <v>35678</v>
      </c>
      <c r="J10" s="15"/>
      <c r="N10" s="46"/>
    </row>
    <row r="11" spans="2:14" ht="15.75" thickBot="1">
      <c r="B11" s="45"/>
      <c r="C11" s="222" t="s">
        <v>19</v>
      </c>
      <c r="D11" s="225">
        <v>34882</v>
      </c>
      <c r="E11" s="47"/>
      <c r="N11" s="46"/>
    </row>
    <row r="12" spans="2:14">
      <c r="B12" s="45"/>
      <c r="C12" s="226" t="s">
        <v>88</v>
      </c>
      <c r="D12" s="227">
        <f>D10*D9/365</f>
        <v>86311.43561643835</v>
      </c>
      <c r="F12" s="251" t="s">
        <v>3</v>
      </c>
      <c r="G12" s="252"/>
      <c r="H12" s="257" t="s">
        <v>12</v>
      </c>
      <c r="I12" s="244" t="s">
        <v>4</v>
      </c>
      <c r="J12" s="247" t="s">
        <v>5</v>
      </c>
      <c r="N12" s="46"/>
    </row>
    <row r="13" spans="2:14">
      <c r="B13" s="45"/>
      <c r="C13" s="222" t="s">
        <v>89</v>
      </c>
      <c r="D13" s="225">
        <f>ROUNDDOWN(D11*D9/365,0)</f>
        <v>84385</v>
      </c>
      <c r="F13" s="253"/>
      <c r="G13" s="254"/>
      <c r="H13" s="258"/>
      <c r="I13" s="245"/>
      <c r="J13" s="248"/>
      <c r="N13" s="46"/>
    </row>
    <row r="14" spans="2:14">
      <c r="B14" s="45"/>
      <c r="C14" s="228" t="s">
        <v>90</v>
      </c>
      <c r="D14" s="229">
        <f>'SDG 13'!L40</f>
        <v>92384</v>
      </c>
      <c r="F14" s="255"/>
      <c r="G14" s="256"/>
      <c r="H14" s="259"/>
      <c r="I14" s="246"/>
      <c r="J14" s="249"/>
      <c r="N14" s="46"/>
    </row>
    <row r="15" spans="2:14" ht="15.75" thickBot="1">
      <c r="B15" s="45"/>
      <c r="C15" s="230" t="s">
        <v>15</v>
      </c>
      <c r="D15" s="231">
        <f>(D14-D13)/D13</f>
        <v>9.4791728387746632E-2</v>
      </c>
      <c r="F15" s="236" t="s">
        <v>6</v>
      </c>
      <c r="G15" s="237"/>
      <c r="H15" s="92" t="s">
        <v>18</v>
      </c>
      <c r="I15" s="136">
        <f>H9</f>
        <v>94492.65</v>
      </c>
      <c r="J15" s="149" t="s">
        <v>7</v>
      </c>
      <c r="N15" s="46"/>
    </row>
    <row r="16" spans="2:14" ht="30" customHeight="1">
      <c r="B16" s="45"/>
      <c r="C16" s="165"/>
      <c r="D16" s="165"/>
      <c r="F16" s="236" t="s">
        <v>8</v>
      </c>
      <c r="G16" s="237"/>
      <c r="H16" s="263" t="s">
        <v>16</v>
      </c>
      <c r="I16" s="147">
        <f>'SDG 8'!F24</f>
        <v>34</v>
      </c>
      <c r="J16" s="149" t="s">
        <v>9</v>
      </c>
      <c r="N16" s="46"/>
    </row>
    <row r="17" spans="2:14" ht="29.25" customHeight="1">
      <c r="B17" s="45"/>
      <c r="C17" s="165"/>
      <c r="D17" s="165"/>
      <c r="F17" s="236"/>
      <c r="G17" s="237"/>
      <c r="H17" s="263"/>
      <c r="I17" s="148">
        <f>'SDG 8'!F8</f>
        <v>10</v>
      </c>
      <c r="J17" s="149" t="s">
        <v>10</v>
      </c>
      <c r="N17" s="46"/>
    </row>
    <row r="18" spans="2:14">
      <c r="B18" s="45"/>
      <c r="C18" s="165"/>
      <c r="D18" s="165"/>
      <c r="F18" s="236"/>
      <c r="G18" s="237"/>
      <c r="H18" s="263"/>
      <c r="I18" s="147">
        <f>'SDG 8'!F16</f>
        <v>20603333</v>
      </c>
      <c r="J18" s="149" t="s">
        <v>64</v>
      </c>
      <c r="N18" s="46"/>
    </row>
    <row r="19" spans="2:14" ht="18.75" thickBot="1">
      <c r="B19" s="45"/>
      <c r="C19" s="165"/>
      <c r="D19" s="165"/>
      <c r="F19" s="264" t="s">
        <v>11</v>
      </c>
      <c r="G19" s="265"/>
      <c r="H19" s="109" t="s">
        <v>17</v>
      </c>
      <c r="I19" s="150">
        <f>I9</f>
        <v>92384</v>
      </c>
      <c r="J19" s="151" t="s">
        <v>93</v>
      </c>
      <c r="N19" s="46"/>
    </row>
    <row r="20" spans="2:14">
      <c r="B20" s="45"/>
      <c r="C20" s="165"/>
      <c r="D20" s="165"/>
      <c r="F20" s="14"/>
      <c r="G20" s="14"/>
      <c r="N20" s="46"/>
    </row>
    <row r="21" spans="2:14">
      <c r="B21" s="45"/>
      <c r="N21" s="46"/>
    </row>
    <row r="22" spans="2:14" ht="28.35" customHeight="1">
      <c r="B22" s="45"/>
      <c r="C22" s="262" t="s">
        <v>73</v>
      </c>
      <c r="D22" s="262"/>
      <c r="E22" s="262"/>
      <c r="F22" s="262"/>
      <c r="G22" s="262"/>
      <c r="H22" s="262"/>
      <c r="I22" s="262"/>
      <c r="J22" s="262"/>
      <c r="N22" s="46"/>
    </row>
    <row r="23" spans="2:14">
      <c r="B23" s="45"/>
      <c r="D23" s="86"/>
      <c r="E23" s="86"/>
      <c r="F23" s="87"/>
      <c r="G23" s="260"/>
      <c r="N23" s="46"/>
    </row>
    <row r="24" spans="2:14" ht="15.75" thickBot="1">
      <c r="B24" s="48"/>
      <c r="C24" s="40"/>
      <c r="D24" s="40"/>
      <c r="E24" s="40"/>
      <c r="F24" s="49"/>
      <c r="G24" s="261"/>
      <c r="H24" s="40"/>
      <c r="I24" s="40"/>
      <c r="J24" s="40"/>
      <c r="K24" s="40"/>
      <c r="L24" s="40"/>
      <c r="M24" s="40"/>
      <c r="N24" s="50"/>
    </row>
    <row r="25" spans="2:14">
      <c r="G25" s="16"/>
    </row>
    <row r="26" spans="2:14">
      <c r="G26" s="16"/>
    </row>
    <row r="27" spans="2:14">
      <c r="E27" s="152"/>
    </row>
    <row r="28" spans="2:14">
      <c r="E28" s="152"/>
    </row>
    <row r="39" spans="6:9" ht="63">
      <c r="F39" s="241" t="s">
        <v>36</v>
      </c>
      <c r="G39" s="241"/>
      <c r="H39" s="153" t="s">
        <v>21</v>
      </c>
      <c r="I39" s="153" t="s">
        <v>24</v>
      </c>
    </row>
    <row r="40" spans="6:9">
      <c r="F40" s="135">
        <f>'SDG 13'!B5</f>
        <v>43891</v>
      </c>
      <c r="G40" s="135">
        <f>'SDG 13'!C9</f>
        <v>44043</v>
      </c>
      <c r="H40" s="136">
        <f>SUM('SDG 13'!I5:I9)</f>
        <v>18603.3</v>
      </c>
      <c r="I40" s="137" t="e">
        <f>'SDG 13'!L5:L9</f>
        <v>#VALUE!</v>
      </c>
    </row>
    <row r="41" spans="6:9">
      <c r="F41" s="135">
        <f>'SDG 13'!B10</f>
        <v>44044</v>
      </c>
      <c r="G41" s="135">
        <f>'SDG 13'!C14</f>
        <v>44196</v>
      </c>
      <c r="H41" s="136">
        <f>SUM('SDG 13'!I10:I14)</f>
        <v>15943.5</v>
      </c>
      <c r="I41" s="137" t="e">
        <f>'SDG 13'!L10:L14</f>
        <v>#VALUE!</v>
      </c>
    </row>
    <row r="42" spans="6:9">
      <c r="F42" s="135">
        <f>'SDG 13'!B15</f>
        <v>44197</v>
      </c>
      <c r="G42" s="135">
        <f>'SDG 13'!C26</f>
        <v>44561</v>
      </c>
      <c r="H42" s="136">
        <f>SUM('SDG 13'!I15:I26)</f>
        <v>40839.150000000009</v>
      </c>
      <c r="I42" s="137">
        <f>'SDG 13'!L48</f>
        <v>0</v>
      </c>
    </row>
    <row r="43" spans="6:9">
      <c r="F43" s="135">
        <f>'SDG 13'!B27</f>
        <v>44562</v>
      </c>
      <c r="G43" s="135">
        <f>'SDG 13'!C38</f>
        <v>44926</v>
      </c>
      <c r="H43" s="136">
        <f>SUM('SDG 13'!I27:I38)</f>
        <v>37709.999999999993</v>
      </c>
      <c r="I43" s="137">
        <f>'SDG 13'!L60</f>
        <v>0</v>
      </c>
    </row>
    <row r="44" spans="6:9">
      <c r="F44" s="250" t="s">
        <v>31</v>
      </c>
      <c r="G44" s="250"/>
      <c r="H44" s="138">
        <f>SUM(H40:H43)</f>
        <v>113095.95000000001</v>
      </c>
      <c r="I44" s="139" t="e">
        <f>SUM(I40:I43)</f>
        <v>#VALUE!</v>
      </c>
    </row>
  </sheetData>
  <mergeCells count="17">
    <mergeCell ref="F39:G39"/>
    <mergeCell ref="F44:G44"/>
    <mergeCell ref="F9:G9"/>
    <mergeCell ref="F12:G14"/>
    <mergeCell ref="H12:H14"/>
    <mergeCell ref="G23:G24"/>
    <mergeCell ref="C22:J22"/>
    <mergeCell ref="F16:G18"/>
    <mergeCell ref="H16:H18"/>
    <mergeCell ref="F19:G19"/>
    <mergeCell ref="C2:J2"/>
    <mergeCell ref="F15:G15"/>
    <mergeCell ref="C3:J3"/>
    <mergeCell ref="F5:G5"/>
    <mergeCell ref="C5:D5"/>
    <mergeCell ref="I12:I14"/>
    <mergeCell ref="J12:J14"/>
  </mergeCells>
  <phoneticPr fontId="8" type="noConversion"/>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9"/>
  <sheetViews>
    <sheetView workbookViewId="0">
      <selection activeCell="E15" sqref="E15"/>
    </sheetView>
  </sheetViews>
  <sheetFormatPr defaultColWidth="8.7109375" defaultRowHeight="15"/>
  <cols>
    <col min="1" max="1" width="9.140625" style="70"/>
    <col min="2" max="2" width="14.28515625" bestFit="1" customWidth="1"/>
    <col min="3" max="3" width="14" bestFit="1" customWidth="1"/>
    <col min="4" max="4" width="14.28515625" bestFit="1" customWidth="1"/>
    <col min="5" max="8" width="14.28515625" customWidth="1"/>
    <col min="9" max="9" width="14" bestFit="1" customWidth="1"/>
    <col min="10" max="10" width="14.28515625" bestFit="1" customWidth="1"/>
    <col min="11" max="14" width="14.28515625" customWidth="1"/>
    <col min="15" max="15" width="14" bestFit="1" customWidth="1"/>
    <col min="16" max="16" width="14.28515625" bestFit="1" customWidth="1"/>
    <col min="17" max="17" width="14" bestFit="1" customWidth="1"/>
    <col min="18" max="18" width="14.28515625" bestFit="1" customWidth="1"/>
    <col min="19" max="24" width="9.140625" style="70"/>
  </cols>
  <sheetData>
    <row r="1" spans="2:20" s="70" customFormat="1" ht="15.75" thickBot="1"/>
    <row r="2" spans="2:20" ht="15.75" thickBot="1">
      <c r="B2" s="274" t="s">
        <v>33</v>
      </c>
      <c r="C2" s="275"/>
      <c r="D2" s="275"/>
      <c r="E2" s="275"/>
      <c r="F2" s="275"/>
      <c r="G2" s="275"/>
      <c r="H2" s="275"/>
      <c r="I2" s="275"/>
      <c r="J2" s="275"/>
      <c r="K2" s="275"/>
      <c r="L2" s="275"/>
      <c r="M2" s="275"/>
      <c r="N2" s="275"/>
      <c r="O2" s="275"/>
      <c r="P2" s="275"/>
      <c r="Q2" s="275"/>
      <c r="R2" s="276"/>
    </row>
    <row r="3" spans="2:20" ht="16.5" thickBot="1">
      <c r="B3" s="11" t="s">
        <v>34</v>
      </c>
      <c r="C3" s="271" t="s">
        <v>63</v>
      </c>
      <c r="D3" s="272"/>
      <c r="E3" s="272"/>
      <c r="F3" s="272"/>
      <c r="G3" s="272"/>
      <c r="H3" s="272"/>
      <c r="I3" s="272"/>
      <c r="J3" s="272"/>
      <c r="K3" s="272"/>
      <c r="L3" s="272"/>
      <c r="M3" s="272"/>
      <c r="N3" s="273"/>
      <c r="O3" s="294" t="s">
        <v>31</v>
      </c>
      <c r="P3" s="295"/>
      <c r="Q3" s="295"/>
      <c r="R3" s="296"/>
    </row>
    <row r="4" spans="2:20" ht="15.75" customHeight="1" thickBot="1">
      <c r="B4" s="11" t="s">
        <v>39</v>
      </c>
      <c r="C4" s="289" t="s">
        <v>37</v>
      </c>
      <c r="D4" s="290"/>
      <c r="E4" s="290"/>
      <c r="F4" s="290"/>
      <c r="G4" s="290"/>
      <c r="H4" s="291"/>
      <c r="I4" s="268" t="s">
        <v>38</v>
      </c>
      <c r="J4" s="269"/>
      <c r="K4" s="269"/>
      <c r="L4" s="269"/>
      <c r="M4" s="269"/>
      <c r="N4" s="270"/>
      <c r="O4" s="297"/>
      <c r="P4" s="298"/>
      <c r="Q4" s="298"/>
      <c r="R4" s="299"/>
    </row>
    <row r="5" spans="2:20" ht="45.75" customHeight="1" thickBot="1">
      <c r="B5" s="277" t="s">
        <v>35</v>
      </c>
      <c r="C5" s="281" t="s">
        <v>65</v>
      </c>
      <c r="D5" s="283" t="s">
        <v>66</v>
      </c>
      <c r="E5" s="281" t="s">
        <v>67</v>
      </c>
      <c r="F5" s="281" t="s">
        <v>68</v>
      </c>
      <c r="G5" s="281" t="s">
        <v>69</v>
      </c>
      <c r="H5" s="281" t="s">
        <v>70</v>
      </c>
      <c r="I5" s="285" t="s">
        <v>65</v>
      </c>
      <c r="J5" s="266" t="s">
        <v>66</v>
      </c>
      <c r="K5" s="266" t="s">
        <v>67</v>
      </c>
      <c r="L5" s="266" t="s">
        <v>68</v>
      </c>
      <c r="M5" s="266" t="s">
        <v>69</v>
      </c>
      <c r="N5" s="266" t="s">
        <v>70</v>
      </c>
      <c r="O5" s="105" t="s">
        <v>2</v>
      </c>
      <c r="P5" s="8" t="s">
        <v>23</v>
      </c>
      <c r="Q5" s="9" t="s">
        <v>2</v>
      </c>
      <c r="R5" s="10" t="s">
        <v>23</v>
      </c>
    </row>
    <row r="6" spans="2:20" ht="27.75" customHeight="1" thickBot="1">
      <c r="B6" s="278"/>
      <c r="C6" s="282"/>
      <c r="D6" s="284"/>
      <c r="E6" s="288"/>
      <c r="F6" s="288"/>
      <c r="G6" s="288"/>
      <c r="H6" s="288"/>
      <c r="I6" s="286"/>
      <c r="J6" s="287"/>
      <c r="K6" s="267"/>
      <c r="L6" s="267"/>
      <c r="M6" s="267"/>
      <c r="N6" s="267"/>
      <c r="O6" s="279" t="s">
        <v>26</v>
      </c>
      <c r="P6" s="280"/>
      <c r="Q6" s="292" t="s">
        <v>32</v>
      </c>
      <c r="R6" s="293"/>
    </row>
    <row r="7" spans="2:20">
      <c r="B7" s="12">
        <v>43891</v>
      </c>
      <c r="C7" s="204">
        <v>1887150</v>
      </c>
      <c r="D7" s="205">
        <v>6150</v>
      </c>
      <c r="E7" s="206">
        <f>C7-D7</f>
        <v>1881000</v>
      </c>
      <c r="F7" s="206">
        <v>1887150</v>
      </c>
      <c r="G7" s="206">
        <v>6150</v>
      </c>
      <c r="H7" s="207">
        <f>F7-G7</f>
        <v>1881000</v>
      </c>
      <c r="I7" s="204">
        <v>1870200</v>
      </c>
      <c r="J7" s="208">
        <v>6300</v>
      </c>
      <c r="K7" s="206">
        <f>I7-J7</f>
        <v>1863900</v>
      </c>
      <c r="L7" s="209">
        <v>1870200</v>
      </c>
      <c r="M7" s="209">
        <v>6300</v>
      </c>
      <c r="N7" s="210">
        <f>L7-M7</f>
        <v>1863900</v>
      </c>
      <c r="O7" s="211">
        <f t="shared" ref="O7:O40" si="0">C7+I7</f>
        <v>3757350</v>
      </c>
      <c r="P7" s="212">
        <f t="shared" ref="P7:P40" si="1">D7+J7</f>
        <v>12450</v>
      </c>
      <c r="Q7" s="213">
        <f>F7+L7</f>
        <v>3757350</v>
      </c>
      <c r="R7" s="214">
        <f>G7+M7</f>
        <v>12450</v>
      </c>
      <c r="S7" s="82"/>
      <c r="T7" s="82"/>
    </row>
    <row r="8" spans="2:20">
      <c r="B8" s="18">
        <v>43922</v>
      </c>
      <c r="C8" s="215">
        <v>1884300</v>
      </c>
      <c r="D8" s="216">
        <v>5550</v>
      </c>
      <c r="E8" s="209">
        <f t="shared" ref="E8:E40" si="2">C8-D8</f>
        <v>1878750</v>
      </c>
      <c r="F8" s="209">
        <v>1884300</v>
      </c>
      <c r="G8" s="209">
        <v>5550</v>
      </c>
      <c r="H8" s="210">
        <f t="shared" ref="H8:H40" si="3">F8-G8</f>
        <v>1878750</v>
      </c>
      <c r="I8" s="215">
        <v>1876050</v>
      </c>
      <c r="J8" s="216">
        <v>5550</v>
      </c>
      <c r="K8" s="209">
        <f t="shared" ref="K8:K40" si="4">I8-J8</f>
        <v>1870500</v>
      </c>
      <c r="L8" s="209">
        <v>1876050</v>
      </c>
      <c r="M8" s="209">
        <v>5550</v>
      </c>
      <c r="N8" s="210">
        <f t="shared" ref="N8:N40" si="5">L8-M8</f>
        <v>1870500</v>
      </c>
      <c r="O8" s="217">
        <f t="shared" si="0"/>
        <v>3760350</v>
      </c>
      <c r="P8" s="218">
        <f t="shared" si="1"/>
        <v>11100</v>
      </c>
      <c r="Q8" s="213">
        <f t="shared" ref="Q8:Q40" si="6">F8+L8</f>
        <v>3760350</v>
      </c>
      <c r="R8" s="214">
        <f t="shared" ref="R8:R40" si="7">G8+M8</f>
        <v>11100</v>
      </c>
      <c r="S8" s="82"/>
      <c r="T8" s="82"/>
    </row>
    <row r="9" spans="2:20">
      <c r="B9" s="18">
        <v>43952</v>
      </c>
      <c r="C9" s="215">
        <v>1951350</v>
      </c>
      <c r="D9" s="219">
        <v>5400</v>
      </c>
      <c r="E9" s="209">
        <f t="shared" si="2"/>
        <v>1945950</v>
      </c>
      <c r="F9" s="220">
        <v>1951350</v>
      </c>
      <c r="G9" s="220">
        <v>5400</v>
      </c>
      <c r="H9" s="210">
        <f t="shared" si="3"/>
        <v>1945950</v>
      </c>
      <c r="I9" s="215">
        <v>1937700</v>
      </c>
      <c r="J9" s="219">
        <v>5550</v>
      </c>
      <c r="K9" s="209">
        <f t="shared" si="4"/>
        <v>1932150</v>
      </c>
      <c r="L9" s="220">
        <v>1937700</v>
      </c>
      <c r="M9" s="220">
        <v>5550</v>
      </c>
      <c r="N9" s="210">
        <f t="shared" si="5"/>
        <v>1932150</v>
      </c>
      <c r="O9" s="217">
        <f t="shared" si="0"/>
        <v>3889050</v>
      </c>
      <c r="P9" s="218">
        <f t="shared" si="1"/>
        <v>10950</v>
      </c>
      <c r="Q9" s="213">
        <f t="shared" si="6"/>
        <v>3889050</v>
      </c>
      <c r="R9" s="214">
        <f t="shared" si="7"/>
        <v>10950</v>
      </c>
      <c r="S9" s="82"/>
      <c r="T9" s="82"/>
    </row>
    <row r="10" spans="2:20">
      <c r="B10" s="18">
        <v>43983</v>
      </c>
      <c r="C10" s="215">
        <v>1792800</v>
      </c>
      <c r="D10" s="216">
        <v>4350</v>
      </c>
      <c r="E10" s="209">
        <f t="shared" si="2"/>
        <v>1788450</v>
      </c>
      <c r="F10" s="209">
        <v>1792800</v>
      </c>
      <c r="G10" s="209">
        <v>4350</v>
      </c>
      <c r="H10" s="210">
        <f t="shared" si="3"/>
        <v>1788450</v>
      </c>
      <c r="I10" s="215">
        <v>1786200</v>
      </c>
      <c r="J10" s="216">
        <v>4350</v>
      </c>
      <c r="K10" s="209">
        <f t="shared" si="4"/>
        <v>1781850</v>
      </c>
      <c r="L10" s="209">
        <v>1786200</v>
      </c>
      <c r="M10" s="209">
        <v>4350</v>
      </c>
      <c r="N10" s="210">
        <f t="shared" si="5"/>
        <v>1781850</v>
      </c>
      <c r="O10" s="217">
        <f t="shared" si="0"/>
        <v>3579000</v>
      </c>
      <c r="P10" s="218">
        <f t="shared" si="1"/>
        <v>8700</v>
      </c>
      <c r="Q10" s="213">
        <f t="shared" si="6"/>
        <v>3579000</v>
      </c>
      <c r="R10" s="214">
        <f t="shared" si="7"/>
        <v>8700</v>
      </c>
      <c r="S10" s="82"/>
      <c r="T10" s="82"/>
    </row>
    <row r="11" spans="2:20" customFormat="1">
      <c r="B11" s="18">
        <v>44013</v>
      </c>
      <c r="C11" s="221">
        <v>1841100</v>
      </c>
      <c r="D11" s="216">
        <v>5100</v>
      </c>
      <c r="E11" s="209">
        <f t="shared" si="2"/>
        <v>1836000</v>
      </c>
      <c r="F11" s="209">
        <v>1841100</v>
      </c>
      <c r="G11" s="209">
        <v>5100</v>
      </c>
      <c r="H11" s="210">
        <f t="shared" si="3"/>
        <v>1836000</v>
      </c>
      <c r="I11" s="221">
        <v>1829850</v>
      </c>
      <c r="J11" s="216">
        <v>5100</v>
      </c>
      <c r="K11" s="209">
        <f t="shared" si="4"/>
        <v>1824750</v>
      </c>
      <c r="L11" s="209">
        <v>1829850</v>
      </c>
      <c r="M11" s="209">
        <v>5100</v>
      </c>
      <c r="N11" s="210">
        <f t="shared" si="5"/>
        <v>1824750</v>
      </c>
      <c r="O11" s="217">
        <f t="shared" si="0"/>
        <v>3670950</v>
      </c>
      <c r="P11" s="218">
        <f t="shared" si="1"/>
        <v>10200</v>
      </c>
      <c r="Q11" s="213">
        <f t="shared" si="6"/>
        <v>3670950</v>
      </c>
      <c r="R11" s="214">
        <f t="shared" si="7"/>
        <v>10200</v>
      </c>
      <c r="S11" s="83"/>
      <c r="T11" s="83"/>
    </row>
    <row r="12" spans="2:20">
      <c r="B12" s="18">
        <v>44044</v>
      </c>
      <c r="C12" s="67">
        <v>1478850</v>
      </c>
      <c r="D12" s="88">
        <v>6000</v>
      </c>
      <c r="E12" s="91">
        <f t="shared" si="2"/>
        <v>1472850</v>
      </c>
      <c r="F12" s="91">
        <v>1478850</v>
      </c>
      <c r="G12" s="91">
        <v>6000</v>
      </c>
      <c r="H12" s="68">
        <f t="shared" si="3"/>
        <v>1472850</v>
      </c>
      <c r="I12" s="67">
        <v>1473750</v>
      </c>
      <c r="J12" s="88">
        <v>6000</v>
      </c>
      <c r="K12" s="91">
        <f t="shared" si="4"/>
        <v>1467750</v>
      </c>
      <c r="L12" s="91">
        <v>1473750</v>
      </c>
      <c r="M12" s="91">
        <v>6000</v>
      </c>
      <c r="N12" s="68">
        <f t="shared" si="5"/>
        <v>1467750</v>
      </c>
      <c r="O12" s="6">
        <f t="shared" si="0"/>
        <v>2952600</v>
      </c>
      <c r="P12" s="7">
        <f t="shared" si="1"/>
        <v>12000</v>
      </c>
      <c r="Q12" s="94">
        <f t="shared" si="6"/>
        <v>2952600</v>
      </c>
      <c r="R12" s="5">
        <f t="shared" si="7"/>
        <v>12000</v>
      </c>
      <c r="S12" s="82"/>
      <c r="T12" s="82"/>
    </row>
    <row r="13" spans="2:20">
      <c r="B13" s="18">
        <v>44075</v>
      </c>
      <c r="C13" s="67">
        <v>1658700</v>
      </c>
      <c r="D13" s="88">
        <v>6000</v>
      </c>
      <c r="E13" s="91">
        <f t="shared" si="2"/>
        <v>1652700</v>
      </c>
      <c r="F13" s="91">
        <v>1658700</v>
      </c>
      <c r="G13" s="91">
        <v>6000</v>
      </c>
      <c r="H13" s="68">
        <f t="shared" si="3"/>
        <v>1652700</v>
      </c>
      <c r="I13" s="67">
        <v>1649850</v>
      </c>
      <c r="J13" s="88">
        <v>5850</v>
      </c>
      <c r="K13" s="91">
        <f t="shared" si="4"/>
        <v>1644000</v>
      </c>
      <c r="L13" s="91">
        <v>1649850</v>
      </c>
      <c r="M13" s="91">
        <v>5850</v>
      </c>
      <c r="N13" s="68">
        <f t="shared" si="5"/>
        <v>1644000</v>
      </c>
      <c r="O13" s="6">
        <f t="shared" si="0"/>
        <v>3308550</v>
      </c>
      <c r="P13" s="7">
        <f t="shared" si="1"/>
        <v>11850</v>
      </c>
      <c r="Q13" s="94">
        <f t="shared" si="6"/>
        <v>3308550</v>
      </c>
      <c r="R13" s="5">
        <f t="shared" si="7"/>
        <v>11850</v>
      </c>
    </row>
    <row r="14" spans="2:20">
      <c r="B14" s="18">
        <v>44105</v>
      </c>
      <c r="C14" s="67">
        <v>1727850</v>
      </c>
      <c r="D14" s="88">
        <v>6300</v>
      </c>
      <c r="E14" s="91">
        <f t="shared" si="2"/>
        <v>1721550</v>
      </c>
      <c r="F14" s="91">
        <v>1727850</v>
      </c>
      <c r="G14" s="91">
        <v>6300</v>
      </c>
      <c r="H14" s="68">
        <f t="shared" si="3"/>
        <v>1721550</v>
      </c>
      <c r="I14" s="67">
        <v>1721250</v>
      </c>
      <c r="J14" s="88">
        <v>6450</v>
      </c>
      <c r="K14" s="91">
        <f t="shared" si="4"/>
        <v>1714800</v>
      </c>
      <c r="L14" s="91">
        <v>1721250</v>
      </c>
      <c r="M14" s="91">
        <v>6450</v>
      </c>
      <c r="N14" s="68">
        <f t="shared" si="5"/>
        <v>1714800</v>
      </c>
      <c r="O14" s="6">
        <f t="shared" si="0"/>
        <v>3449100</v>
      </c>
      <c r="P14" s="7">
        <f t="shared" si="1"/>
        <v>12750</v>
      </c>
      <c r="Q14" s="94">
        <f t="shared" si="6"/>
        <v>3449100</v>
      </c>
      <c r="R14" s="5">
        <f t="shared" si="7"/>
        <v>12750</v>
      </c>
    </row>
    <row r="15" spans="2:20">
      <c r="B15" s="18">
        <v>44136</v>
      </c>
      <c r="C15" s="67">
        <v>1565700</v>
      </c>
      <c r="D15" s="88">
        <v>6000</v>
      </c>
      <c r="E15" s="91">
        <f t="shared" si="2"/>
        <v>1559700</v>
      </c>
      <c r="F15" s="91">
        <v>1565700</v>
      </c>
      <c r="G15" s="91">
        <v>6000</v>
      </c>
      <c r="H15" s="68">
        <f t="shared" si="3"/>
        <v>1559700</v>
      </c>
      <c r="I15" s="67">
        <v>1553100</v>
      </c>
      <c r="J15" s="88">
        <v>6450</v>
      </c>
      <c r="K15" s="91">
        <f t="shared" si="4"/>
        <v>1546650</v>
      </c>
      <c r="L15" s="91">
        <v>1553100</v>
      </c>
      <c r="M15" s="91">
        <v>6450</v>
      </c>
      <c r="N15" s="68">
        <f t="shared" si="5"/>
        <v>1546650</v>
      </c>
      <c r="O15" s="6">
        <f t="shared" si="0"/>
        <v>3118800</v>
      </c>
      <c r="P15" s="7">
        <f t="shared" si="1"/>
        <v>12450</v>
      </c>
      <c r="Q15" s="94">
        <f t="shared" si="6"/>
        <v>3118800</v>
      </c>
      <c r="R15" s="5">
        <f t="shared" si="7"/>
        <v>12450</v>
      </c>
    </row>
    <row r="16" spans="2:20">
      <c r="B16" s="18">
        <v>44166</v>
      </c>
      <c r="C16" s="67">
        <v>1594650</v>
      </c>
      <c r="D16" s="88">
        <v>6750</v>
      </c>
      <c r="E16" s="91">
        <f t="shared" si="2"/>
        <v>1587900</v>
      </c>
      <c r="F16" s="91">
        <v>1594650</v>
      </c>
      <c r="G16" s="91">
        <v>6750</v>
      </c>
      <c r="H16" s="68">
        <f t="shared" si="3"/>
        <v>1587900</v>
      </c>
      <c r="I16" s="67">
        <v>1582350</v>
      </c>
      <c r="J16" s="88">
        <v>6750</v>
      </c>
      <c r="K16" s="91">
        <f t="shared" si="4"/>
        <v>1575600</v>
      </c>
      <c r="L16" s="91">
        <v>1582350</v>
      </c>
      <c r="M16" s="91">
        <v>6750</v>
      </c>
      <c r="N16" s="68">
        <f t="shared" si="5"/>
        <v>1575600</v>
      </c>
      <c r="O16" s="6">
        <f t="shared" si="0"/>
        <v>3177000</v>
      </c>
      <c r="P16" s="7">
        <f t="shared" si="1"/>
        <v>13500</v>
      </c>
      <c r="Q16" s="94">
        <f t="shared" si="6"/>
        <v>3177000</v>
      </c>
      <c r="R16" s="5">
        <f t="shared" si="7"/>
        <v>13500</v>
      </c>
    </row>
    <row r="17" spans="2:18">
      <c r="B17" s="18">
        <v>44197</v>
      </c>
      <c r="C17" s="67">
        <v>1579950</v>
      </c>
      <c r="D17" s="88">
        <v>6750</v>
      </c>
      <c r="E17" s="91">
        <f t="shared" si="2"/>
        <v>1573200</v>
      </c>
      <c r="F17" s="91">
        <v>1579950</v>
      </c>
      <c r="G17" s="91">
        <v>6750</v>
      </c>
      <c r="H17" s="68">
        <f t="shared" si="3"/>
        <v>1573200</v>
      </c>
      <c r="I17" s="67">
        <v>1570350</v>
      </c>
      <c r="J17" s="88">
        <v>6600</v>
      </c>
      <c r="K17" s="91">
        <f t="shared" si="4"/>
        <v>1563750</v>
      </c>
      <c r="L17" s="91">
        <v>1570350</v>
      </c>
      <c r="M17" s="91">
        <v>6600</v>
      </c>
      <c r="N17" s="68">
        <f t="shared" si="5"/>
        <v>1563750</v>
      </c>
      <c r="O17" s="6">
        <f t="shared" si="0"/>
        <v>3150300</v>
      </c>
      <c r="P17" s="7">
        <f t="shared" si="1"/>
        <v>13350</v>
      </c>
      <c r="Q17" s="94">
        <f t="shared" si="6"/>
        <v>3150300</v>
      </c>
      <c r="R17" s="5">
        <f t="shared" si="7"/>
        <v>13350</v>
      </c>
    </row>
    <row r="18" spans="2:18">
      <c r="B18" s="18">
        <v>44228</v>
      </c>
      <c r="C18" s="67">
        <v>1723950</v>
      </c>
      <c r="D18" s="88">
        <v>5550</v>
      </c>
      <c r="E18" s="91">
        <f t="shared" si="2"/>
        <v>1718400</v>
      </c>
      <c r="F18" s="91">
        <v>1723950</v>
      </c>
      <c r="G18" s="91">
        <v>5550</v>
      </c>
      <c r="H18" s="68">
        <f t="shared" si="3"/>
        <v>1718400</v>
      </c>
      <c r="I18" s="67">
        <v>1711650</v>
      </c>
      <c r="J18" s="88">
        <v>5550</v>
      </c>
      <c r="K18" s="91">
        <f t="shared" si="4"/>
        <v>1706100</v>
      </c>
      <c r="L18" s="91">
        <v>1711650</v>
      </c>
      <c r="M18" s="91">
        <v>5550</v>
      </c>
      <c r="N18" s="68">
        <f t="shared" si="5"/>
        <v>1706100</v>
      </c>
      <c r="O18" s="6">
        <f t="shared" si="0"/>
        <v>3435600</v>
      </c>
      <c r="P18" s="7">
        <f t="shared" si="1"/>
        <v>11100</v>
      </c>
      <c r="Q18" s="94">
        <f t="shared" si="6"/>
        <v>3435600</v>
      </c>
      <c r="R18" s="5">
        <f t="shared" si="7"/>
        <v>11100</v>
      </c>
    </row>
    <row r="19" spans="2:18">
      <c r="B19" s="18">
        <v>44256</v>
      </c>
      <c r="C19" s="67">
        <v>1926900</v>
      </c>
      <c r="D19" s="88">
        <v>6000</v>
      </c>
      <c r="E19" s="91">
        <f t="shared" si="2"/>
        <v>1920900</v>
      </c>
      <c r="F19" s="91">
        <v>1926900</v>
      </c>
      <c r="G19" s="91">
        <v>6000</v>
      </c>
      <c r="H19" s="68">
        <f t="shared" si="3"/>
        <v>1920900</v>
      </c>
      <c r="I19" s="67">
        <v>1910250</v>
      </c>
      <c r="J19" s="88">
        <v>5850</v>
      </c>
      <c r="K19" s="91">
        <f t="shared" si="4"/>
        <v>1904400</v>
      </c>
      <c r="L19" s="91">
        <v>1910250</v>
      </c>
      <c r="M19" s="91">
        <v>5850</v>
      </c>
      <c r="N19" s="68">
        <f t="shared" si="5"/>
        <v>1904400</v>
      </c>
      <c r="O19" s="6">
        <f t="shared" si="0"/>
        <v>3837150</v>
      </c>
      <c r="P19" s="7">
        <f t="shared" si="1"/>
        <v>11850</v>
      </c>
      <c r="Q19" s="94">
        <f t="shared" si="6"/>
        <v>3837150</v>
      </c>
      <c r="R19" s="5">
        <f t="shared" si="7"/>
        <v>11850</v>
      </c>
    </row>
    <row r="20" spans="2:18">
      <c r="B20" s="18">
        <v>44287</v>
      </c>
      <c r="C20" s="67">
        <v>1949700</v>
      </c>
      <c r="D20" s="88">
        <v>5550</v>
      </c>
      <c r="E20" s="91">
        <f t="shared" si="2"/>
        <v>1944150</v>
      </c>
      <c r="F20" s="91">
        <v>1949700</v>
      </c>
      <c r="G20" s="91">
        <v>5550</v>
      </c>
      <c r="H20" s="68">
        <f t="shared" si="3"/>
        <v>1944150</v>
      </c>
      <c r="I20" s="67">
        <v>1941600</v>
      </c>
      <c r="J20" s="88">
        <v>5550</v>
      </c>
      <c r="K20" s="91">
        <f t="shared" si="4"/>
        <v>1936050</v>
      </c>
      <c r="L20" s="91">
        <v>1941600</v>
      </c>
      <c r="M20" s="91">
        <v>5550</v>
      </c>
      <c r="N20" s="68">
        <f t="shared" si="5"/>
        <v>1936050</v>
      </c>
      <c r="O20" s="6">
        <f t="shared" si="0"/>
        <v>3891300</v>
      </c>
      <c r="P20" s="7">
        <f t="shared" si="1"/>
        <v>11100</v>
      </c>
      <c r="Q20" s="94">
        <f t="shared" si="6"/>
        <v>3891300</v>
      </c>
      <c r="R20" s="5">
        <f t="shared" si="7"/>
        <v>11100</v>
      </c>
    </row>
    <row r="21" spans="2:18">
      <c r="B21" s="18">
        <v>44317</v>
      </c>
      <c r="C21" s="69">
        <v>1864050</v>
      </c>
      <c r="D21" s="90">
        <v>5100</v>
      </c>
      <c r="E21" s="91">
        <f t="shared" si="2"/>
        <v>1858950</v>
      </c>
      <c r="F21" s="93">
        <v>1864050</v>
      </c>
      <c r="G21" s="93">
        <v>5100</v>
      </c>
      <c r="H21" s="68">
        <f t="shared" si="3"/>
        <v>1858950</v>
      </c>
      <c r="I21" s="69">
        <v>1853550</v>
      </c>
      <c r="J21" s="90">
        <v>5400</v>
      </c>
      <c r="K21" s="91">
        <f t="shared" si="4"/>
        <v>1848150</v>
      </c>
      <c r="L21" s="93">
        <v>1853550</v>
      </c>
      <c r="M21" s="93">
        <v>5400</v>
      </c>
      <c r="N21" s="68">
        <f t="shared" si="5"/>
        <v>1848150</v>
      </c>
      <c r="O21" s="6">
        <f t="shared" si="0"/>
        <v>3717600</v>
      </c>
      <c r="P21" s="7">
        <f t="shared" si="1"/>
        <v>10500</v>
      </c>
      <c r="Q21" s="94">
        <f t="shared" si="6"/>
        <v>3717600</v>
      </c>
      <c r="R21" s="5">
        <f t="shared" si="7"/>
        <v>10500</v>
      </c>
    </row>
    <row r="22" spans="2:18">
      <c r="B22" s="18">
        <v>44348</v>
      </c>
      <c r="C22" s="69">
        <v>1781400</v>
      </c>
      <c r="D22" s="90">
        <v>4800</v>
      </c>
      <c r="E22" s="91">
        <f t="shared" si="2"/>
        <v>1776600</v>
      </c>
      <c r="F22" s="93">
        <v>1781400</v>
      </c>
      <c r="G22" s="93">
        <v>4800</v>
      </c>
      <c r="H22" s="68">
        <f t="shared" si="3"/>
        <v>1776600</v>
      </c>
      <c r="I22" s="69">
        <v>1771500</v>
      </c>
      <c r="J22" s="90">
        <v>4950</v>
      </c>
      <c r="K22" s="91">
        <f t="shared" si="4"/>
        <v>1766550</v>
      </c>
      <c r="L22" s="93">
        <v>1771500</v>
      </c>
      <c r="M22" s="93">
        <v>4950</v>
      </c>
      <c r="N22" s="68">
        <f t="shared" si="5"/>
        <v>1766550</v>
      </c>
      <c r="O22" s="6">
        <f t="shared" si="0"/>
        <v>3552900</v>
      </c>
      <c r="P22" s="7">
        <f t="shared" si="1"/>
        <v>9750</v>
      </c>
      <c r="Q22" s="94">
        <f t="shared" si="6"/>
        <v>3552900</v>
      </c>
      <c r="R22" s="5">
        <f t="shared" si="7"/>
        <v>9750</v>
      </c>
    </row>
    <row r="23" spans="2:18">
      <c r="B23" s="18">
        <v>44378</v>
      </c>
      <c r="C23" s="69">
        <v>1659600</v>
      </c>
      <c r="D23" s="90">
        <v>6000</v>
      </c>
      <c r="E23" s="91">
        <f t="shared" si="2"/>
        <v>1653600</v>
      </c>
      <c r="F23" s="93">
        <v>1659600</v>
      </c>
      <c r="G23" s="93">
        <v>6000</v>
      </c>
      <c r="H23" s="68">
        <f t="shared" si="3"/>
        <v>1653600</v>
      </c>
      <c r="I23" s="69">
        <v>1660800</v>
      </c>
      <c r="J23" s="90">
        <v>6000</v>
      </c>
      <c r="K23" s="91">
        <f t="shared" si="4"/>
        <v>1654800</v>
      </c>
      <c r="L23" s="93">
        <v>1660800</v>
      </c>
      <c r="M23" s="93">
        <v>6000</v>
      </c>
      <c r="N23" s="68">
        <f t="shared" si="5"/>
        <v>1654800</v>
      </c>
      <c r="O23" s="6">
        <f t="shared" si="0"/>
        <v>3320400</v>
      </c>
      <c r="P23" s="7">
        <f t="shared" si="1"/>
        <v>12000</v>
      </c>
      <c r="Q23" s="94">
        <f t="shared" si="6"/>
        <v>3320400</v>
      </c>
      <c r="R23" s="5">
        <f t="shared" si="7"/>
        <v>12000</v>
      </c>
    </row>
    <row r="24" spans="2:18">
      <c r="B24" s="18">
        <v>44409</v>
      </c>
      <c r="C24" s="69">
        <v>1834650</v>
      </c>
      <c r="D24" s="90">
        <v>5400</v>
      </c>
      <c r="E24" s="91">
        <f t="shared" si="2"/>
        <v>1829250</v>
      </c>
      <c r="F24" s="93">
        <v>1834650</v>
      </c>
      <c r="G24" s="93">
        <v>5400</v>
      </c>
      <c r="H24" s="68">
        <f t="shared" si="3"/>
        <v>1829250</v>
      </c>
      <c r="I24" s="69">
        <v>1827900</v>
      </c>
      <c r="J24" s="90">
        <v>5700</v>
      </c>
      <c r="K24" s="91">
        <f t="shared" si="4"/>
        <v>1822200</v>
      </c>
      <c r="L24" s="93">
        <v>1827900</v>
      </c>
      <c r="M24" s="93">
        <v>5700</v>
      </c>
      <c r="N24" s="68">
        <f t="shared" si="5"/>
        <v>1822200</v>
      </c>
      <c r="O24" s="6">
        <f t="shared" si="0"/>
        <v>3662550</v>
      </c>
      <c r="P24" s="7">
        <f t="shared" si="1"/>
        <v>11100</v>
      </c>
      <c r="Q24" s="94">
        <f t="shared" si="6"/>
        <v>3662550</v>
      </c>
      <c r="R24" s="5">
        <f t="shared" si="7"/>
        <v>11100</v>
      </c>
    </row>
    <row r="25" spans="2:18">
      <c r="B25" s="18">
        <v>44440</v>
      </c>
      <c r="C25" s="69">
        <v>1475550</v>
      </c>
      <c r="D25" s="90">
        <v>6000</v>
      </c>
      <c r="E25" s="91">
        <f t="shared" si="2"/>
        <v>1469550</v>
      </c>
      <c r="F25" s="93">
        <v>1475550</v>
      </c>
      <c r="G25" s="93">
        <v>6000</v>
      </c>
      <c r="H25" s="68">
        <f t="shared" si="3"/>
        <v>1469550</v>
      </c>
      <c r="I25" s="69">
        <v>1494000</v>
      </c>
      <c r="J25" s="90">
        <v>6150</v>
      </c>
      <c r="K25" s="91">
        <f t="shared" si="4"/>
        <v>1487850</v>
      </c>
      <c r="L25" s="93">
        <v>1494000</v>
      </c>
      <c r="M25" s="93">
        <v>6150</v>
      </c>
      <c r="N25" s="68">
        <f t="shared" si="5"/>
        <v>1487850</v>
      </c>
      <c r="O25" s="6">
        <f t="shared" si="0"/>
        <v>2969550</v>
      </c>
      <c r="P25" s="7">
        <f t="shared" si="1"/>
        <v>12150</v>
      </c>
      <c r="Q25" s="94">
        <f t="shared" si="6"/>
        <v>2969550</v>
      </c>
      <c r="R25" s="5">
        <f t="shared" si="7"/>
        <v>12150</v>
      </c>
    </row>
    <row r="26" spans="2:18" customFormat="1">
      <c r="B26" s="18">
        <v>44470</v>
      </c>
      <c r="C26" s="67">
        <v>1823100</v>
      </c>
      <c r="D26" s="89">
        <v>6300</v>
      </c>
      <c r="E26" s="91">
        <f t="shared" si="2"/>
        <v>1816800</v>
      </c>
      <c r="F26" s="92">
        <v>1823100</v>
      </c>
      <c r="G26" s="92">
        <v>6300</v>
      </c>
      <c r="H26" s="68">
        <f t="shared" si="3"/>
        <v>1816800</v>
      </c>
      <c r="I26" s="67">
        <v>1819350</v>
      </c>
      <c r="J26" s="89">
        <v>6600</v>
      </c>
      <c r="K26" s="91">
        <f t="shared" si="4"/>
        <v>1812750</v>
      </c>
      <c r="L26" s="92">
        <v>1819350</v>
      </c>
      <c r="M26" s="92">
        <v>6600</v>
      </c>
      <c r="N26" s="68">
        <f t="shared" si="5"/>
        <v>1812750</v>
      </c>
      <c r="O26" s="6">
        <f t="shared" si="0"/>
        <v>3642450</v>
      </c>
      <c r="P26" s="7">
        <f t="shared" si="1"/>
        <v>12900</v>
      </c>
      <c r="Q26" s="94">
        <f t="shared" si="6"/>
        <v>3642450</v>
      </c>
      <c r="R26" s="5">
        <f t="shared" si="7"/>
        <v>12900</v>
      </c>
    </row>
    <row r="27" spans="2:18">
      <c r="B27" s="18">
        <v>44501</v>
      </c>
      <c r="C27" s="69">
        <v>1522050</v>
      </c>
      <c r="D27" s="90">
        <v>6450</v>
      </c>
      <c r="E27" s="91">
        <f t="shared" si="2"/>
        <v>1515600</v>
      </c>
      <c r="F27" s="93">
        <v>1522050</v>
      </c>
      <c r="G27" s="93">
        <v>6450</v>
      </c>
      <c r="H27" s="68">
        <f t="shared" si="3"/>
        <v>1515600</v>
      </c>
      <c r="I27" s="69">
        <v>1507200</v>
      </c>
      <c r="J27" s="90">
        <v>6300</v>
      </c>
      <c r="K27" s="91">
        <f t="shared" si="4"/>
        <v>1500900</v>
      </c>
      <c r="L27" s="93">
        <v>1507200</v>
      </c>
      <c r="M27" s="93">
        <v>6300</v>
      </c>
      <c r="N27" s="68">
        <f t="shared" si="5"/>
        <v>1500900</v>
      </c>
      <c r="O27" s="6">
        <f t="shared" si="0"/>
        <v>3029250</v>
      </c>
      <c r="P27" s="7">
        <f t="shared" si="1"/>
        <v>12750</v>
      </c>
      <c r="Q27" s="94">
        <f t="shared" si="6"/>
        <v>3029250</v>
      </c>
      <c r="R27" s="5">
        <f t="shared" si="7"/>
        <v>12750</v>
      </c>
    </row>
    <row r="28" spans="2:18">
      <c r="B28" s="18">
        <v>44531</v>
      </c>
      <c r="C28" s="69">
        <v>1395750</v>
      </c>
      <c r="D28" s="90">
        <v>6900</v>
      </c>
      <c r="E28" s="91">
        <f t="shared" si="2"/>
        <v>1388850</v>
      </c>
      <c r="F28" s="93">
        <v>1395750</v>
      </c>
      <c r="G28" s="93">
        <v>6900</v>
      </c>
      <c r="H28" s="68">
        <f t="shared" si="3"/>
        <v>1388850</v>
      </c>
      <c r="I28" s="69">
        <v>1376550</v>
      </c>
      <c r="J28" s="90">
        <v>6750</v>
      </c>
      <c r="K28" s="91">
        <f t="shared" si="4"/>
        <v>1369800</v>
      </c>
      <c r="L28" s="93">
        <v>1376550</v>
      </c>
      <c r="M28" s="93">
        <v>6750</v>
      </c>
      <c r="N28" s="68">
        <f t="shared" si="5"/>
        <v>1369800</v>
      </c>
      <c r="O28" s="6">
        <f t="shared" si="0"/>
        <v>2772300</v>
      </c>
      <c r="P28" s="7">
        <f t="shared" si="1"/>
        <v>13650</v>
      </c>
      <c r="Q28" s="94">
        <f t="shared" si="6"/>
        <v>2772300</v>
      </c>
      <c r="R28" s="5">
        <f t="shared" si="7"/>
        <v>13650</v>
      </c>
    </row>
    <row r="29" spans="2:18">
      <c r="B29" s="18">
        <v>44562</v>
      </c>
      <c r="C29" s="69">
        <v>1578450</v>
      </c>
      <c r="D29" s="90">
        <v>6900</v>
      </c>
      <c r="E29" s="91">
        <f t="shared" si="2"/>
        <v>1571550</v>
      </c>
      <c r="F29" s="93">
        <v>1578450</v>
      </c>
      <c r="G29" s="93">
        <v>6900</v>
      </c>
      <c r="H29" s="68">
        <f t="shared" si="3"/>
        <v>1571550</v>
      </c>
      <c r="I29" s="69">
        <v>1572300</v>
      </c>
      <c r="J29" s="90">
        <v>6600</v>
      </c>
      <c r="K29" s="91">
        <f t="shared" si="4"/>
        <v>1565700</v>
      </c>
      <c r="L29" s="93">
        <v>1572300</v>
      </c>
      <c r="M29" s="93">
        <v>6600</v>
      </c>
      <c r="N29" s="68">
        <f t="shared" si="5"/>
        <v>1565700</v>
      </c>
      <c r="O29" s="6">
        <f t="shared" si="0"/>
        <v>3150750</v>
      </c>
      <c r="P29" s="7">
        <f t="shared" si="1"/>
        <v>13500</v>
      </c>
      <c r="Q29" s="94">
        <f t="shared" si="6"/>
        <v>3150750</v>
      </c>
      <c r="R29" s="5">
        <f t="shared" si="7"/>
        <v>13500</v>
      </c>
    </row>
    <row r="30" spans="2:18">
      <c r="B30" s="18">
        <v>44593</v>
      </c>
      <c r="C30" s="69">
        <v>1749450</v>
      </c>
      <c r="D30" s="90">
        <v>5550</v>
      </c>
      <c r="E30" s="91">
        <f t="shared" si="2"/>
        <v>1743900</v>
      </c>
      <c r="F30" s="93">
        <v>1749450</v>
      </c>
      <c r="G30" s="93">
        <v>5550</v>
      </c>
      <c r="H30" s="68">
        <f t="shared" si="3"/>
        <v>1743900</v>
      </c>
      <c r="I30" s="69">
        <v>1731300</v>
      </c>
      <c r="J30" s="90">
        <v>5550</v>
      </c>
      <c r="K30" s="91">
        <f t="shared" si="4"/>
        <v>1725750</v>
      </c>
      <c r="L30" s="93">
        <v>1731300</v>
      </c>
      <c r="M30" s="93">
        <v>5550</v>
      </c>
      <c r="N30" s="68">
        <f t="shared" si="5"/>
        <v>1725750</v>
      </c>
      <c r="O30" s="6">
        <f t="shared" si="0"/>
        <v>3480750</v>
      </c>
      <c r="P30" s="7">
        <f t="shared" si="1"/>
        <v>11100</v>
      </c>
      <c r="Q30" s="94">
        <f t="shared" si="6"/>
        <v>3480750</v>
      </c>
      <c r="R30" s="5">
        <f t="shared" si="7"/>
        <v>11100</v>
      </c>
    </row>
    <row r="31" spans="2:18">
      <c r="B31" s="18">
        <v>44621</v>
      </c>
      <c r="C31" s="69">
        <v>2038050</v>
      </c>
      <c r="D31" s="90">
        <v>6300</v>
      </c>
      <c r="E31" s="91">
        <f t="shared" si="2"/>
        <v>2031750</v>
      </c>
      <c r="F31" s="93">
        <v>2038050</v>
      </c>
      <c r="G31" s="93">
        <v>6300</v>
      </c>
      <c r="H31" s="68">
        <f t="shared" si="3"/>
        <v>2031750</v>
      </c>
      <c r="I31" s="69">
        <v>2016450</v>
      </c>
      <c r="J31" s="90">
        <v>6600</v>
      </c>
      <c r="K31" s="91">
        <f t="shared" si="4"/>
        <v>2009850</v>
      </c>
      <c r="L31" s="93">
        <v>2016450</v>
      </c>
      <c r="M31" s="93">
        <v>6600</v>
      </c>
      <c r="N31" s="68">
        <f t="shared" si="5"/>
        <v>2009850</v>
      </c>
      <c r="O31" s="6">
        <f t="shared" si="0"/>
        <v>4054500</v>
      </c>
      <c r="P31" s="7">
        <f t="shared" si="1"/>
        <v>12900</v>
      </c>
      <c r="Q31" s="94">
        <f t="shared" si="6"/>
        <v>4054500</v>
      </c>
      <c r="R31" s="5">
        <f t="shared" si="7"/>
        <v>12900</v>
      </c>
    </row>
    <row r="32" spans="2:18">
      <c r="B32" s="18">
        <v>44652</v>
      </c>
      <c r="C32" s="69">
        <v>1963350</v>
      </c>
      <c r="D32" s="90">
        <v>5700</v>
      </c>
      <c r="E32" s="91">
        <f t="shared" si="2"/>
        <v>1957650</v>
      </c>
      <c r="F32" s="93">
        <v>1963350</v>
      </c>
      <c r="G32" s="93">
        <v>5700</v>
      </c>
      <c r="H32" s="68">
        <f t="shared" si="3"/>
        <v>1957650</v>
      </c>
      <c r="I32" s="69">
        <v>1947450</v>
      </c>
      <c r="J32" s="90">
        <v>5850</v>
      </c>
      <c r="K32" s="91">
        <f t="shared" si="4"/>
        <v>1941600</v>
      </c>
      <c r="L32" s="93">
        <v>1947450</v>
      </c>
      <c r="M32" s="93">
        <v>5850</v>
      </c>
      <c r="N32" s="68">
        <f t="shared" si="5"/>
        <v>1941600</v>
      </c>
      <c r="O32" s="6">
        <f t="shared" si="0"/>
        <v>3910800</v>
      </c>
      <c r="P32" s="7">
        <f t="shared" si="1"/>
        <v>11550</v>
      </c>
      <c r="Q32" s="94">
        <f t="shared" si="6"/>
        <v>3910800</v>
      </c>
      <c r="R32" s="5">
        <f t="shared" si="7"/>
        <v>11550</v>
      </c>
    </row>
    <row r="33" spans="2:18">
      <c r="B33" s="18">
        <v>44682</v>
      </c>
      <c r="C33" s="69">
        <v>1930350</v>
      </c>
      <c r="D33" s="90">
        <v>5400</v>
      </c>
      <c r="E33" s="91">
        <f t="shared" si="2"/>
        <v>1924950</v>
      </c>
      <c r="F33" s="93">
        <v>1930350</v>
      </c>
      <c r="G33" s="93">
        <v>5400</v>
      </c>
      <c r="H33" s="68">
        <f t="shared" si="3"/>
        <v>1924950</v>
      </c>
      <c r="I33" s="69">
        <v>1913850</v>
      </c>
      <c r="J33" s="90">
        <v>5550</v>
      </c>
      <c r="K33" s="91">
        <f t="shared" si="4"/>
        <v>1908300</v>
      </c>
      <c r="L33" s="93">
        <v>1913850</v>
      </c>
      <c r="M33" s="93">
        <v>5550</v>
      </c>
      <c r="N33" s="68">
        <f t="shared" si="5"/>
        <v>1908300</v>
      </c>
      <c r="O33" s="6">
        <f t="shared" si="0"/>
        <v>3844200</v>
      </c>
      <c r="P33" s="7">
        <f t="shared" si="1"/>
        <v>10950</v>
      </c>
      <c r="Q33" s="94">
        <f t="shared" si="6"/>
        <v>3844200</v>
      </c>
      <c r="R33" s="5">
        <f t="shared" si="7"/>
        <v>10950</v>
      </c>
    </row>
    <row r="34" spans="2:18">
      <c r="B34" s="18">
        <v>44713</v>
      </c>
      <c r="C34" s="69">
        <v>1765800</v>
      </c>
      <c r="D34" s="90">
        <v>5100</v>
      </c>
      <c r="E34" s="91">
        <f t="shared" si="2"/>
        <v>1760700</v>
      </c>
      <c r="F34" s="93">
        <v>1765800</v>
      </c>
      <c r="G34" s="93">
        <v>5100</v>
      </c>
      <c r="H34" s="68">
        <f t="shared" si="3"/>
        <v>1760700</v>
      </c>
      <c r="I34" s="69">
        <v>1753800</v>
      </c>
      <c r="J34" s="90">
        <v>5250</v>
      </c>
      <c r="K34" s="91">
        <f t="shared" si="4"/>
        <v>1748550</v>
      </c>
      <c r="L34" s="93">
        <v>1753800</v>
      </c>
      <c r="M34" s="93">
        <v>5250</v>
      </c>
      <c r="N34" s="68">
        <f t="shared" si="5"/>
        <v>1748550</v>
      </c>
      <c r="O34" s="6">
        <f t="shared" si="0"/>
        <v>3519600</v>
      </c>
      <c r="P34" s="7">
        <f t="shared" si="1"/>
        <v>10350</v>
      </c>
      <c r="Q34" s="94">
        <f t="shared" si="6"/>
        <v>3519600</v>
      </c>
      <c r="R34" s="5">
        <f t="shared" si="7"/>
        <v>10350</v>
      </c>
    </row>
    <row r="35" spans="2:18">
      <c r="B35" s="18">
        <v>44743</v>
      </c>
      <c r="C35" s="69">
        <v>1444200</v>
      </c>
      <c r="D35" s="90">
        <v>6000</v>
      </c>
      <c r="E35" s="91">
        <f t="shared" si="2"/>
        <v>1438200</v>
      </c>
      <c r="F35" s="93">
        <v>1444200</v>
      </c>
      <c r="G35" s="93">
        <v>6000</v>
      </c>
      <c r="H35" s="68">
        <f t="shared" si="3"/>
        <v>1438200</v>
      </c>
      <c r="I35" s="69">
        <v>1418700</v>
      </c>
      <c r="J35" s="90">
        <v>6300</v>
      </c>
      <c r="K35" s="91">
        <f t="shared" si="4"/>
        <v>1412400</v>
      </c>
      <c r="L35" s="93">
        <v>1418700</v>
      </c>
      <c r="M35" s="93">
        <v>6300</v>
      </c>
      <c r="N35" s="68">
        <f t="shared" si="5"/>
        <v>1412400</v>
      </c>
      <c r="O35" s="6">
        <f t="shared" si="0"/>
        <v>2862900</v>
      </c>
      <c r="P35" s="7">
        <f t="shared" si="1"/>
        <v>12300</v>
      </c>
      <c r="Q35" s="94">
        <f t="shared" si="6"/>
        <v>2862900</v>
      </c>
      <c r="R35" s="5">
        <f t="shared" si="7"/>
        <v>12300</v>
      </c>
    </row>
    <row r="36" spans="2:18" customFormat="1">
      <c r="B36" s="18">
        <v>44774</v>
      </c>
      <c r="C36" s="67">
        <v>1401450</v>
      </c>
      <c r="D36" s="89">
        <v>6300</v>
      </c>
      <c r="E36" s="91">
        <f t="shared" si="2"/>
        <v>1395150</v>
      </c>
      <c r="F36" s="92">
        <v>1401450</v>
      </c>
      <c r="G36" s="92">
        <v>6300</v>
      </c>
      <c r="H36" s="68">
        <f t="shared" si="3"/>
        <v>1395150</v>
      </c>
      <c r="I36" s="67">
        <v>1389600</v>
      </c>
      <c r="J36" s="89">
        <v>6450</v>
      </c>
      <c r="K36" s="91">
        <f t="shared" si="4"/>
        <v>1383150</v>
      </c>
      <c r="L36" s="92">
        <v>1389600</v>
      </c>
      <c r="M36" s="92">
        <v>6450</v>
      </c>
      <c r="N36" s="68">
        <f t="shared" si="5"/>
        <v>1383150</v>
      </c>
      <c r="O36" s="6">
        <f t="shared" si="0"/>
        <v>2791050</v>
      </c>
      <c r="P36" s="7">
        <f t="shared" si="1"/>
        <v>12750</v>
      </c>
      <c r="Q36" s="94">
        <f t="shared" si="6"/>
        <v>2791050</v>
      </c>
      <c r="R36" s="5">
        <f t="shared" si="7"/>
        <v>12750</v>
      </c>
    </row>
    <row r="37" spans="2:18" customFormat="1">
      <c r="B37" s="18">
        <v>44805</v>
      </c>
      <c r="C37" s="67">
        <v>1390050</v>
      </c>
      <c r="D37" s="89">
        <v>5850</v>
      </c>
      <c r="E37" s="91">
        <f t="shared" si="2"/>
        <v>1384200</v>
      </c>
      <c r="F37" s="92">
        <v>1390050</v>
      </c>
      <c r="G37" s="92">
        <v>5850</v>
      </c>
      <c r="H37" s="68">
        <f t="shared" si="3"/>
        <v>1384200</v>
      </c>
      <c r="I37" s="67">
        <v>1372350</v>
      </c>
      <c r="J37" s="89">
        <v>7050</v>
      </c>
      <c r="K37" s="91">
        <f t="shared" si="4"/>
        <v>1365300</v>
      </c>
      <c r="L37" s="92">
        <v>1372350</v>
      </c>
      <c r="M37" s="92">
        <v>7050</v>
      </c>
      <c r="N37" s="68">
        <f t="shared" si="5"/>
        <v>1365300</v>
      </c>
      <c r="O37" s="6">
        <f t="shared" si="0"/>
        <v>2762400</v>
      </c>
      <c r="P37" s="7">
        <f t="shared" si="1"/>
        <v>12900</v>
      </c>
      <c r="Q37" s="94">
        <f t="shared" si="6"/>
        <v>2762400</v>
      </c>
      <c r="R37" s="5">
        <f t="shared" si="7"/>
        <v>12900</v>
      </c>
    </row>
    <row r="38" spans="2:18" customFormat="1">
      <c r="B38" s="18">
        <v>44835</v>
      </c>
      <c r="C38" s="67">
        <v>1211550</v>
      </c>
      <c r="D38" s="89">
        <v>6300</v>
      </c>
      <c r="E38" s="91">
        <f t="shared" si="2"/>
        <v>1205250</v>
      </c>
      <c r="F38" s="92">
        <v>1211550</v>
      </c>
      <c r="G38" s="92">
        <v>6300</v>
      </c>
      <c r="H38" s="68">
        <f t="shared" si="3"/>
        <v>1205250</v>
      </c>
      <c r="I38" s="67">
        <v>1239150</v>
      </c>
      <c r="J38" s="89">
        <v>7050</v>
      </c>
      <c r="K38" s="91">
        <f t="shared" si="4"/>
        <v>1232100</v>
      </c>
      <c r="L38" s="92">
        <v>1239150</v>
      </c>
      <c r="M38" s="92">
        <v>7050</v>
      </c>
      <c r="N38" s="68">
        <f t="shared" si="5"/>
        <v>1232100</v>
      </c>
      <c r="O38" s="6">
        <f t="shared" si="0"/>
        <v>2450700</v>
      </c>
      <c r="P38" s="7">
        <f t="shared" si="1"/>
        <v>13350</v>
      </c>
      <c r="Q38" s="94">
        <f t="shared" si="6"/>
        <v>2450700</v>
      </c>
      <c r="R38" s="5">
        <f t="shared" si="7"/>
        <v>13350</v>
      </c>
    </row>
    <row r="39" spans="2:18" customFormat="1">
      <c r="B39" s="18">
        <v>44866</v>
      </c>
      <c r="C39" s="67">
        <v>1295250</v>
      </c>
      <c r="D39" s="89">
        <v>6300</v>
      </c>
      <c r="E39" s="91">
        <f t="shared" si="2"/>
        <v>1288950</v>
      </c>
      <c r="F39" s="92">
        <v>1295250</v>
      </c>
      <c r="G39" s="92">
        <v>6300</v>
      </c>
      <c r="H39" s="68">
        <f t="shared" si="3"/>
        <v>1288950</v>
      </c>
      <c r="I39" s="67">
        <v>1305300</v>
      </c>
      <c r="J39" s="89">
        <v>6600</v>
      </c>
      <c r="K39" s="91">
        <f t="shared" si="4"/>
        <v>1298700</v>
      </c>
      <c r="L39" s="92">
        <v>1305300</v>
      </c>
      <c r="M39" s="92">
        <v>6600</v>
      </c>
      <c r="N39" s="68">
        <f t="shared" si="5"/>
        <v>1298700</v>
      </c>
      <c r="O39" s="6">
        <f t="shared" si="0"/>
        <v>2600550</v>
      </c>
      <c r="P39" s="7">
        <f t="shared" si="1"/>
        <v>12900</v>
      </c>
      <c r="Q39" s="94">
        <f t="shared" si="6"/>
        <v>2600550</v>
      </c>
      <c r="R39" s="5">
        <f t="shared" si="7"/>
        <v>12900</v>
      </c>
    </row>
    <row r="40" spans="2:18" customFormat="1" ht="15.75" thickBot="1">
      <c r="B40" s="18">
        <v>44896</v>
      </c>
      <c r="C40" s="106">
        <v>1210200</v>
      </c>
      <c r="D40" s="107">
        <v>6900</v>
      </c>
      <c r="E40" s="108">
        <f t="shared" si="2"/>
        <v>1203300</v>
      </c>
      <c r="F40" s="109">
        <v>1210200</v>
      </c>
      <c r="G40" s="109">
        <v>6900</v>
      </c>
      <c r="H40" s="110">
        <f t="shared" si="3"/>
        <v>1203300</v>
      </c>
      <c r="I40" s="106">
        <v>1219950</v>
      </c>
      <c r="J40" s="107">
        <v>6900</v>
      </c>
      <c r="K40" s="108">
        <f t="shared" si="4"/>
        <v>1213050</v>
      </c>
      <c r="L40" s="109">
        <v>1219950</v>
      </c>
      <c r="M40" s="109">
        <v>6900</v>
      </c>
      <c r="N40" s="110">
        <f t="shared" si="5"/>
        <v>1213050</v>
      </c>
      <c r="O40" s="111">
        <f t="shared" si="0"/>
        <v>2430150</v>
      </c>
      <c r="P40" s="112">
        <f t="shared" si="1"/>
        <v>13800</v>
      </c>
      <c r="Q40" s="113">
        <f t="shared" si="6"/>
        <v>2430150</v>
      </c>
      <c r="R40" s="114">
        <f t="shared" si="7"/>
        <v>13800</v>
      </c>
    </row>
    <row r="41" spans="2:18" s="70" customFormat="1"/>
    <row r="42" spans="2:18" s="70" customFormat="1"/>
    <row r="43" spans="2:18" s="70" customFormat="1"/>
    <row r="44" spans="2:18" s="70" customFormat="1"/>
    <row r="45" spans="2:18" s="70" customFormat="1"/>
    <row r="46" spans="2:18" s="70" customFormat="1"/>
    <row r="47" spans="2:18" s="70" customFormat="1"/>
    <row r="48" spans="2:18" s="70" customFormat="1"/>
    <row r="49" s="70" customFormat="1"/>
  </sheetData>
  <mergeCells count="20">
    <mergeCell ref="C4:H4"/>
    <mergeCell ref="Q6:R6"/>
    <mergeCell ref="O3:R4"/>
    <mergeCell ref="L5:L6"/>
    <mergeCell ref="M5:M6"/>
    <mergeCell ref="N5:N6"/>
    <mergeCell ref="I4:N4"/>
    <mergeCell ref="C3:N3"/>
    <mergeCell ref="B2:R2"/>
    <mergeCell ref="B5:B6"/>
    <mergeCell ref="O6:P6"/>
    <mergeCell ref="C5:C6"/>
    <mergeCell ref="D5:D6"/>
    <mergeCell ref="I5:I6"/>
    <mergeCell ref="J5:J6"/>
    <mergeCell ref="E5:E6"/>
    <mergeCell ref="K5:K6"/>
    <mergeCell ref="F5:F6"/>
    <mergeCell ref="G5:G6"/>
    <mergeCell ref="H5:H6"/>
  </mergeCells>
  <phoneticPr fontId="8" type="noConversion"/>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4E5AF-3D02-436D-922D-A8C3CA11DE56}">
  <dimension ref="A1:M29"/>
  <sheetViews>
    <sheetView topLeftCell="A19" workbookViewId="0">
      <selection activeCell="I9" sqref="I9"/>
    </sheetView>
  </sheetViews>
  <sheetFormatPr defaultColWidth="8.7109375" defaultRowHeight="15"/>
  <cols>
    <col min="2" max="2" width="45.42578125" bestFit="1" customWidth="1"/>
    <col min="3" max="3" width="24.42578125" bestFit="1" customWidth="1"/>
    <col min="4" max="4" width="17.7109375" customWidth="1"/>
    <col min="5" max="5" width="15.7109375" customWidth="1"/>
    <col min="6" max="6" width="19" customWidth="1"/>
    <col min="7" max="7" width="13.42578125" customWidth="1"/>
    <col min="8" max="8" width="9.140625" style="70"/>
    <col min="9" max="9" width="16.140625" style="70" customWidth="1"/>
    <col min="10" max="10" width="15.28515625" style="70" bestFit="1" customWidth="1"/>
    <col min="11" max="13" width="9.140625" style="70"/>
  </cols>
  <sheetData>
    <row r="1" spans="1:10">
      <c r="A1" s="71"/>
      <c r="B1" s="74"/>
      <c r="C1" s="74"/>
      <c r="D1" s="74"/>
      <c r="E1" s="74"/>
      <c r="F1" s="74"/>
      <c r="G1" s="75"/>
    </row>
    <row r="2" spans="1:10">
      <c r="A2" s="72"/>
      <c r="B2" s="76" t="s">
        <v>40</v>
      </c>
      <c r="C2" s="76"/>
      <c r="D2" s="70"/>
      <c r="E2" s="70"/>
      <c r="F2" s="70"/>
      <c r="G2" s="77"/>
    </row>
    <row r="3" spans="1:10">
      <c r="A3" s="72"/>
      <c r="B3" s="51" t="s">
        <v>41</v>
      </c>
      <c r="C3" s="51" t="s">
        <v>42</v>
      </c>
      <c r="D3" s="51" t="s">
        <v>43</v>
      </c>
      <c r="E3" s="51" t="s">
        <v>44</v>
      </c>
      <c r="F3" s="51" t="s">
        <v>45</v>
      </c>
      <c r="G3" s="77"/>
    </row>
    <row r="4" spans="1:10">
      <c r="A4" s="72"/>
      <c r="B4" s="301" t="s">
        <v>92</v>
      </c>
      <c r="C4" s="155" t="s">
        <v>79</v>
      </c>
      <c r="D4" s="156">
        <v>2</v>
      </c>
      <c r="E4" s="157">
        <v>0</v>
      </c>
      <c r="F4" s="156">
        <f>D4-E4</f>
        <v>2</v>
      </c>
      <c r="G4" s="77"/>
    </row>
    <row r="5" spans="1:10" ht="15" customHeight="1">
      <c r="A5" s="72"/>
      <c r="B5" s="302"/>
      <c r="C5" s="52" t="s">
        <v>74</v>
      </c>
      <c r="D5" s="53">
        <v>2</v>
      </c>
      <c r="E5" s="54">
        <v>0</v>
      </c>
      <c r="F5" s="53">
        <f>D5-E5</f>
        <v>2</v>
      </c>
      <c r="G5" s="77"/>
    </row>
    <row r="6" spans="1:10">
      <c r="A6" s="72"/>
      <c r="B6" s="302"/>
      <c r="C6" s="52" t="s">
        <v>46</v>
      </c>
      <c r="D6" s="53">
        <v>4</v>
      </c>
      <c r="E6" s="54">
        <v>0</v>
      </c>
      <c r="F6" s="53">
        <f t="shared" ref="F6:F7" si="0">D6-E6</f>
        <v>4</v>
      </c>
      <c r="G6" s="77"/>
    </row>
    <row r="7" spans="1:10">
      <c r="A7" s="72"/>
      <c r="B7" s="302"/>
      <c r="C7" s="52" t="s">
        <v>47</v>
      </c>
      <c r="D7" s="53">
        <v>4</v>
      </c>
      <c r="E7" s="54">
        <v>0</v>
      </c>
      <c r="F7" s="53">
        <f t="shared" si="0"/>
        <v>4</v>
      </c>
      <c r="G7" s="77"/>
    </row>
    <row r="8" spans="1:10">
      <c r="A8" s="72"/>
      <c r="B8" s="303"/>
      <c r="C8" s="55" t="s">
        <v>31</v>
      </c>
      <c r="D8" s="56">
        <f>SUM(D5:D7)</f>
        <v>10</v>
      </c>
      <c r="E8" s="56">
        <f>SUM(E5:E7)</f>
        <v>0</v>
      </c>
      <c r="F8" s="56">
        <f>D8-E8</f>
        <v>10</v>
      </c>
      <c r="G8" s="77"/>
    </row>
    <row r="9" spans="1:10">
      <c r="A9" s="72"/>
      <c r="B9" s="70"/>
      <c r="C9" s="70"/>
      <c r="D9" s="70"/>
      <c r="E9" s="70"/>
      <c r="F9" s="70"/>
      <c r="G9" s="77"/>
    </row>
    <row r="10" spans="1:10">
      <c r="A10" s="72"/>
      <c r="B10" s="70"/>
      <c r="C10" s="70"/>
      <c r="D10" s="70"/>
      <c r="E10" s="70"/>
      <c r="F10" s="70"/>
      <c r="G10" s="77"/>
    </row>
    <row r="11" spans="1:10">
      <c r="A11" s="72"/>
      <c r="B11" s="51" t="s">
        <v>41</v>
      </c>
      <c r="C11" s="51" t="s">
        <v>48</v>
      </c>
      <c r="D11" s="51" t="s">
        <v>43</v>
      </c>
      <c r="E11" s="51" t="s">
        <v>44</v>
      </c>
      <c r="F11" s="51" t="s">
        <v>45</v>
      </c>
      <c r="G11" s="77"/>
    </row>
    <row r="12" spans="1:10">
      <c r="A12" s="72"/>
      <c r="B12" s="301" t="s">
        <v>64</v>
      </c>
      <c r="C12" s="155" t="s">
        <v>79</v>
      </c>
      <c r="D12" s="158">
        <v>3570000.09</v>
      </c>
      <c r="E12" s="157">
        <v>0</v>
      </c>
      <c r="F12" s="158">
        <f>D12-E12</f>
        <v>3570000.09</v>
      </c>
      <c r="G12" s="77"/>
    </row>
    <row r="13" spans="1:10">
      <c r="A13" s="72"/>
      <c r="B13" s="302"/>
      <c r="C13" s="52" t="s">
        <v>74</v>
      </c>
      <c r="D13" s="84">
        <v>3570000.09</v>
      </c>
      <c r="E13" s="54">
        <v>0</v>
      </c>
      <c r="F13" s="84">
        <f>D13-E13</f>
        <v>3570000.09</v>
      </c>
      <c r="G13" s="77"/>
      <c r="I13" s="154"/>
    </row>
    <row r="14" spans="1:10">
      <c r="A14" s="72"/>
      <c r="B14" s="302"/>
      <c r="C14" s="52" t="s">
        <v>46</v>
      </c>
      <c r="D14" s="84">
        <v>8516666.8800000008</v>
      </c>
      <c r="E14" s="54">
        <v>0</v>
      </c>
      <c r="F14" s="84">
        <f t="shared" ref="F14:F15" si="1">D14-E14</f>
        <v>8516666.8800000008</v>
      </c>
      <c r="G14" s="77"/>
      <c r="I14" s="154"/>
      <c r="J14" s="154"/>
    </row>
    <row r="15" spans="1:10">
      <c r="A15" s="72"/>
      <c r="B15" s="302"/>
      <c r="C15" s="52" t="s">
        <v>47</v>
      </c>
      <c r="D15" s="84">
        <v>8516666.8800000008</v>
      </c>
      <c r="E15" s="54">
        <v>0</v>
      </c>
      <c r="F15" s="84">
        <f t="shared" si="1"/>
        <v>8516666.8800000008</v>
      </c>
      <c r="G15" s="77"/>
      <c r="I15" s="154"/>
      <c r="J15" s="154"/>
    </row>
    <row r="16" spans="1:10">
      <c r="A16" s="72"/>
      <c r="B16" s="303"/>
      <c r="C16" s="55" t="s">
        <v>31</v>
      </c>
      <c r="D16" s="85">
        <f>ROUNDDOWN(SUM(D13:D15),0)</f>
        <v>20603333</v>
      </c>
      <c r="E16" s="58">
        <f>SUM(E13:E15)</f>
        <v>0</v>
      </c>
      <c r="F16" s="85">
        <f>D16-E16</f>
        <v>20603333</v>
      </c>
      <c r="G16" s="77"/>
    </row>
    <row r="17" spans="1:9">
      <c r="A17" s="72"/>
      <c r="B17" s="70"/>
      <c r="C17" s="70"/>
      <c r="D17" s="70"/>
      <c r="E17" s="70"/>
      <c r="F17" s="70"/>
      <c r="G17" s="77"/>
    </row>
    <row r="18" spans="1:9">
      <c r="A18" s="72"/>
      <c r="B18" s="70"/>
      <c r="C18" s="70"/>
      <c r="D18" s="70"/>
      <c r="E18" s="70"/>
      <c r="F18" s="70"/>
      <c r="G18" s="77"/>
    </row>
    <row r="19" spans="1:9">
      <c r="A19" s="72"/>
      <c r="B19" s="51" t="s">
        <v>41</v>
      </c>
      <c r="C19" s="51" t="s">
        <v>48</v>
      </c>
      <c r="D19" s="51" t="s">
        <v>43</v>
      </c>
      <c r="E19" s="51" t="s">
        <v>49</v>
      </c>
      <c r="F19" s="51" t="s">
        <v>50</v>
      </c>
      <c r="G19" s="77"/>
    </row>
    <row r="20" spans="1:9">
      <c r="A20" s="72"/>
      <c r="B20" s="301" t="s">
        <v>9</v>
      </c>
      <c r="C20" s="155" t="s">
        <v>79</v>
      </c>
      <c r="D20" s="160">
        <v>34</v>
      </c>
      <c r="E20" s="157">
        <v>0</v>
      </c>
      <c r="F20" s="159">
        <f>D20-E20</f>
        <v>34</v>
      </c>
      <c r="G20" s="77"/>
    </row>
    <row r="21" spans="1:9">
      <c r="A21" s="72"/>
      <c r="B21" s="302"/>
      <c r="C21" s="52" t="s">
        <v>74</v>
      </c>
      <c r="D21" s="59">
        <v>34</v>
      </c>
      <c r="E21" s="54">
        <v>0</v>
      </c>
      <c r="F21" s="59">
        <f>D21-E21</f>
        <v>34</v>
      </c>
      <c r="G21" s="77"/>
    </row>
    <row r="22" spans="1:9">
      <c r="A22" s="72"/>
      <c r="B22" s="302"/>
      <c r="C22" s="52" t="s">
        <v>46</v>
      </c>
      <c r="D22" s="59">
        <v>34</v>
      </c>
      <c r="E22" s="54">
        <v>0</v>
      </c>
      <c r="F22" s="59">
        <f t="shared" ref="F22:F23" si="2">D22-E22</f>
        <v>34</v>
      </c>
      <c r="G22" s="77"/>
    </row>
    <row r="23" spans="1:9">
      <c r="A23" s="72"/>
      <c r="B23" s="302"/>
      <c r="C23" s="52" t="s">
        <v>47</v>
      </c>
      <c r="D23" s="59">
        <v>34</v>
      </c>
      <c r="E23" s="54">
        <v>0</v>
      </c>
      <c r="F23" s="59">
        <f t="shared" si="2"/>
        <v>34</v>
      </c>
      <c r="G23" s="77"/>
    </row>
    <row r="24" spans="1:9">
      <c r="A24" s="72"/>
      <c r="B24" s="303"/>
      <c r="C24" s="55" t="s">
        <v>51</v>
      </c>
      <c r="D24" s="57">
        <f>AVERAGE(D21:D23)</f>
        <v>34</v>
      </c>
      <c r="E24" s="58">
        <f>SUM(E21:E23)</f>
        <v>0</v>
      </c>
      <c r="F24" s="57">
        <f>D24-E24</f>
        <v>34</v>
      </c>
      <c r="G24" s="77"/>
    </row>
    <row r="25" spans="1:9" ht="15.75" thickBot="1">
      <c r="A25" s="73"/>
      <c r="B25" s="79"/>
      <c r="C25" s="79"/>
      <c r="D25" s="79"/>
      <c r="E25" s="79"/>
      <c r="F25" s="79"/>
      <c r="G25" s="78"/>
    </row>
    <row r="26" spans="1:9" s="70" customFormat="1"/>
    <row r="27" spans="1:9" s="70" customFormat="1">
      <c r="B27" s="155"/>
    </row>
    <row r="28" spans="1:9" s="70" customFormat="1"/>
    <row r="29" spans="1:9" ht="78.75" customHeight="1">
      <c r="B29" s="300" t="s">
        <v>75</v>
      </c>
      <c r="C29" s="300"/>
      <c r="D29" s="300"/>
      <c r="E29" s="300"/>
      <c r="F29" s="300"/>
      <c r="G29" s="300"/>
      <c r="H29" s="300"/>
      <c r="I29" s="300"/>
    </row>
  </sheetData>
  <mergeCells count="4">
    <mergeCell ref="B29:I29"/>
    <mergeCell ref="B4:B8"/>
    <mergeCell ref="B12:B16"/>
    <mergeCell ref="B20:B24"/>
  </mergeCells>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
  <sheetViews>
    <sheetView topLeftCell="A33" zoomScaleNormal="100" workbookViewId="0">
      <selection activeCell="L40" sqref="L40"/>
    </sheetView>
  </sheetViews>
  <sheetFormatPr defaultColWidth="9.140625" defaultRowHeight="15"/>
  <cols>
    <col min="1" max="1" width="9.140625" style="17"/>
    <col min="2" max="2" width="12.140625" style="4" customWidth="1"/>
    <col min="3" max="3" width="13.140625" style="4" customWidth="1"/>
    <col min="4" max="4" width="11.42578125" style="4" customWidth="1"/>
    <col min="5" max="5" width="18.42578125" style="4" customWidth="1"/>
    <col min="6" max="6" width="18.7109375" style="4" customWidth="1"/>
    <col min="7" max="7" width="14.28515625" style="4" customWidth="1"/>
    <col min="8" max="8" width="17.42578125" style="4" bestFit="1" customWidth="1"/>
    <col min="9" max="9" width="14" style="4" customWidth="1"/>
    <col min="10" max="10" width="13.42578125" style="4" customWidth="1"/>
    <col min="11" max="11" width="13.7109375" style="4" customWidth="1"/>
    <col min="12" max="12" width="16.7109375" style="4" customWidth="1"/>
    <col min="13" max="13" width="11.140625" style="17" bestFit="1" customWidth="1"/>
    <col min="14" max="14" width="10.7109375" style="17" bestFit="1" customWidth="1"/>
    <col min="15" max="16384" width="9.140625" style="4"/>
  </cols>
  <sheetData>
    <row r="1" spans="2:14" s="17" customFormat="1" ht="15" customHeight="1" thickBot="1"/>
    <row r="2" spans="2:14" ht="32.85" customHeight="1">
      <c r="B2" s="315" t="s">
        <v>72</v>
      </c>
      <c r="C2" s="321" t="s">
        <v>1</v>
      </c>
      <c r="D2" s="324" t="s">
        <v>20</v>
      </c>
      <c r="E2" s="327" t="s">
        <v>27</v>
      </c>
      <c r="F2" s="330" t="s">
        <v>30</v>
      </c>
      <c r="G2" s="312" t="s">
        <v>28</v>
      </c>
      <c r="H2" s="315" t="s">
        <v>29</v>
      </c>
      <c r="I2" s="321" t="s">
        <v>21</v>
      </c>
      <c r="J2" s="318" t="s">
        <v>61</v>
      </c>
      <c r="K2" s="305" t="s">
        <v>62</v>
      </c>
      <c r="L2" s="342" t="s">
        <v>0</v>
      </c>
    </row>
    <row r="3" spans="2:14" ht="19.5" customHeight="1">
      <c r="B3" s="316"/>
      <c r="C3" s="322"/>
      <c r="D3" s="325"/>
      <c r="E3" s="328"/>
      <c r="F3" s="331"/>
      <c r="G3" s="313"/>
      <c r="H3" s="316"/>
      <c r="I3" s="322"/>
      <c r="J3" s="319"/>
      <c r="K3" s="306"/>
      <c r="L3" s="343"/>
    </row>
    <row r="4" spans="2:14" ht="22.5" customHeight="1" thickBot="1">
      <c r="B4" s="317"/>
      <c r="C4" s="323"/>
      <c r="D4" s="326"/>
      <c r="E4" s="329"/>
      <c r="F4" s="332"/>
      <c r="G4" s="314"/>
      <c r="H4" s="317"/>
      <c r="I4" s="323"/>
      <c r="J4" s="320"/>
      <c r="K4" s="307"/>
      <c r="L4" s="344"/>
    </row>
    <row r="5" spans="2:14" ht="21" customHeight="1">
      <c r="B5" s="117">
        <v>43891</v>
      </c>
      <c r="C5" s="118">
        <v>43921</v>
      </c>
      <c r="D5" s="119">
        <f>B5</f>
        <v>43891</v>
      </c>
      <c r="E5" s="120">
        <f>'SDG 7'!O7-'SDG 7'!P7</f>
        <v>3744900</v>
      </c>
      <c r="F5" s="121">
        <f>'SDG 7'!Q7-'SDG 7'!R7</f>
        <v>3744900</v>
      </c>
      <c r="G5" s="122">
        <f>E5-F5</f>
        <v>0</v>
      </c>
      <c r="H5" s="123">
        <f>E5</f>
        <v>3744900</v>
      </c>
      <c r="I5" s="124">
        <f>H5/1000</f>
        <v>3744.9</v>
      </c>
      <c r="J5" s="125">
        <v>0.97770000000000001</v>
      </c>
      <c r="K5" s="115">
        <f>I5*J5</f>
        <v>3661.3887300000001</v>
      </c>
      <c r="L5" s="336">
        <f>ROUNDDOWN(SUM(K5:K9),0)</f>
        <v>18188</v>
      </c>
      <c r="M5" s="304"/>
    </row>
    <row r="6" spans="2:14" ht="21" customHeight="1">
      <c r="B6" s="126">
        <v>43922</v>
      </c>
      <c r="C6" s="127">
        <v>43951</v>
      </c>
      <c r="D6" s="128">
        <f t="shared" ref="D6:D38" si="0">B6</f>
        <v>43922</v>
      </c>
      <c r="E6" s="129">
        <f>'SDG 7'!O8-'SDG 7'!P8</f>
        <v>3749250</v>
      </c>
      <c r="F6" s="130">
        <f>'SDG 7'!Q8-'SDG 7'!R8</f>
        <v>3749250</v>
      </c>
      <c r="G6" s="131">
        <f t="shared" ref="G6:G38" si="1">E6-F6</f>
        <v>0</v>
      </c>
      <c r="H6" s="132">
        <f t="shared" ref="H6:H38" si="2">E6</f>
        <v>3749250</v>
      </c>
      <c r="I6" s="133">
        <f t="shared" ref="I6:I38" si="3">H6/1000</f>
        <v>3749.25</v>
      </c>
      <c r="J6" s="134">
        <v>0.97770000000000001</v>
      </c>
      <c r="K6" s="116">
        <f t="shared" ref="K6:K38" si="4">I6*J6</f>
        <v>3665.641725</v>
      </c>
      <c r="L6" s="337"/>
      <c r="M6" s="304"/>
    </row>
    <row r="7" spans="2:14" ht="21" customHeight="1">
      <c r="B7" s="126">
        <v>43952</v>
      </c>
      <c r="C7" s="127">
        <v>43982</v>
      </c>
      <c r="D7" s="128">
        <f t="shared" si="0"/>
        <v>43952</v>
      </c>
      <c r="E7" s="129">
        <f>'SDG 7'!O9-'SDG 7'!P9</f>
        <v>3878100</v>
      </c>
      <c r="F7" s="130">
        <f>'SDG 7'!Q9-'SDG 7'!R9</f>
        <v>3878100</v>
      </c>
      <c r="G7" s="131">
        <f t="shared" si="1"/>
        <v>0</v>
      </c>
      <c r="H7" s="132">
        <f t="shared" si="2"/>
        <v>3878100</v>
      </c>
      <c r="I7" s="133">
        <f t="shared" si="3"/>
        <v>3878.1</v>
      </c>
      <c r="J7" s="134">
        <v>0.97770000000000001</v>
      </c>
      <c r="K7" s="116">
        <f t="shared" si="4"/>
        <v>3791.6183700000001</v>
      </c>
      <c r="L7" s="337"/>
      <c r="M7" s="304"/>
    </row>
    <row r="8" spans="2:14" ht="21" customHeight="1">
      <c r="B8" s="126">
        <v>43983</v>
      </c>
      <c r="C8" s="127">
        <v>44012</v>
      </c>
      <c r="D8" s="128">
        <f t="shared" si="0"/>
        <v>43983</v>
      </c>
      <c r="E8" s="129">
        <f>'SDG 7'!O10-'SDG 7'!P10</f>
        <v>3570300</v>
      </c>
      <c r="F8" s="130">
        <f>'SDG 7'!Q10-'SDG 7'!R10</f>
        <v>3570300</v>
      </c>
      <c r="G8" s="131">
        <f t="shared" si="1"/>
        <v>0</v>
      </c>
      <c r="H8" s="132">
        <f t="shared" si="2"/>
        <v>3570300</v>
      </c>
      <c r="I8" s="133">
        <f t="shared" si="3"/>
        <v>3570.3</v>
      </c>
      <c r="J8" s="134">
        <v>0.97770000000000001</v>
      </c>
      <c r="K8" s="116">
        <f t="shared" si="4"/>
        <v>3490.6823100000001</v>
      </c>
      <c r="L8" s="337"/>
      <c r="M8" s="304"/>
    </row>
    <row r="9" spans="2:14" ht="21" customHeight="1">
      <c r="B9" s="126">
        <v>44013</v>
      </c>
      <c r="C9" s="127">
        <v>44043</v>
      </c>
      <c r="D9" s="128">
        <f t="shared" si="0"/>
        <v>44013</v>
      </c>
      <c r="E9" s="129">
        <f>'SDG 7'!O11-'SDG 7'!P11</f>
        <v>3660750</v>
      </c>
      <c r="F9" s="130">
        <f>'SDG 7'!Q11-'SDG 7'!R11</f>
        <v>3660750</v>
      </c>
      <c r="G9" s="131">
        <f t="shared" si="1"/>
        <v>0</v>
      </c>
      <c r="H9" s="132">
        <f t="shared" si="2"/>
        <v>3660750</v>
      </c>
      <c r="I9" s="133">
        <f t="shared" si="3"/>
        <v>3660.75</v>
      </c>
      <c r="J9" s="134">
        <v>0.97770000000000001</v>
      </c>
      <c r="K9" s="116">
        <f t="shared" si="4"/>
        <v>3579.1152750000001</v>
      </c>
      <c r="L9" s="337"/>
      <c r="M9" s="304"/>
    </row>
    <row r="10" spans="2:14" ht="21" customHeight="1">
      <c r="B10" s="2">
        <v>44044</v>
      </c>
      <c r="C10" s="1">
        <v>44074</v>
      </c>
      <c r="D10" s="22">
        <f t="shared" si="0"/>
        <v>44044</v>
      </c>
      <c r="E10" s="32">
        <f>'SDG 7'!O12-'SDG 7'!P12</f>
        <v>2940600</v>
      </c>
      <c r="F10" s="38">
        <f>'SDG 7'!Q12-'SDG 7'!R12</f>
        <v>2940600</v>
      </c>
      <c r="G10" s="35">
        <f t="shared" si="1"/>
        <v>0</v>
      </c>
      <c r="H10" s="29">
        <f t="shared" si="2"/>
        <v>2940600</v>
      </c>
      <c r="I10" s="3">
        <f t="shared" si="3"/>
        <v>2940.6</v>
      </c>
      <c r="J10" s="61">
        <v>0.97770000000000001</v>
      </c>
      <c r="K10" s="64">
        <f t="shared" si="4"/>
        <v>2875.0246200000001</v>
      </c>
      <c r="L10" s="338">
        <f>ROUNDDOWN(SUM(K10:K14),0)</f>
        <v>15587</v>
      </c>
    </row>
    <row r="11" spans="2:14" ht="21" customHeight="1">
      <c r="B11" s="2">
        <v>44075</v>
      </c>
      <c r="C11" s="1">
        <v>44104</v>
      </c>
      <c r="D11" s="22">
        <f t="shared" si="0"/>
        <v>44075</v>
      </c>
      <c r="E11" s="32">
        <f>'SDG 7'!O13-'SDG 7'!P13</f>
        <v>3296700</v>
      </c>
      <c r="F11" s="38">
        <f>'SDG 7'!Q13-'SDG 7'!R13</f>
        <v>3296700</v>
      </c>
      <c r="G11" s="35">
        <f t="shared" si="1"/>
        <v>0</v>
      </c>
      <c r="H11" s="29">
        <f t="shared" si="2"/>
        <v>3296700</v>
      </c>
      <c r="I11" s="3">
        <f t="shared" si="3"/>
        <v>3296.7</v>
      </c>
      <c r="J11" s="61">
        <v>0.97770000000000001</v>
      </c>
      <c r="K11" s="64">
        <f t="shared" si="4"/>
        <v>3223.1835899999996</v>
      </c>
      <c r="L11" s="338"/>
    </row>
    <row r="12" spans="2:14" ht="21" customHeight="1">
      <c r="B12" s="2">
        <v>44105</v>
      </c>
      <c r="C12" s="1">
        <v>44135</v>
      </c>
      <c r="D12" s="22">
        <f t="shared" si="0"/>
        <v>44105</v>
      </c>
      <c r="E12" s="32">
        <f>'SDG 7'!O14-'SDG 7'!P14</f>
        <v>3436350</v>
      </c>
      <c r="F12" s="38">
        <f>'SDG 7'!Q14-'SDG 7'!R14</f>
        <v>3436350</v>
      </c>
      <c r="G12" s="35">
        <f t="shared" si="1"/>
        <v>0</v>
      </c>
      <c r="H12" s="29">
        <f t="shared" si="2"/>
        <v>3436350</v>
      </c>
      <c r="I12" s="3">
        <f t="shared" si="3"/>
        <v>3436.35</v>
      </c>
      <c r="J12" s="61">
        <v>0.97770000000000001</v>
      </c>
      <c r="K12" s="64">
        <f t="shared" si="4"/>
        <v>3359.7193950000001</v>
      </c>
      <c r="L12" s="338"/>
    </row>
    <row r="13" spans="2:14" ht="21" customHeight="1">
      <c r="B13" s="2">
        <v>44136</v>
      </c>
      <c r="C13" s="1">
        <v>44165</v>
      </c>
      <c r="D13" s="22">
        <f t="shared" si="0"/>
        <v>44136</v>
      </c>
      <c r="E13" s="32">
        <f>'SDG 7'!O15-'SDG 7'!P15</f>
        <v>3106350</v>
      </c>
      <c r="F13" s="38">
        <f>'SDG 7'!Q15-'SDG 7'!R15</f>
        <v>3106350</v>
      </c>
      <c r="G13" s="35">
        <f t="shared" si="1"/>
        <v>0</v>
      </c>
      <c r="H13" s="29">
        <f t="shared" si="2"/>
        <v>3106350</v>
      </c>
      <c r="I13" s="3">
        <f t="shared" si="3"/>
        <v>3106.35</v>
      </c>
      <c r="J13" s="61">
        <v>0.97770000000000001</v>
      </c>
      <c r="K13" s="64">
        <f t="shared" si="4"/>
        <v>3037.078395</v>
      </c>
      <c r="L13" s="338"/>
    </row>
    <row r="14" spans="2:14" ht="15" customHeight="1" thickBot="1">
      <c r="B14" s="19">
        <v>44166</v>
      </c>
      <c r="C14" s="20">
        <v>44196</v>
      </c>
      <c r="D14" s="23">
        <f t="shared" si="0"/>
        <v>44166</v>
      </c>
      <c r="E14" s="33">
        <f>'SDG 7'!O16-'SDG 7'!P16</f>
        <v>3163500</v>
      </c>
      <c r="F14" s="39">
        <f>'SDG 7'!Q16-'SDG 7'!R16</f>
        <v>3163500</v>
      </c>
      <c r="G14" s="36">
        <f t="shared" si="1"/>
        <v>0</v>
      </c>
      <c r="H14" s="30">
        <f t="shared" si="2"/>
        <v>3163500</v>
      </c>
      <c r="I14" s="21">
        <f t="shared" si="3"/>
        <v>3163.5</v>
      </c>
      <c r="J14" s="62">
        <v>0.97770000000000001</v>
      </c>
      <c r="K14" s="65">
        <f t="shared" si="4"/>
        <v>3092.9539500000001</v>
      </c>
      <c r="L14" s="339"/>
    </row>
    <row r="15" spans="2:14">
      <c r="B15" s="96">
        <v>44197</v>
      </c>
      <c r="C15" s="97">
        <v>44227</v>
      </c>
      <c r="D15" s="98">
        <f t="shared" si="0"/>
        <v>44197</v>
      </c>
      <c r="E15" s="99">
        <f>'SDG 7'!O17-'SDG 7'!P17</f>
        <v>3136950</v>
      </c>
      <c r="F15" s="95">
        <f>'SDG 7'!Q17-'SDG 7'!R17</f>
        <v>3136950</v>
      </c>
      <c r="G15" s="100">
        <f t="shared" si="1"/>
        <v>0</v>
      </c>
      <c r="H15" s="101">
        <f t="shared" si="2"/>
        <v>3136950</v>
      </c>
      <c r="I15" s="102">
        <f t="shared" si="3"/>
        <v>3136.95</v>
      </c>
      <c r="J15" s="103">
        <v>0.97770000000000001</v>
      </c>
      <c r="K15" s="104">
        <f t="shared" si="4"/>
        <v>3066.9960149999997</v>
      </c>
      <c r="L15" s="333">
        <f>ROUNDDOWN(SUM(K15:K26),0)</f>
        <v>39928</v>
      </c>
      <c r="M15" s="80"/>
      <c r="N15" s="81"/>
    </row>
    <row r="16" spans="2:14">
      <c r="B16" s="2">
        <v>44228</v>
      </c>
      <c r="C16" s="1">
        <v>44255</v>
      </c>
      <c r="D16" s="22">
        <f t="shared" si="0"/>
        <v>44228</v>
      </c>
      <c r="E16" s="32">
        <f>'SDG 7'!O18-'SDG 7'!P18</f>
        <v>3424500</v>
      </c>
      <c r="F16" s="38">
        <f>'SDG 7'!Q18-'SDG 7'!R18</f>
        <v>3424500</v>
      </c>
      <c r="G16" s="35">
        <f t="shared" si="1"/>
        <v>0</v>
      </c>
      <c r="H16" s="29">
        <f t="shared" si="2"/>
        <v>3424500</v>
      </c>
      <c r="I16" s="3">
        <f t="shared" si="3"/>
        <v>3424.5</v>
      </c>
      <c r="J16" s="61">
        <v>0.97770000000000001</v>
      </c>
      <c r="K16" s="64">
        <f t="shared" si="4"/>
        <v>3348.1336500000002</v>
      </c>
      <c r="L16" s="334"/>
    </row>
    <row r="17" spans="2:12">
      <c r="B17" s="2">
        <v>44256</v>
      </c>
      <c r="C17" s="1">
        <v>44286</v>
      </c>
      <c r="D17" s="22">
        <f t="shared" si="0"/>
        <v>44256</v>
      </c>
      <c r="E17" s="32">
        <f>'SDG 7'!O19-'SDG 7'!P19</f>
        <v>3825300</v>
      </c>
      <c r="F17" s="38">
        <f>'SDG 7'!Q19-'SDG 7'!R19</f>
        <v>3825300</v>
      </c>
      <c r="G17" s="35">
        <f t="shared" si="1"/>
        <v>0</v>
      </c>
      <c r="H17" s="29">
        <f t="shared" si="2"/>
        <v>3825300</v>
      </c>
      <c r="I17" s="3">
        <f t="shared" si="3"/>
        <v>3825.3</v>
      </c>
      <c r="J17" s="61">
        <v>0.97770000000000001</v>
      </c>
      <c r="K17" s="64">
        <f t="shared" si="4"/>
        <v>3739.9958100000003</v>
      </c>
      <c r="L17" s="334"/>
    </row>
    <row r="18" spans="2:12">
      <c r="B18" s="2">
        <v>44287</v>
      </c>
      <c r="C18" s="1">
        <v>44316</v>
      </c>
      <c r="D18" s="22">
        <f t="shared" si="0"/>
        <v>44287</v>
      </c>
      <c r="E18" s="32">
        <f>'SDG 7'!O20-'SDG 7'!P20</f>
        <v>3880200</v>
      </c>
      <c r="F18" s="38">
        <f>'SDG 7'!Q20-'SDG 7'!R20</f>
        <v>3880200</v>
      </c>
      <c r="G18" s="35">
        <f t="shared" si="1"/>
        <v>0</v>
      </c>
      <c r="H18" s="29">
        <f t="shared" si="2"/>
        <v>3880200</v>
      </c>
      <c r="I18" s="3">
        <f t="shared" si="3"/>
        <v>3880.2</v>
      </c>
      <c r="J18" s="61">
        <v>0.97770000000000001</v>
      </c>
      <c r="K18" s="64">
        <f t="shared" si="4"/>
        <v>3793.6715399999998</v>
      </c>
      <c r="L18" s="334"/>
    </row>
    <row r="19" spans="2:12">
      <c r="B19" s="2">
        <v>44317</v>
      </c>
      <c r="C19" s="1">
        <v>44347</v>
      </c>
      <c r="D19" s="22">
        <f t="shared" si="0"/>
        <v>44317</v>
      </c>
      <c r="E19" s="32">
        <f>'SDG 7'!O21-'SDG 7'!P21</f>
        <v>3707100</v>
      </c>
      <c r="F19" s="38">
        <f>'SDG 7'!Q21-'SDG 7'!R21</f>
        <v>3707100</v>
      </c>
      <c r="G19" s="35">
        <f t="shared" si="1"/>
        <v>0</v>
      </c>
      <c r="H19" s="29">
        <f t="shared" si="2"/>
        <v>3707100</v>
      </c>
      <c r="I19" s="3">
        <f t="shared" si="3"/>
        <v>3707.1</v>
      </c>
      <c r="J19" s="61">
        <v>0.97770000000000001</v>
      </c>
      <c r="K19" s="64">
        <f t="shared" si="4"/>
        <v>3624.4316699999999</v>
      </c>
      <c r="L19" s="334"/>
    </row>
    <row r="20" spans="2:12">
      <c r="B20" s="2">
        <v>44348</v>
      </c>
      <c r="C20" s="1">
        <v>44377</v>
      </c>
      <c r="D20" s="22">
        <f t="shared" si="0"/>
        <v>44348</v>
      </c>
      <c r="E20" s="32">
        <f>'SDG 7'!O22-'SDG 7'!P22</f>
        <v>3543150</v>
      </c>
      <c r="F20" s="38">
        <f>'SDG 7'!Q22-'SDG 7'!R22</f>
        <v>3543150</v>
      </c>
      <c r="G20" s="35">
        <f t="shared" si="1"/>
        <v>0</v>
      </c>
      <c r="H20" s="29">
        <f t="shared" si="2"/>
        <v>3543150</v>
      </c>
      <c r="I20" s="3">
        <f t="shared" si="3"/>
        <v>3543.15</v>
      </c>
      <c r="J20" s="61">
        <v>0.97770000000000001</v>
      </c>
      <c r="K20" s="64">
        <f t="shared" si="4"/>
        <v>3464.1377550000002</v>
      </c>
      <c r="L20" s="334"/>
    </row>
    <row r="21" spans="2:12">
      <c r="B21" s="2">
        <v>44378</v>
      </c>
      <c r="C21" s="1">
        <v>44408</v>
      </c>
      <c r="D21" s="22">
        <f t="shared" si="0"/>
        <v>44378</v>
      </c>
      <c r="E21" s="32">
        <f>'SDG 7'!O23-'SDG 7'!P23</f>
        <v>3308400</v>
      </c>
      <c r="F21" s="38">
        <f>'SDG 7'!Q23-'SDG 7'!R23</f>
        <v>3308400</v>
      </c>
      <c r="G21" s="35">
        <f t="shared" si="1"/>
        <v>0</v>
      </c>
      <c r="H21" s="29">
        <f t="shared" si="2"/>
        <v>3308400</v>
      </c>
      <c r="I21" s="3">
        <f t="shared" si="3"/>
        <v>3308.4</v>
      </c>
      <c r="J21" s="61">
        <v>0.97770000000000001</v>
      </c>
      <c r="K21" s="64">
        <f t="shared" si="4"/>
        <v>3234.6226799999999</v>
      </c>
      <c r="L21" s="334"/>
    </row>
    <row r="22" spans="2:12">
      <c r="B22" s="2">
        <v>44409</v>
      </c>
      <c r="C22" s="1">
        <v>44439</v>
      </c>
      <c r="D22" s="22">
        <f t="shared" si="0"/>
        <v>44409</v>
      </c>
      <c r="E22" s="32">
        <f>'SDG 7'!O24-'SDG 7'!P24</f>
        <v>3651450</v>
      </c>
      <c r="F22" s="38">
        <f>'SDG 7'!Q24-'SDG 7'!R24</f>
        <v>3651450</v>
      </c>
      <c r="G22" s="35">
        <f t="shared" si="1"/>
        <v>0</v>
      </c>
      <c r="H22" s="29">
        <f t="shared" si="2"/>
        <v>3651450</v>
      </c>
      <c r="I22" s="3">
        <f t="shared" si="3"/>
        <v>3651.45</v>
      </c>
      <c r="J22" s="61">
        <v>0.97770000000000001</v>
      </c>
      <c r="K22" s="64">
        <f t="shared" si="4"/>
        <v>3570.022665</v>
      </c>
      <c r="L22" s="334"/>
    </row>
    <row r="23" spans="2:12">
      <c r="B23" s="2">
        <v>44440</v>
      </c>
      <c r="C23" s="1">
        <v>44469</v>
      </c>
      <c r="D23" s="22">
        <f t="shared" si="0"/>
        <v>44440</v>
      </c>
      <c r="E23" s="32">
        <f>'SDG 7'!O25-'SDG 7'!P25</f>
        <v>2957400</v>
      </c>
      <c r="F23" s="38">
        <f>'SDG 7'!Q25-'SDG 7'!R25</f>
        <v>2957400</v>
      </c>
      <c r="G23" s="35">
        <f t="shared" si="1"/>
        <v>0</v>
      </c>
      <c r="H23" s="29">
        <f t="shared" si="2"/>
        <v>2957400</v>
      </c>
      <c r="I23" s="3">
        <f t="shared" si="3"/>
        <v>2957.4</v>
      </c>
      <c r="J23" s="61">
        <v>0.97770000000000001</v>
      </c>
      <c r="K23" s="64">
        <f t="shared" si="4"/>
        <v>2891.4499800000003</v>
      </c>
      <c r="L23" s="334"/>
    </row>
    <row r="24" spans="2:12">
      <c r="B24" s="2">
        <v>44470</v>
      </c>
      <c r="C24" s="1">
        <v>44500</v>
      </c>
      <c r="D24" s="22">
        <f t="shared" si="0"/>
        <v>44470</v>
      </c>
      <c r="E24" s="32">
        <f>'SDG 7'!O26-'SDG 7'!P26</f>
        <v>3629550</v>
      </c>
      <c r="F24" s="38">
        <f>'SDG 7'!Q26-'SDG 7'!R26</f>
        <v>3629550</v>
      </c>
      <c r="G24" s="35">
        <f t="shared" si="1"/>
        <v>0</v>
      </c>
      <c r="H24" s="29">
        <f t="shared" si="2"/>
        <v>3629550</v>
      </c>
      <c r="I24" s="3">
        <f t="shared" si="3"/>
        <v>3629.55</v>
      </c>
      <c r="J24" s="61">
        <v>0.97770000000000001</v>
      </c>
      <c r="K24" s="64">
        <f t="shared" si="4"/>
        <v>3548.6110350000004</v>
      </c>
      <c r="L24" s="334"/>
    </row>
    <row r="25" spans="2:12">
      <c r="B25" s="2">
        <v>44501</v>
      </c>
      <c r="C25" s="1">
        <v>44530</v>
      </c>
      <c r="D25" s="22">
        <f t="shared" si="0"/>
        <v>44501</v>
      </c>
      <c r="E25" s="32">
        <f>'SDG 7'!O27-'SDG 7'!P27</f>
        <v>3016500</v>
      </c>
      <c r="F25" s="38">
        <f>'SDG 7'!Q27-'SDG 7'!R27</f>
        <v>3016500</v>
      </c>
      <c r="G25" s="35">
        <f t="shared" si="1"/>
        <v>0</v>
      </c>
      <c r="H25" s="29">
        <f t="shared" si="2"/>
        <v>3016500</v>
      </c>
      <c r="I25" s="3">
        <f t="shared" si="3"/>
        <v>3016.5</v>
      </c>
      <c r="J25" s="61">
        <v>0.97770000000000001</v>
      </c>
      <c r="K25" s="64">
        <f t="shared" si="4"/>
        <v>2949.2320500000001</v>
      </c>
      <c r="L25" s="334"/>
    </row>
    <row r="26" spans="2:12" ht="15.75" thickBot="1">
      <c r="B26" s="19">
        <v>44531</v>
      </c>
      <c r="C26" s="20">
        <v>44561</v>
      </c>
      <c r="D26" s="23">
        <f t="shared" si="0"/>
        <v>44531</v>
      </c>
      <c r="E26" s="33">
        <f>'SDG 7'!O28-'SDG 7'!P28</f>
        <v>2758650</v>
      </c>
      <c r="F26" s="39">
        <f>'SDG 7'!Q28-'SDG 7'!R28</f>
        <v>2758650</v>
      </c>
      <c r="G26" s="36">
        <f t="shared" si="1"/>
        <v>0</v>
      </c>
      <c r="H26" s="30">
        <f t="shared" si="2"/>
        <v>2758650</v>
      </c>
      <c r="I26" s="21">
        <f t="shared" si="3"/>
        <v>2758.65</v>
      </c>
      <c r="J26" s="62">
        <v>0.97770000000000001</v>
      </c>
      <c r="K26" s="65">
        <f t="shared" si="4"/>
        <v>2697.1321050000001</v>
      </c>
      <c r="L26" s="335"/>
    </row>
    <row r="27" spans="2:12">
      <c r="B27" s="24">
        <v>44562</v>
      </c>
      <c r="C27" s="25">
        <v>44592</v>
      </c>
      <c r="D27" s="26">
        <f t="shared" si="0"/>
        <v>44562</v>
      </c>
      <c r="E27" s="31">
        <f>'SDG 7'!O29-'SDG 7'!P29</f>
        <v>3137250</v>
      </c>
      <c r="F27" s="37">
        <f>'SDG 7'!Q29-'SDG 7'!R29</f>
        <v>3137250</v>
      </c>
      <c r="G27" s="34">
        <f t="shared" si="1"/>
        <v>0</v>
      </c>
      <c r="H27" s="28">
        <f t="shared" si="2"/>
        <v>3137250</v>
      </c>
      <c r="I27" s="27">
        <f t="shared" si="3"/>
        <v>3137.25</v>
      </c>
      <c r="J27" s="60">
        <v>0.97770000000000001</v>
      </c>
      <c r="K27" s="63">
        <f t="shared" si="4"/>
        <v>3067.2893250000002</v>
      </c>
      <c r="L27" s="340">
        <f>ROUNDDOWN(SUM(K27:K38),0)</f>
        <v>36869</v>
      </c>
    </row>
    <row r="28" spans="2:12">
      <c r="B28" s="2">
        <v>44593</v>
      </c>
      <c r="C28" s="1">
        <v>44620</v>
      </c>
      <c r="D28" s="22">
        <f t="shared" si="0"/>
        <v>44593</v>
      </c>
      <c r="E28" s="32">
        <f>'SDG 7'!O30-'SDG 7'!P30</f>
        <v>3469650</v>
      </c>
      <c r="F28" s="38">
        <f>'SDG 7'!Q30-'SDG 7'!R30</f>
        <v>3469650</v>
      </c>
      <c r="G28" s="35">
        <f t="shared" si="1"/>
        <v>0</v>
      </c>
      <c r="H28" s="29">
        <f t="shared" si="2"/>
        <v>3469650</v>
      </c>
      <c r="I28" s="3">
        <f t="shared" si="3"/>
        <v>3469.65</v>
      </c>
      <c r="J28" s="61">
        <v>0.97770000000000001</v>
      </c>
      <c r="K28" s="64">
        <f t="shared" si="4"/>
        <v>3392.276805</v>
      </c>
      <c r="L28" s="334"/>
    </row>
    <row r="29" spans="2:12">
      <c r="B29" s="2">
        <v>44621</v>
      </c>
      <c r="C29" s="1">
        <v>44651</v>
      </c>
      <c r="D29" s="22">
        <f t="shared" si="0"/>
        <v>44621</v>
      </c>
      <c r="E29" s="32">
        <f>'SDG 7'!O31-'SDG 7'!P31</f>
        <v>4041600</v>
      </c>
      <c r="F29" s="38">
        <f>'SDG 7'!Q31-'SDG 7'!R31</f>
        <v>4041600</v>
      </c>
      <c r="G29" s="35">
        <f t="shared" si="1"/>
        <v>0</v>
      </c>
      <c r="H29" s="29">
        <f t="shared" si="2"/>
        <v>4041600</v>
      </c>
      <c r="I29" s="3">
        <f t="shared" si="3"/>
        <v>4041.6</v>
      </c>
      <c r="J29" s="61">
        <v>0.97770000000000001</v>
      </c>
      <c r="K29" s="64">
        <f t="shared" si="4"/>
        <v>3951.4723199999999</v>
      </c>
      <c r="L29" s="334"/>
    </row>
    <row r="30" spans="2:12">
      <c r="B30" s="2">
        <v>44652</v>
      </c>
      <c r="C30" s="1">
        <v>44681</v>
      </c>
      <c r="D30" s="22">
        <f t="shared" si="0"/>
        <v>44652</v>
      </c>
      <c r="E30" s="32">
        <f>'SDG 7'!O32-'SDG 7'!P32</f>
        <v>3899250</v>
      </c>
      <c r="F30" s="38">
        <f>'SDG 7'!Q32-'SDG 7'!R32</f>
        <v>3899250</v>
      </c>
      <c r="G30" s="35">
        <f t="shared" si="1"/>
        <v>0</v>
      </c>
      <c r="H30" s="29">
        <f t="shared" si="2"/>
        <v>3899250</v>
      </c>
      <c r="I30" s="3">
        <f t="shared" si="3"/>
        <v>3899.25</v>
      </c>
      <c r="J30" s="61">
        <v>0.97770000000000001</v>
      </c>
      <c r="K30" s="64">
        <f t="shared" si="4"/>
        <v>3812.2967250000002</v>
      </c>
      <c r="L30" s="334"/>
    </row>
    <row r="31" spans="2:12">
      <c r="B31" s="2">
        <v>44682</v>
      </c>
      <c r="C31" s="1">
        <v>44712</v>
      </c>
      <c r="D31" s="22">
        <f t="shared" si="0"/>
        <v>44682</v>
      </c>
      <c r="E31" s="32">
        <f>'SDG 7'!O33-'SDG 7'!P33</f>
        <v>3833250</v>
      </c>
      <c r="F31" s="38">
        <f>'SDG 7'!Q33-'SDG 7'!R33</f>
        <v>3833250</v>
      </c>
      <c r="G31" s="35">
        <f t="shared" si="1"/>
        <v>0</v>
      </c>
      <c r="H31" s="29">
        <f t="shared" si="2"/>
        <v>3833250</v>
      </c>
      <c r="I31" s="3">
        <f t="shared" si="3"/>
        <v>3833.25</v>
      </c>
      <c r="J31" s="61">
        <v>0.97770000000000001</v>
      </c>
      <c r="K31" s="64">
        <f t="shared" si="4"/>
        <v>3747.768525</v>
      </c>
      <c r="L31" s="334"/>
    </row>
    <row r="32" spans="2:12">
      <c r="B32" s="2">
        <v>44713</v>
      </c>
      <c r="C32" s="1">
        <v>44742</v>
      </c>
      <c r="D32" s="22">
        <f t="shared" si="0"/>
        <v>44713</v>
      </c>
      <c r="E32" s="32">
        <f>'SDG 7'!O34-'SDG 7'!P34</f>
        <v>3509250</v>
      </c>
      <c r="F32" s="38">
        <f>'SDG 7'!Q34-'SDG 7'!R34</f>
        <v>3509250</v>
      </c>
      <c r="G32" s="35">
        <f t="shared" si="1"/>
        <v>0</v>
      </c>
      <c r="H32" s="29">
        <f t="shared" si="2"/>
        <v>3509250</v>
      </c>
      <c r="I32" s="3">
        <f t="shared" si="3"/>
        <v>3509.25</v>
      </c>
      <c r="J32" s="61">
        <v>0.97770000000000001</v>
      </c>
      <c r="K32" s="64">
        <f t="shared" si="4"/>
        <v>3430.9937250000003</v>
      </c>
      <c r="L32" s="334"/>
    </row>
    <row r="33" spans="2:12">
      <c r="B33" s="2">
        <v>44743</v>
      </c>
      <c r="C33" s="1">
        <v>44773</v>
      </c>
      <c r="D33" s="22">
        <f t="shared" si="0"/>
        <v>44743</v>
      </c>
      <c r="E33" s="66">
        <f>'SDG 7'!O35-'SDG 7'!P35</f>
        <v>2850600</v>
      </c>
      <c r="F33" s="38">
        <f>'SDG 7'!Q35-'SDG 7'!R35</f>
        <v>2850600</v>
      </c>
      <c r="G33" s="35">
        <f t="shared" si="1"/>
        <v>0</v>
      </c>
      <c r="H33" s="29">
        <f t="shared" si="2"/>
        <v>2850600</v>
      </c>
      <c r="I33" s="3">
        <f t="shared" si="3"/>
        <v>2850.6</v>
      </c>
      <c r="J33" s="61">
        <v>0.97770000000000001</v>
      </c>
      <c r="K33" s="64">
        <f t="shared" si="4"/>
        <v>2787.0316199999997</v>
      </c>
      <c r="L33" s="334"/>
    </row>
    <row r="34" spans="2:12">
      <c r="B34" s="2">
        <v>44774</v>
      </c>
      <c r="C34" s="1">
        <v>44804</v>
      </c>
      <c r="D34" s="22">
        <f t="shared" si="0"/>
        <v>44774</v>
      </c>
      <c r="E34" s="32">
        <f>'SDG 7'!O36-'SDG 7'!P36</f>
        <v>2778300</v>
      </c>
      <c r="F34" s="38">
        <f>'SDG 7'!Q36-'SDG 7'!R36</f>
        <v>2778300</v>
      </c>
      <c r="G34" s="35">
        <f t="shared" si="1"/>
        <v>0</v>
      </c>
      <c r="H34" s="29">
        <f t="shared" si="2"/>
        <v>2778300</v>
      </c>
      <c r="I34" s="3">
        <f t="shared" si="3"/>
        <v>2778.3</v>
      </c>
      <c r="J34" s="61">
        <v>0.97770000000000001</v>
      </c>
      <c r="K34" s="64">
        <f t="shared" si="4"/>
        <v>2716.3439100000001</v>
      </c>
      <c r="L34" s="334"/>
    </row>
    <row r="35" spans="2:12">
      <c r="B35" s="2">
        <v>44805</v>
      </c>
      <c r="C35" s="1">
        <v>44834</v>
      </c>
      <c r="D35" s="22">
        <f t="shared" si="0"/>
        <v>44805</v>
      </c>
      <c r="E35" s="32">
        <f>'SDG 7'!O37-'SDG 7'!P37</f>
        <v>2749500</v>
      </c>
      <c r="F35" s="38">
        <f>'SDG 7'!Q37-'SDG 7'!R37</f>
        <v>2749500</v>
      </c>
      <c r="G35" s="35">
        <f t="shared" si="1"/>
        <v>0</v>
      </c>
      <c r="H35" s="29">
        <f t="shared" si="2"/>
        <v>2749500</v>
      </c>
      <c r="I35" s="3">
        <f t="shared" si="3"/>
        <v>2749.5</v>
      </c>
      <c r="J35" s="61">
        <v>0.97770000000000001</v>
      </c>
      <c r="K35" s="64">
        <f t="shared" si="4"/>
        <v>2688.18615</v>
      </c>
      <c r="L35" s="334"/>
    </row>
    <row r="36" spans="2:12">
      <c r="B36" s="2">
        <v>44835</v>
      </c>
      <c r="C36" s="1">
        <v>44865</v>
      </c>
      <c r="D36" s="22">
        <f t="shared" si="0"/>
        <v>44835</v>
      </c>
      <c r="E36" s="32">
        <f>'SDG 7'!O38-'SDG 7'!P38</f>
        <v>2437350</v>
      </c>
      <c r="F36" s="38">
        <f>'SDG 7'!Q38-'SDG 7'!R38</f>
        <v>2437350</v>
      </c>
      <c r="G36" s="35">
        <f t="shared" si="1"/>
        <v>0</v>
      </c>
      <c r="H36" s="29">
        <f t="shared" si="2"/>
        <v>2437350</v>
      </c>
      <c r="I36" s="3">
        <f t="shared" si="3"/>
        <v>2437.35</v>
      </c>
      <c r="J36" s="61">
        <v>0.97770000000000001</v>
      </c>
      <c r="K36" s="64">
        <f t="shared" si="4"/>
        <v>2382.9970949999997</v>
      </c>
      <c r="L36" s="334"/>
    </row>
    <row r="37" spans="2:12">
      <c r="B37" s="2">
        <v>44866</v>
      </c>
      <c r="C37" s="1">
        <v>44895</v>
      </c>
      <c r="D37" s="22">
        <f t="shared" si="0"/>
        <v>44866</v>
      </c>
      <c r="E37" s="32">
        <f>'SDG 7'!O39-'SDG 7'!P39</f>
        <v>2587650</v>
      </c>
      <c r="F37" s="38">
        <f>'SDG 7'!Q39-'SDG 7'!R39</f>
        <v>2587650</v>
      </c>
      <c r="G37" s="35">
        <f t="shared" si="1"/>
        <v>0</v>
      </c>
      <c r="H37" s="29">
        <f t="shared" si="2"/>
        <v>2587650</v>
      </c>
      <c r="I37" s="3">
        <f t="shared" si="3"/>
        <v>2587.65</v>
      </c>
      <c r="J37" s="61">
        <v>0.97770000000000001</v>
      </c>
      <c r="K37" s="64">
        <f t="shared" si="4"/>
        <v>2529.9454049999999</v>
      </c>
      <c r="L37" s="334"/>
    </row>
    <row r="38" spans="2:12" ht="15.75" thickBot="1">
      <c r="B38" s="161">
        <v>44896</v>
      </c>
      <c r="C38" s="162">
        <v>44926</v>
      </c>
      <c r="D38" s="163">
        <f t="shared" si="0"/>
        <v>44896</v>
      </c>
      <c r="E38" s="140">
        <f>'SDG 7'!O40-'SDG 7'!P40</f>
        <v>2416350</v>
      </c>
      <c r="F38" s="141">
        <f>'SDG 7'!Q40-'SDG 7'!R40</f>
        <v>2416350</v>
      </c>
      <c r="G38" s="142">
        <f t="shared" si="1"/>
        <v>0</v>
      </c>
      <c r="H38" s="143">
        <f t="shared" si="2"/>
        <v>2416350</v>
      </c>
      <c r="I38" s="144">
        <f t="shared" si="3"/>
        <v>2416.35</v>
      </c>
      <c r="J38" s="145">
        <v>0.97770000000000001</v>
      </c>
      <c r="K38" s="164">
        <f t="shared" si="4"/>
        <v>2362.4653949999997</v>
      </c>
      <c r="L38" s="341"/>
    </row>
    <row r="39" spans="2:12">
      <c r="B39" s="308" t="s">
        <v>85</v>
      </c>
      <c r="C39" s="309"/>
      <c r="D39" s="309"/>
      <c r="E39" s="198">
        <f>SUM(E5:E38)</f>
        <v>113095950</v>
      </c>
      <c r="F39" s="198">
        <f t="shared" ref="F39:L39" si="5">SUM(F5:F38)</f>
        <v>113095950</v>
      </c>
      <c r="G39" s="198">
        <f t="shared" si="5"/>
        <v>0</v>
      </c>
      <c r="H39" s="198">
        <f t="shared" si="5"/>
        <v>113095950</v>
      </c>
      <c r="I39" s="198">
        <f t="shared" si="5"/>
        <v>113095.95</v>
      </c>
      <c r="J39" s="202">
        <v>0.97770000000000001</v>
      </c>
      <c r="K39" s="198">
        <f>L5+L10+L15+L27</f>
        <v>110572</v>
      </c>
      <c r="L39" s="199">
        <f t="shared" si="5"/>
        <v>110572</v>
      </c>
    </row>
    <row r="40" spans="2:12" ht="30" customHeight="1" thickBot="1">
      <c r="B40" s="310" t="s">
        <v>86</v>
      </c>
      <c r="C40" s="311"/>
      <c r="D40" s="311"/>
      <c r="E40" s="200">
        <f>SUM(E10:E38)</f>
        <v>94492650</v>
      </c>
      <c r="F40" s="200">
        <f>SUM(F10:F38)</f>
        <v>94492650</v>
      </c>
      <c r="G40" s="200">
        <f>SUM(G10:G38)</f>
        <v>0</v>
      </c>
      <c r="H40" s="200">
        <f>SUM(H10:H38)</f>
        <v>94492650</v>
      </c>
      <c r="I40" s="200">
        <f>SUM(I10:I38)</f>
        <v>94492.650000000023</v>
      </c>
      <c r="J40" s="203">
        <v>0.97770000000000001</v>
      </c>
      <c r="K40" s="200">
        <f>L10+L15+L27</f>
        <v>92384</v>
      </c>
      <c r="L40" s="201">
        <f>SUM(L10:L38)</f>
        <v>92384</v>
      </c>
    </row>
    <row r="41" spans="2:12" s="17" customFormat="1"/>
    <row r="42" spans="2:12" s="17" customFormat="1" ht="44.25" customHeight="1">
      <c r="B42" s="262" t="s">
        <v>73</v>
      </c>
      <c r="C42" s="262"/>
      <c r="D42" s="262"/>
      <c r="E42" s="262"/>
      <c r="F42" s="262"/>
      <c r="G42" s="262"/>
      <c r="H42" s="262"/>
      <c r="I42" s="262"/>
      <c r="J42" s="262"/>
      <c r="K42" s="262"/>
      <c r="L42" s="262"/>
    </row>
    <row r="43" spans="2:12" s="17" customFormat="1"/>
    <row r="44" spans="2:12" s="17" customFormat="1"/>
  </sheetData>
  <mergeCells count="19">
    <mergeCell ref="L10:L14"/>
    <mergeCell ref="L27:L38"/>
    <mergeCell ref="L2:L4"/>
    <mergeCell ref="M5:M9"/>
    <mergeCell ref="K2:K4"/>
    <mergeCell ref="B39:D39"/>
    <mergeCell ref="B42:L42"/>
    <mergeCell ref="B40:D40"/>
    <mergeCell ref="G2:G4"/>
    <mergeCell ref="H2:H4"/>
    <mergeCell ref="J2:J4"/>
    <mergeCell ref="I2:I4"/>
    <mergeCell ref="B2:B4"/>
    <mergeCell ref="C2:C4"/>
    <mergeCell ref="D2:D4"/>
    <mergeCell ref="E2:E4"/>
    <mergeCell ref="F2:F4"/>
    <mergeCell ref="L15:L26"/>
    <mergeCell ref="L5:L9"/>
  </mergeCells>
  <phoneticPr fontId="8"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1DD4-9A84-4385-856D-8936D31B152B}">
  <sheetPr>
    <tabColor theme="7" tint="-0.249977111117893"/>
  </sheetPr>
  <dimension ref="A1:M27"/>
  <sheetViews>
    <sheetView topLeftCell="A15" zoomScaleNormal="100" workbookViewId="0">
      <selection activeCell="G24" sqref="G24"/>
    </sheetView>
  </sheetViews>
  <sheetFormatPr defaultColWidth="8.7109375" defaultRowHeight="15"/>
  <cols>
    <col min="3" max="3" width="37" bestFit="1" customWidth="1"/>
    <col min="4" max="4" width="15.140625" customWidth="1"/>
    <col min="5" max="5" width="18.42578125" customWidth="1"/>
    <col min="6" max="6" width="17.140625" customWidth="1"/>
    <col min="7" max="7" width="17" bestFit="1" customWidth="1"/>
    <col min="8" max="8" width="10.42578125" bestFit="1" customWidth="1"/>
    <col min="10" max="10" width="9.42578125" bestFit="1" customWidth="1"/>
  </cols>
  <sheetData>
    <row r="1" spans="1:13">
      <c r="A1" s="70"/>
      <c r="B1" s="70"/>
      <c r="C1" s="70"/>
      <c r="D1" s="70"/>
      <c r="E1" s="70"/>
      <c r="F1" s="70"/>
      <c r="G1" s="70"/>
      <c r="H1" s="70"/>
      <c r="I1" s="70"/>
      <c r="J1" s="70"/>
      <c r="K1" s="70"/>
      <c r="L1" s="70"/>
      <c r="M1" s="70"/>
    </row>
    <row r="2" spans="1:13" ht="15.75" thickBot="1">
      <c r="A2" s="70"/>
      <c r="B2" s="70"/>
      <c r="C2" s="70"/>
      <c r="D2" s="70"/>
      <c r="E2" s="70"/>
      <c r="F2" s="70"/>
      <c r="G2" s="70"/>
      <c r="H2" s="70"/>
      <c r="I2" s="70"/>
      <c r="J2" s="70"/>
      <c r="K2" s="70"/>
      <c r="L2" s="70"/>
      <c r="M2" s="70"/>
    </row>
    <row r="3" spans="1:13">
      <c r="A3" s="70"/>
      <c r="B3" s="70"/>
      <c r="C3" s="350" t="s">
        <v>82</v>
      </c>
      <c r="D3" s="351"/>
      <c r="E3" s="70"/>
      <c r="F3" s="70"/>
      <c r="G3" s="70"/>
      <c r="H3" s="70"/>
      <c r="I3" s="70"/>
      <c r="J3" s="70"/>
      <c r="K3" s="70"/>
      <c r="L3" s="70"/>
      <c r="M3" s="70"/>
    </row>
    <row r="4" spans="1:13">
      <c r="A4" s="70"/>
      <c r="B4" s="70"/>
      <c r="C4" s="166" t="s">
        <v>52</v>
      </c>
      <c r="D4" s="167">
        <v>43891</v>
      </c>
      <c r="E4" s="70"/>
      <c r="F4" s="70"/>
      <c r="G4" s="70"/>
      <c r="H4" s="70"/>
      <c r="I4" s="70"/>
      <c r="J4" s="70"/>
      <c r="K4" s="70"/>
      <c r="L4" s="70"/>
      <c r="M4" s="70"/>
    </row>
    <row r="5" spans="1:13">
      <c r="A5" s="70"/>
      <c r="B5" s="70"/>
      <c r="C5" s="166" t="s">
        <v>53</v>
      </c>
      <c r="D5" s="167">
        <v>44926</v>
      </c>
      <c r="E5" s="70"/>
      <c r="F5" s="70"/>
      <c r="G5" s="70"/>
      <c r="H5" s="70"/>
      <c r="I5" s="70"/>
      <c r="J5" s="70"/>
      <c r="K5" s="70"/>
      <c r="L5" s="70"/>
      <c r="M5" s="70"/>
    </row>
    <row r="6" spans="1:13" ht="15.75" thickBot="1">
      <c r="A6" s="70"/>
      <c r="B6" s="70"/>
      <c r="C6" s="146" t="s">
        <v>54</v>
      </c>
      <c r="D6" s="168">
        <f>D5-D4+1</f>
        <v>1036</v>
      </c>
      <c r="E6" s="70"/>
      <c r="F6" s="70"/>
      <c r="G6" s="70"/>
      <c r="H6" s="70"/>
      <c r="I6" s="70"/>
      <c r="J6" s="70"/>
      <c r="K6" s="70"/>
      <c r="L6" s="70"/>
      <c r="M6" s="70"/>
    </row>
    <row r="7" spans="1:13" ht="15.75" thickBot="1">
      <c r="A7" s="70"/>
      <c r="B7" s="70"/>
      <c r="C7" s="70"/>
      <c r="D7" s="70"/>
      <c r="E7" s="70"/>
      <c r="F7" s="70"/>
      <c r="G7" s="70"/>
      <c r="H7" s="70"/>
      <c r="I7" s="70"/>
      <c r="J7" s="70"/>
      <c r="K7" s="70"/>
      <c r="L7" s="70"/>
      <c r="M7" s="70"/>
    </row>
    <row r="8" spans="1:13">
      <c r="A8" s="70"/>
      <c r="B8" s="70"/>
      <c r="C8" s="169" t="s">
        <v>55</v>
      </c>
      <c r="D8" s="170" t="s">
        <v>17</v>
      </c>
      <c r="E8" s="170" t="s">
        <v>18</v>
      </c>
      <c r="F8" s="348" t="s">
        <v>16</v>
      </c>
      <c r="G8" s="348"/>
      <c r="H8" s="349"/>
      <c r="I8" s="70"/>
      <c r="J8" s="70"/>
      <c r="K8" s="70"/>
      <c r="L8" s="70"/>
      <c r="M8" s="70"/>
    </row>
    <row r="9" spans="1:13" ht="60.75" thickBot="1">
      <c r="A9" s="70"/>
      <c r="B9" s="70"/>
      <c r="C9" s="171"/>
      <c r="D9" s="172" t="s">
        <v>94</v>
      </c>
      <c r="E9" s="173" t="s">
        <v>56</v>
      </c>
      <c r="F9" s="173" t="s">
        <v>92</v>
      </c>
      <c r="G9" s="173" t="s">
        <v>64</v>
      </c>
      <c r="H9" s="232" t="s">
        <v>9</v>
      </c>
      <c r="I9" s="70"/>
      <c r="J9" s="70"/>
      <c r="K9" s="70"/>
      <c r="L9" s="70"/>
      <c r="M9" s="70"/>
    </row>
    <row r="10" spans="1:13">
      <c r="A10" s="70"/>
      <c r="B10" s="70"/>
      <c r="C10" s="174" t="s">
        <v>57</v>
      </c>
      <c r="D10" s="177">
        <f>'ER Summary '!D11</f>
        <v>34882</v>
      </c>
      <c r="E10" s="177">
        <f>'ER Summary '!D10</f>
        <v>35678</v>
      </c>
      <c r="F10" s="178">
        <v>1</v>
      </c>
      <c r="G10" s="194" t="s">
        <v>58</v>
      </c>
      <c r="H10" s="179">
        <v>37</v>
      </c>
      <c r="I10" s="70"/>
      <c r="J10" s="70"/>
      <c r="K10" s="70"/>
      <c r="L10" s="70"/>
      <c r="M10" s="70"/>
    </row>
    <row r="11" spans="1:13" ht="30">
      <c r="A11" s="70"/>
      <c r="B11" s="70"/>
      <c r="C11" s="196" t="s">
        <v>81</v>
      </c>
      <c r="D11" s="180">
        <f>ROUNDDOWN(D10*D6/365,)</f>
        <v>99007</v>
      </c>
      <c r="E11" s="180">
        <f>E10*D6/365</f>
        <v>101266.87123287671</v>
      </c>
      <c r="F11" s="181">
        <f>F10*D6/365</f>
        <v>2.8383561643835615</v>
      </c>
      <c r="G11" s="195" t="s">
        <v>58</v>
      </c>
      <c r="H11" s="182">
        <f>H10</f>
        <v>37</v>
      </c>
      <c r="I11" s="70"/>
      <c r="J11" s="70"/>
      <c r="K11" s="70"/>
      <c r="L11" s="70"/>
      <c r="M11" s="70"/>
    </row>
    <row r="12" spans="1:13" ht="30">
      <c r="A12" s="70"/>
      <c r="B12" s="70"/>
      <c r="C12" s="196" t="s">
        <v>76</v>
      </c>
      <c r="D12" s="183">
        <f>'SDG 13'!L39</f>
        <v>110572</v>
      </c>
      <c r="E12" s="183">
        <f>'SDG 13'!I39</f>
        <v>113095.95</v>
      </c>
      <c r="F12" s="184">
        <f>SUM('SDG 8'!D4:D7)</f>
        <v>12</v>
      </c>
      <c r="G12" s="185">
        <f>SUM('SDG 8'!D12:D15)</f>
        <v>24173333.940000001</v>
      </c>
      <c r="H12" s="186">
        <f>'SDG 8'!D24</f>
        <v>34</v>
      </c>
      <c r="I12" s="70"/>
      <c r="J12" s="70"/>
      <c r="K12" s="70"/>
      <c r="L12" s="70"/>
      <c r="M12" s="70"/>
    </row>
    <row r="13" spans="1:13">
      <c r="A13" s="70"/>
      <c r="B13" s="70"/>
      <c r="C13" s="196" t="s">
        <v>77</v>
      </c>
      <c r="D13" s="188">
        <f>(D12-D11)/D11</f>
        <v>0.11680992253073015</v>
      </c>
      <c r="E13" s="188">
        <f>(E12-E11)/E11</f>
        <v>0.11681094343204042</v>
      </c>
      <c r="F13" s="189">
        <f>(F12-F11)/F11</f>
        <v>3.227799227799228</v>
      </c>
      <c r="G13" s="175" t="s">
        <v>58</v>
      </c>
      <c r="H13" s="190">
        <f>(H12-H11)/H11</f>
        <v>-8.1081081081081086E-2</v>
      </c>
      <c r="I13" s="70"/>
      <c r="J13" s="70"/>
      <c r="K13" s="70"/>
      <c r="L13" s="70"/>
      <c r="M13" s="70"/>
    </row>
    <row r="14" spans="1:13" ht="15.75" thickBot="1">
      <c r="A14" s="70"/>
      <c r="B14" s="70"/>
      <c r="C14" s="70"/>
      <c r="D14" s="70"/>
      <c r="E14" s="70"/>
      <c r="F14" s="70"/>
      <c r="G14" s="70"/>
      <c r="H14" s="70"/>
      <c r="I14" s="70"/>
      <c r="J14" s="70"/>
      <c r="K14" s="70"/>
      <c r="L14" s="70"/>
      <c r="M14" s="70"/>
    </row>
    <row r="15" spans="1:13">
      <c r="A15" s="70"/>
      <c r="B15" s="70"/>
      <c r="C15" s="352" t="s">
        <v>84</v>
      </c>
      <c r="D15" s="353"/>
      <c r="E15" s="70"/>
      <c r="F15" s="70"/>
      <c r="G15" s="70"/>
      <c r="H15" s="70"/>
      <c r="I15" s="70"/>
      <c r="J15" s="70"/>
      <c r="K15" s="70"/>
      <c r="L15" s="70"/>
      <c r="M15" s="70"/>
    </row>
    <row r="16" spans="1:13">
      <c r="A16" s="70"/>
      <c r="B16" s="70"/>
      <c r="C16" s="166" t="s">
        <v>52</v>
      </c>
      <c r="D16" s="167">
        <v>44044</v>
      </c>
      <c r="E16" s="70"/>
      <c r="F16" s="70"/>
      <c r="G16" s="70"/>
      <c r="H16" s="70"/>
      <c r="I16" s="70"/>
      <c r="J16" s="70"/>
      <c r="K16" s="70"/>
      <c r="L16" s="70"/>
      <c r="M16" s="70"/>
    </row>
    <row r="17" spans="1:13">
      <c r="A17" s="70"/>
      <c r="B17" s="70"/>
      <c r="C17" s="166" t="s">
        <v>53</v>
      </c>
      <c r="D17" s="167">
        <v>44926</v>
      </c>
      <c r="E17" s="70"/>
      <c r="F17" s="70"/>
      <c r="G17" s="70"/>
      <c r="H17" s="70"/>
      <c r="I17" s="70"/>
      <c r="J17" s="70"/>
      <c r="K17" s="70"/>
      <c r="L17" s="70"/>
      <c r="M17" s="70"/>
    </row>
    <row r="18" spans="1:13" ht="15.75" thickBot="1">
      <c r="A18" s="70"/>
      <c r="B18" s="70"/>
      <c r="C18" s="146" t="s">
        <v>54</v>
      </c>
      <c r="D18" s="168">
        <f>D17-D16+1</f>
        <v>883</v>
      </c>
      <c r="E18" s="70"/>
      <c r="F18" s="70"/>
      <c r="G18" s="70"/>
      <c r="H18" s="70"/>
      <c r="I18" s="70"/>
      <c r="J18" s="70"/>
      <c r="K18" s="70"/>
      <c r="L18" s="70"/>
      <c r="M18" s="70"/>
    </row>
    <row r="19" spans="1:13" ht="15.75" thickBot="1">
      <c r="A19" s="70"/>
      <c r="B19" s="70"/>
      <c r="C19" s="70"/>
      <c r="D19" s="70"/>
      <c r="E19" s="70"/>
      <c r="F19" s="70"/>
      <c r="G19" s="70"/>
      <c r="H19" s="70"/>
      <c r="I19" s="70"/>
      <c r="J19" s="70"/>
      <c r="K19" s="70"/>
      <c r="L19" s="70"/>
      <c r="M19" s="70"/>
    </row>
    <row r="20" spans="1:13">
      <c r="A20" s="70"/>
      <c r="B20" s="70"/>
      <c r="C20" s="169" t="s">
        <v>55</v>
      </c>
      <c r="D20" s="170" t="s">
        <v>17</v>
      </c>
      <c r="E20" s="170" t="s">
        <v>18</v>
      </c>
      <c r="F20" s="348" t="s">
        <v>16</v>
      </c>
      <c r="G20" s="348"/>
      <c r="H20" s="349"/>
      <c r="I20" s="70"/>
      <c r="J20" s="70"/>
      <c r="K20" s="70"/>
      <c r="L20" s="70"/>
      <c r="M20" s="70"/>
    </row>
    <row r="21" spans="1:13" ht="60.75" thickBot="1">
      <c r="A21" s="70"/>
      <c r="B21" s="70"/>
      <c r="C21" s="171"/>
      <c r="D21" s="172" t="s">
        <v>94</v>
      </c>
      <c r="E21" s="173" t="s">
        <v>56</v>
      </c>
      <c r="F21" s="173" t="s">
        <v>92</v>
      </c>
      <c r="G21" s="173" t="s">
        <v>64</v>
      </c>
      <c r="H21" s="232" t="s">
        <v>9</v>
      </c>
      <c r="I21" s="70"/>
      <c r="J21" s="70"/>
      <c r="K21" s="70"/>
      <c r="L21" s="70"/>
      <c r="M21" s="70"/>
    </row>
    <row r="22" spans="1:13">
      <c r="A22" s="70"/>
      <c r="B22" s="70"/>
      <c r="C22" s="174" t="s">
        <v>57</v>
      </c>
      <c r="D22" s="177">
        <f>D10</f>
        <v>34882</v>
      </c>
      <c r="E22" s="177">
        <f t="shared" ref="E22:H22" si="0">E10</f>
        <v>35678</v>
      </c>
      <c r="F22" s="177">
        <f t="shared" si="0"/>
        <v>1</v>
      </c>
      <c r="G22" s="177" t="str">
        <f t="shared" si="0"/>
        <v>NA</v>
      </c>
      <c r="H22" s="177">
        <f t="shared" si="0"/>
        <v>37</v>
      </c>
      <c r="I22" s="70"/>
      <c r="J22" s="70"/>
      <c r="K22" s="70"/>
      <c r="L22" s="70"/>
      <c r="M22" s="70"/>
    </row>
    <row r="23" spans="1:13" ht="30">
      <c r="A23" s="70"/>
      <c r="B23" s="70"/>
      <c r="C23" s="196" t="s">
        <v>83</v>
      </c>
      <c r="D23" s="180">
        <f>ROUNDDOWN(D22*D18/365,)</f>
        <v>84385</v>
      </c>
      <c r="E23" s="180">
        <f>E22*D18/365</f>
        <v>86311.43561643835</v>
      </c>
      <c r="F23" s="181">
        <f>F22*D18/365</f>
        <v>2.419178082191781</v>
      </c>
      <c r="G23" s="195" t="s">
        <v>58</v>
      </c>
      <c r="H23" s="182">
        <f>H22</f>
        <v>37</v>
      </c>
      <c r="I23" s="70"/>
      <c r="J23" s="70"/>
      <c r="K23" s="70"/>
      <c r="L23" s="70"/>
      <c r="M23" s="70"/>
    </row>
    <row r="24" spans="1:13" ht="30">
      <c r="A24" s="70"/>
      <c r="B24" s="70"/>
      <c r="C24" s="196" t="s">
        <v>80</v>
      </c>
      <c r="D24" s="183">
        <f>'SDG 13'!K40</f>
        <v>92384</v>
      </c>
      <c r="E24" s="183">
        <f>'SDG 13'!I40</f>
        <v>94492.650000000023</v>
      </c>
      <c r="F24" s="185">
        <f>'SDG 8'!F8</f>
        <v>10</v>
      </c>
      <c r="G24" s="185">
        <f>'SDG 8'!F16</f>
        <v>20603333</v>
      </c>
      <c r="H24" s="187">
        <f>'SDG 8'!F24</f>
        <v>34</v>
      </c>
      <c r="I24" s="70"/>
      <c r="J24" s="70"/>
      <c r="K24" s="70"/>
      <c r="L24" s="70"/>
      <c r="M24" s="70"/>
    </row>
    <row r="25" spans="1:13" ht="15.75" thickBot="1">
      <c r="C25" s="197" t="s">
        <v>78</v>
      </c>
      <c r="D25" s="191">
        <f>(D24-D23)/D23</f>
        <v>9.4791728387746632E-2</v>
      </c>
      <c r="E25" s="191">
        <f>(E24-E23)/E23</f>
        <v>9.4787142921806872E-2</v>
      </c>
      <c r="F25" s="192">
        <f>(F24-F23)/F23</f>
        <v>3.1336353340883347</v>
      </c>
      <c r="G25" s="176" t="s">
        <v>58</v>
      </c>
      <c r="H25" s="193">
        <f>(H24-H23)/H23</f>
        <v>-8.1081081081081086E-2</v>
      </c>
    </row>
    <row r="26" spans="1:13" ht="15.75" thickBot="1"/>
    <row r="27" spans="1:13" ht="53.1" customHeight="1" thickBot="1">
      <c r="C27" s="345" t="s">
        <v>73</v>
      </c>
      <c r="D27" s="346"/>
      <c r="E27" s="346"/>
      <c r="F27" s="346"/>
      <c r="G27" s="346"/>
      <c r="H27" s="347"/>
    </row>
  </sheetData>
  <mergeCells count="5">
    <mergeCell ref="C27:H27"/>
    <mergeCell ref="F8:H8"/>
    <mergeCell ref="C3:D3"/>
    <mergeCell ref="F20:H20"/>
    <mergeCell ref="C15: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ER Summary </vt:lpstr>
      <vt:lpstr>SDG 7</vt:lpstr>
      <vt:lpstr>SDG 8</vt:lpstr>
      <vt:lpstr>SDG 13</vt:lpstr>
      <vt:lpstr>Ex-ante estimate and SDG comp.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Isaraj</dc:creator>
  <cp:lastModifiedBy>Abhishek Mondal</cp:lastModifiedBy>
  <dcterms:created xsi:type="dcterms:W3CDTF">2021-10-04T12:39:08Z</dcterms:created>
  <dcterms:modified xsi:type="dcterms:W3CDTF">2024-11-06T06:28:14Z</dcterms:modified>
</cp:coreProperties>
</file>