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Shared with Me\Ops_Carbon Common Folder\GS VER\GSVER138_Janardan(4th Ver.)\2. Working\4. Board Reply\PRR 01 reply_26.1.25\"/>
    </mc:Choice>
  </mc:AlternateContent>
  <xr:revisionPtr revIDLastSave="0" documentId="13_ncr:1_{8A49026B-0AAF-4A0D-A6AB-347ACD20AAD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R Summary" sheetId="1" r:id="rId1"/>
    <sheet name="SDG 7" sheetId="2" r:id="rId2"/>
    <sheet name="SDG 8" sheetId="3" r:id="rId3"/>
    <sheet name="SDG 13" sheetId="4" r:id="rId4"/>
    <sheet name="Ex-ante estimate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J36" i="3"/>
  <c r="E10" i="5" l="1"/>
  <c r="D10" i="5"/>
  <c r="N21" i="2" l="1"/>
  <c r="M21" i="2"/>
  <c r="K21" i="2"/>
  <c r="J21" i="2"/>
  <c r="H21" i="2"/>
  <c r="G21" i="2"/>
  <c r="E21" i="2"/>
  <c r="D21" i="2"/>
  <c r="D9" i="1" l="1"/>
  <c r="H34" i="5"/>
  <c r="G34" i="5"/>
  <c r="G33" i="5"/>
  <c r="H33" i="5" s="1"/>
  <c r="G32" i="5"/>
  <c r="G30" i="5"/>
  <c r="F29" i="5"/>
  <c r="H32" i="5" s="1"/>
  <c r="H35" i="5" s="1"/>
  <c r="H11" i="5"/>
  <c r="D6" i="5"/>
  <c r="D11" i="5" s="1"/>
  <c r="D19" i="4"/>
  <c r="D18" i="4"/>
  <c r="D17" i="4"/>
  <c r="E18" i="3"/>
  <c r="D18" i="3"/>
  <c r="I17" i="1" s="1"/>
  <c r="H12" i="5" s="1"/>
  <c r="H13" i="5" s="1"/>
  <c r="F17" i="3"/>
  <c r="F16" i="3"/>
  <c r="E12" i="3"/>
  <c r="D12" i="3"/>
  <c r="I19" i="1" s="1"/>
  <c r="G12" i="5" s="1"/>
  <c r="F11" i="3"/>
  <c r="F10" i="3"/>
  <c r="E6" i="3"/>
  <c r="D6" i="3"/>
  <c r="I18" i="1" s="1"/>
  <c r="F12" i="5" s="1"/>
  <c r="F13" i="5" s="1"/>
  <c r="F5" i="3"/>
  <c r="F4" i="3"/>
  <c r="S21" i="2"/>
  <c r="R21" i="2"/>
  <c r="Q21" i="2"/>
  <c r="P21" i="2"/>
  <c r="O21" i="2"/>
  <c r="L21" i="2"/>
  <c r="I21" i="2"/>
  <c r="F21" i="2"/>
  <c r="S20" i="2"/>
  <c r="R20" i="2"/>
  <c r="Q20" i="2"/>
  <c r="P20" i="2"/>
  <c r="O20" i="2"/>
  <c r="L20" i="2"/>
  <c r="I20" i="2"/>
  <c r="F20" i="2"/>
  <c r="S19" i="2"/>
  <c r="R19" i="2"/>
  <c r="Q19" i="2"/>
  <c r="P19" i="2"/>
  <c r="O19" i="2"/>
  <c r="L19" i="2"/>
  <c r="I19" i="2"/>
  <c r="F19" i="2"/>
  <c r="S18" i="2"/>
  <c r="R18" i="2"/>
  <c r="Q18" i="2"/>
  <c r="P18" i="2"/>
  <c r="O18" i="2"/>
  <c r="L18" i="2"/>
  <c r="I18" i="2"/>
  <c r="F18" i="2"/>
  <c r="S17" i="2"/>
  <c r="R17" i="2"/>
  <c r="Q17" i="2"/>
  <c r="P17" i="2"/>
  <c r="O17" i="2"/>
  <c r="L17" i="2"/>
  <c r="I17" i="2"/>
  <c r="F17" i="2"/>
  <c r="S16" i="2"/>
  <c r="R16" i="2"/>
  <c r="Q16" i="2"/>
  <c r="P16" i="2"/>
  <c r="O16" i="2"/>
  <c r="L16" i="2"/>
  <c r="I16" i="2"/>
  <c r="F16" i="2"/>
  <c r="S15" i="2"/>
  <c r="R15" i="2"/>
  <c r="Q15" i="2"/>
  <c r="P15" i="2"/>
  <c r="O15" i="2"/>
  <c r="L15" i="2"/>
  <c r="I15" i="2"/>
  <c r="F15" i="2"/>
  <c r="S14" i="2"/>
  <c r="R14" i="2"/>
  <c r="Q14" i="2"/>
  <c r="P14" i="2"/>
  <c r="O14" i="2"/>
  <c r="L14" i="2"/>
  <c r="I14" i="2"/>
  <c r="F14" i="2"/>
  <c r="S13" i="2"/>
  <c r="R13" i="2"/>
  <c r="Q13" i="2"/>
  <c r="P13" i="2"/>
  <c r="O13" i="2"/>
  <c r="L13" i="2"/>
  <c r="I13" i="2"/>
  <c r="F13" i="2"/>
  <c r="S12" i="2"/>
  <c r="R12" i="2"/>
  <c r="Q12" i="2"/>
  <c r="P12" i="2"/>
  <c r="O12" i="2"/>
  <c r="L12" i="2"/>
  <c r="I12" i="2"/>
  <c r="F12" i="2"/>
  <c r="S11" i="2"/>
  <c r="R11" i="2"/>
  <c r="Q11" i="2"/>
  <c r="P11" i="2"/>
  <c r="O11" i="2"/>
  <c r="L11" i="2"/>
  <c r="I11" i="2"/>
  <c r="F11" i="2"/>
  <c r="S10" i="2"/>
  <c r="R10" i="2"/>
  <c r="Q10" i="2"/>
  <c r="P10" i="2"/>
  <c r="O10" i="2"/>
  <c r="L10" i="2"/>
  <c r="I10" i="2"/>
  <c r="F10" i="2"/>
  <c r="S9" i="2"/>
  <c r="R9" i="2"/>
  <c r="Q9" i="2"/>
  <c r="P9" i="2"/>
  <c r="O9" i="2"/>
  <c r="L9" i="2"/>
  <c r="I9" i="2"/>
  <c r="F9" i="2"/>
  <c r="S8" i="2"/>
  <c r="R8" i="2"/>
  <c r="Q8" i="2"/>
  <c r="P8" i="2"/>
  <c r="O8" i="2"/>
  <c r="L8" i="2"/>
  <c r="I8" i="2"/>
  <c r="F8" i="2"/>
  <c r="S7" i="2"/>
  <c r="R7" i="2"/>
  <c r="Q7" i="2"/>
  <c r="P7" i="2"/>
  <c r="O7" i="2"/>
  <c r="L7" i="2"/>
  <c r="I7" i="2"/>
  <c r="F7" i="2"/>
  <c r="I9" i="1"/>
  <c r="D10" i="1"/>
  <c r="I8" i="1"/>
  <c r="D14" i="1" s="1"/>
  <c r="F12" i="4" l="1"/>
  <c r="F18" i="4"/>
  <c r="F17" i="4"/>
  <c r="F16" i="4"/>
  <c r="F15" i="4"/>
  <c r="F14" i="4"/>
  <c r="F13" i="4"/>
  <c r="F11" i="4"/>
  <c r="F10" i="4"/>
  <c r="F9" i="4"/>
  <c r="F8" i="4"/>
  <c r="F7" i="4"/>
  <c r="F6" i="4"/>
  <c r="F5" i="4"/>
  <c r="E11" i="4"/>
  <c r="H11" i="4" s="1"/>
  <c r="I11" i="4" s="1"/>
  <c r="K11" i="4" s="1"/>
  <c r="E10" i="4"/>
  <c r="H10" i="4" s="1"/>
  <c r="I10" i="4" s="1"/>
  <c r="K10" i="4" s="1"/>
  <c r="E9" i="4"/>
  <c r="H9" i="4" s="1"/>
  <c r="I9" i="4" s="1"/>
  <c r="K9" i="4" s="1"/>
  <c r="E8" i="4"/>
  <c r="H8" i="4" s="1"/>
  <c r="I8" i="4" s="1"/>
  <c r="K8" i="4" s="1"/>
  <c r="E7" i="4"/>
  <c r="H7" i="4" s="1"/>
  <c r="I7" i="4" s="1"/>
  <c r="K7" i="4" s="1"/>
  <c r="E6" i="4"/>
  <c r="H6" i="4" s="1"/>
  <c r="I6" i="4" s="1"/>
  <c r="K6" i="4" s="1"/>
  <c r="E5" i="4"/>
  <c r="H5" i="4" s="1"/>
  <c r="I5" i="4" s="1"/>
  <c r="F19" i="4"/>
  <c r="E12" i="4"/>
  <c r="H12" i="4" s="1"/>
  <c r="I12" i="4" s="1"/>
  <c r="K12" i="4" s="1"/>
  <c r="E13" i="4"/>
  <c r="H13" i="4" s="1"/>
  <c r="I13" i="4" s="1"/>
  <c r="K13" i="4" s="1"/>
  <c r="E14" i="4"/>
  <c r="H14" i="4" s="1"/>
  <c r="I14" i="4" s="1"/>
  <c r="K14" i="4" s="1"/>
  <c r="E15" i="4"/>
  <c r="H15" i="4" s="1"/>
  <c r="I15" i="4" s="1"/>
  <c r="K15" i="4" s="1"/>
  <c r="E16" i="4"/>
  <c r="H16" i="4" s="1"/>
  <c r="I16" i="4" s="1"/>
  <c r="K16" i="4" s="1"/>
  <c r="E17" i="4"/>
  <c r="H17" i="4" s="1"/>
  <c r="I17" i="4" s="1"/>
  <c r="E18" i="4"/>
  <c r="E19" i="4"/>
  <c r="H19" i="4" s="1"/>
  <c r="I19" i="4" s="1"/>
  <c r="K19" i="4" s="1"/>
  <c r="E11" i="5"/>
  <c r="F12" i="3"/>
  <c r="F18" i="3"/>
  <c r="F6" i="3"/>
  <c r="D11" i="1"/>
  <c r="D15" i="1" s="1"/>
  <c r="G8" i="4" l="1"/>
  <c r="G11" i="4"/>
  <c r="G10" i="4"/>
  <c r="G9" i="4"/>
  <c r="G7" i="4"/>
  <c r="G6" i="4"/>
  <c r="G5" i="4"/>
  <c r="G18" i="4"/>
  <c r="F20" i="4"/>
  <c r="G19" i="4"/>
  <c r="H18" i="4"/>
  <c r="I18" i="4" s="1"/>
  <c r="K18" i="4" s="1"/>
  <c r="G17" i="4"/>
  <c r="G16" i="4"/>
  <c r="G15" i="4"/>
  <c r="G12" i="4"/>
  <c r="G13" i="4"/>
  <c r="G14" i="4"/>
  <c r="E20" i="4"/>
  <c r="K17" i="4"/>
  <c r="L17" i="4" s="1"/>
  <c r="H9" i="1"/>
  <c r="J9" i="1" s="1"/>
  <c r="K5" i="4"/>
  <c r="L5" i="4" s="1"/>
  <c r="H8" i="1"/>
  <c r="D16" i="1"/>
  <c r="H20" i="4"/>
  <c r="G20" i="4" l="1"/>
  <c r="J8" i="1"/>
  <c r="J10" i="1" s="1"/>
  <c r="H10" i="1"/>
  <c r="I20" i="4"/>
  <c r="I20" i="1" l="1"/>
  <c r="D12" i="5" s="1"/>
  <c r="D13" i="5" s="1"/>
  <c r="D18" i="1"/>
  <c r="D20" i="1" s="1"/>
  <c r="I16" i="1"/>
  <c r="E12" i="5" s="1"/>
  <c r="E13" i="5" s="1"/>
  <c r="D17" i="1"/>
  <c r="D19" i="1" s="1"/>
  <c r="L20" i="4"/>
  <c r="K20" i="4"/>
</calcChain>
</file>

<file path=xl/sharedStrings.xml><?xml version="1.0" encoding="utf-8"?>
<sst xmlns="http://schemas.openxmlformats.org/spreadsheetml/2006/main" count="152" uniqueCount="123">
  <si>
    <t>ER Comparison</t>
  </si>
  <si>
    <t>Current Monitoring Period</t>
  </si>
  <si>
    <t>Net Electricity Generation
(MWh)</t>
  </si>
  <si>
    <r>
      <t>EF</t>
    </r>
    <r>
      <rPr>
        <b/>
        <vertAlign val="subscript"/>
        <sz val="12"/>
        <color rgb="FF000000"/>
        <rFont val="Calibri"/>
        <family val="2"/>
        <scheme val="minor"/>
      </rPr>
      <t>grid,CM,y</t>
    </r>
  </si>
  <si>
    <t>Emission Reduction
(tCO2)</t>
  </si>
  <si>
    <t>Capacity (MW)</t>
  </si>
  <si>
    <t>Start Date of Monitoring Period</t>
  </si>
  <si>
    <t>End Date of Monitoring Period</t>
  </si>
  <si>
    <t>Number of Days for Current Monitoring Period</t>
  </si>
  <si>
    <t>Total</t>
  </si>
  <si>
    <t>Annual Net generation as per Registered PDD</t>
  </si>
  <si>
    <t>Annual ER Estimation as per Registered PDD</t>
  </si>
  <si>
    <r>
      <t>EF</t>
    </r>
    <r>
      <rPr>
        <vertAlign val="subscript"/>
        <sz val="11"/>
        <color rgb="FF000000"/>
        <rFont val="Calibri"/>
        <family val="2"/>
        <scheme val="minor"/>
      </rPr>
      <t>grid,CM,y</t>
    </r>
  </si>
  <si>
    <t>SDG Indicator</t>
  </si>
  <si>
    <t>SDG</t>
  </si>
  <si>
    <t>Values achieved</t>
  </si>
  <si>
    <t>Unit</t>
  </si>
  <si>
    <t>Net generation Estimation for Current Monitoring Period</t>
  </si>
  <si>
    <t>ER Estimation for Current Monitoring Period</t>
  </si>
  <si>
    <t>Affordable and Clean Energy</t>
  </si>
  <si>
    <t>SDG 7</t>
  </si>
  <si>
    <t>MWh</t>
  </si>
  <si>
    <t>Actual Net generation for Current Monitoring Period</t>
  </si>
  <si>
    <t>Decent Work and Economic Growth</t>
  </si>
  <si>
    <t>SDG 8</t>
  </si>
  <si>
    <t>Number  of employees</t>
  </si>
  <si>
    <t>Actual ER for Current Monitoring Period</t>
  </si>
  <si>
    <t>Number  of Trainings</t>
  </si>
  <si>
    <t>Change in Net generation</t>
  </si>
  <si>
    <t xml:space="preserve">Income generation </t>
  </si>
  <si>
    <t>Change in Emission Reductions</t>
  </si>
  <si>
    <t>Climate Action</t>
  </si>
  <si>
    <t>SDG 13</t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</si>
  <si>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 per annum</t>
    </r>
  </si>
  <si>
    <t>ER SUMMARY- LNB 20 MW</t>
  </si>
  <si>
    <t>Generation Data</t>
  </si>
  <si>
    <t>SPV</t>
  </si>
  <si>
    <t>LNB 20 MW</t>
  </si>
  <si>
    <t>Project</t>
  </si>
  <si>
    <t>Project I (10 MW)</t>
  </si>
  <si>
    <t>Project II (10 MW)</t>
  </si>
  <si>
    <t>Month(s)</t>
  </si>
  <si>
    <t>Export as per JMR 
(kWh)</t>
  </si>
  <si>
    <t>Import as per JMR
(kWh)</t>
  </si>
  <si>
    <t>Net generation as per JMR</t>
  </si>
  <si>
    <t>Export as per invoice (kWh)</t>
  </si>
  <si>
    <t>Import as per invoice (kWH)</t>
  </si>
  <si>
    <t>Net generation as per invoice</t>
  </si>
  <si>
    <t>Export 
(kWh)</t>
  </si>
  <si>
    <t>Import 
(kWh)</t>
  </si>
  <si>
    <t>As Per JMR</t>
  </si>
  <si>
    <r>
      <t>As Per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Invoice</t>
    </r>
  </si>
  <si>
    <t>SDG 8: Decent Work and Economic Growth</t>
  </si>
  <si>
    <t xml:space="preserve">Parameter </t>
  </si>
  <si>
    <t xml:space="preserve">Vintage </t>
  </si>
  <si>
    <t>Project value</t>
  </si>
  <si>
    <t>Baseline Value</t>
  </si>
  <si>
    <t>Net Benefit</t>
  </si>
  <si>
    <t xml:space="preserve">Number of training provided to employees &amp; O&amp;M staff  </t>
  </si>
  <si>
    <t>Vintage</t>
  </si>
  <si>
    <t>Income generation (INR)</t>
  </si>
  <si>
    <t xml:space="preserve">Baseline Value </t>
  </si>
  <si>
    <t xml:space="preserve">Net Benefit </t>
  </si>
  <si>
    <t xml:space="preserve">Number of O&amp;M Staff involved </t>
  </si>
  <si>
    <t>Average</t>
  </si>
  <si>
    <t>From</t>
  </si>
  <si>
    <t>To</t>
  </si>
  <si>
    <t>Month</t>
  </si>
  <si>
    <t>Generation value (as per JMR)</t>
  </si>
  <si>
    <t>Generation value (as per Invoice)</t>
  </si>
  <si>
    <t>Check</t>
  </si>
  <si>
    <t>Net Electricity Generation (kWh)</t>
  </si>
  <si>
    <r>
      <t>Grid Emission Factor 
(tCO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/ MWh)</t>
    </r>
  </si>
  <si>
    <r>
      <t>Baseline Emission
(tCO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</si>
  <si>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r>
      <t>Vintage wise Emission
(tCO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</si>
  <si>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t>Start date of Monitoring period</t>
  </si>
  <si>
    <t xml:space="preserve">End date of Monitoring period </t>
  </si>
  <si>
    <t>Total days in the Monitoring period</t>
  </si>
  <si>
    <t>Details</t>
  </si>
  <si>
    <t>Electricity Generation (MWh)</t>
  </si>
  <si>
    <t>PDD Estimate/Year</t>
  </si>
  <si>
    <t>NA</t>
  </si>
  <si>
    <t xml:space="preserve">Estimated for this monitoring period </t>
  </si>
  <si>
    <t>Actual Benefit for the monitoring peirod</t>
  </si>
  <si>
    <t xml:space="preserve">Difference </t>
  </si>
  <si>
    <t>For Monitoring Period 01/01/2023 to 29/03/2024</t>
  </si>
  <si>
    <t>01/01/2023 to 31/12/2023</t>
  </si>
  <si>
    <t>01/01/2024 to 29/03/2024</t>
  </si>
  <si>
    <t>Title of the project: 20 MW Solar Project in Sanwreej, Jodhpur, 
Rajasthan</t>
  </si>
  <si>
    <t>Import as per invoice (kWh)</t>
  </si>
  <si>
    <t>Income generation (Lakh INR)</t>
  </si>
  <si>
    <t>Emission Reduction (tCO2e)</t>
  </si>
  <si>
    <t>Number of Trainings conducted</t>
  </si>
  <si>
    <t>Number of Employment</t>
  </si>
  <si>
    <t>S.No.</t>
  </si>
  <si>
    <t>Date</t>
  </si>
  <si>
    <t>Topics</t>
  </si>
  <si>
    <t>No. of participants</t>
  </si>
  <si>
    <t>Total No. of Trainings in the month</t>
  </si>
  <si>
    <t>Employee details</t>
  </si>
  <si>
    <t>Organisation</t>
  </si>
  <si>
    <t>Number of employees</t>
  </si>
  <si>
    <t>Permanent Employees</t>
  </si>
  <si>
    <t>Temporary Employees</t>
  </si>
  <si>
    <t>Total Employment</t>
  </si>
  <si>
    <t>Inverter voltage value and cable check</t>
  </si>
  <si>
    <t>Use of Fire Extinguisher</t>
  </si>
  <si>
    <t>Earthing testing</t>
  </si>
  <si>
    <t>Trouble shoot method for HT panel</t>
  </si>
  <si>
    <t>Battery bank voltage checking</t>
  </si>
  <si>
    <t>Module testing</t>
  </si>
  <si>
    <t>21/6/2023</t>
  </si>
  <si>
    <t>14/7/2023</t>
  </si>
  <si>
    <t>AC&amp;DC cable tightness check</t>
  </si>
  <si>
    <t>24/10/2023</t>
  </si>
  <si>
    <t>CT &amp; PT testing</t>
  </si>
  <si>
    <t>LT&amp;HT cable tightness check transformer</t>
  </si>
  <si>
    <t>Oil BDV value check transformer</t>
  </si>
  <si>
    <t>SCB maintenance</t>
  </si>
  <si>
    <t>27/3/2024</t>
  </si>
  <si>
    <t>VD4 Breaker 110V Moter check</t>
  </si>
  <si>
    <t>*As the current monitoring period spans from 01/01/2023 to 29/03/2024, and the monthly JMRs for March 2024 are issued for the period 01/03/2024 to 31/03/2024. Considering this, the electricity generation for March 2024 has been apportioned for 2 days i.e., for 30th and 31st for both projects—10 MWAC (Project-I) and 10 MWAC (Project-II), totaling 20 MWAC.
The formula applied to apportion the net electricity exported to the grid for March 2024 is as follows:
D = (A/B) * C
Where;
D = Net electricity exported to the grid
A = Difference of number of days which are not matching of billing period and monitoring period.
B = Number of days of the billing period/ month which was not matched with the monitoring period.
C = Net Electricity supplied to the grid for that given billing period/ month.
The calculated value after apportioning has been used for calculation of emission reductions during that period.</t>
  </si>
  <si>
    <t>ER Sheet Version no: 03 and dated on 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</si>
</sst>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d\-mmm\-yy;@"/>
    <numFmt numFmtId="165" formatCode="_ * #,##0_ ;_ * \-#,##0_ ;_ * &quot;-&quot;??_ ;_ @_ "/>
    <numFmt numFmtId="166" formatCode="0.000000000000000%"/>
    <numFmt numFmtId="167" formatCode="_(* #,##0_);_(* \(#,##0\);_(* &quot;-&quot;??_);_(@_)"/>
    <numFmt numFmtId="168" formatCode="0.0000"/>
    <numFmt numFmtId="169" formatCode="[$-409]dd\-mmm\-yy;@"/>
    <numFmt numFmtId="170" formatCode="m/d/yyyy;@"/>
    <numFmt numFmtId="171" formatCode="[$-409]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bscript"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 Ligh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5" fontId="9" fillId="0" borderId="20" xfId="0" applyNumberFormat="1" applyFont="1" applyBorder="1" applyAlignment="1">
      <alignment vertical="center"/>
    </xf>
    <xf numFmtId="164" fontId="0" fillId="0" borderId="21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165" fontId="0" fillId="0" borderId="24" xfId="1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4" fontId="0" fillId="0" borderId="27" xfId="0" applyNumberForma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65" fontId="0" fillId="0" borderId="29" xfId="1" applyNumberFormat="1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vertical="center"/>
    </xf>
    <xf numFmtId="165" fontId="2" fillId="2" borderId="7" xfId="1" applyNumberFormat="1" applyFont="1" applyFill="1" applyBorder="1" applyAlignment="1">
      <alignment horizontal="center" vertical="center"/>
    </xf>
    <xf numFmtId="3" fontId="9" fillId="0" borderId="20" xfId="0" applyNumberFormat="1" applyFont="1" applyBorder="1" applyAlignment="1">
      <alignment vertical="center"/>
    </xf>
    <xf numFmtId="165" fontId="2" fillId="2" borderId="0" xfId="1" applyNumberFormat="1" applyFont="1" applyFill="1" applyBorder="1" applyAlignment="1">
      <alignment horizontal="center" vertical="center"/>
    </xf>
    <xf numFmtId="165" fontId="0" fillId="2" borderId="0" xfId="1" applyNumberFormat="1" applyFont="1" applyFill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165" fontId="9" fillId="0" borderId="20" xfId="1" applyNumberFormat="1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9" fillId="0" borderId="20" xfId="0" applyNumberFormat="1" applyFont="1" applyBorder="1" applyAlignment="1">
      <alignment vertical="center"/>
    </xf>
    <xf numFmtId="1" fontId="0" fillId="0" borderId="34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0" fontId="9" fillId="0" borderId="20" xfId="0" applyNumberFormat="1" applyFont="1" applyBorder="1" applyAlignment="1">
      <alignment vertical="center"/>
    </xf>
    <xf numFmtId="3" fontId="0" fillId="0" borderId="35" xfId="0" applyNumberForma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10" fontId="9" fillId="0" borderId="28" xfId="0" applyNumberFormat="1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0" fontId="0" fillId="2" borderId="0" xfId="2" applyNumberFormat="1" applyFont="1" applyFill="1" applyAlignment="1">
      <alignment vertical="center"/>
    </xf>
    <xf numFmtId="166" fontId="0" fillId="2" borderId="0" xfId="0" applyNumberFormat="1" applyFill="1" applyAlignment="1">
      <alignment vertical="center" wrapText="1"/>
    </xf>
    <xf numFmtId="0" fontId="0" fillId="2" borderId="39" xfId="0" applyFill="1" applyBorder="1" applyAlignment="1">
      <alignment vertical="center"/>
    </xf>
    <xf numFmtId="0" fontId="0" fillId="2" borderId="30" xfId="0" applyFill="1" applyBorder="1" applyAlignment="1">
      <alignment vertical="center" wrapText="1"/>
    </xf>
    <xf numFmtId="0" fontId="0" fillId="2" borderId="40" xfId="0" applyFill="1" applyBorder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6" fillId="7" borderId="2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10" borderId="41" xfId="0" applyFont="1" applyFill="1" applyBorder="1" applyAlignment="1">
      <alignment horizontal="center" vertical="center"/>
    </xf>
    <xf numFmtId="0" fontId="2" fillId="10" borderId="42" xfId="0" applyFont="1" applyFill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2" fontId="0" fillId="0" borderId="0" xfId="0" applyNumberFormat="1"/>
    <xf numFmtId="2" fontId="0" fillId="0" borderId="25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16" xfId="0" applyFont="1" applyFill="1" applyBorder="1"/>
    <xf numFmtId="0" fontId="0" fillId="2" borderId="8" xfId="0" applyFill="1" applyBorder="1"/>
    <xf numFmtId="17" fontId="2" fillId="5" borderId="47" xfId="0" applyNumberFormat="1" applyFont="1" applyFill="1" applyBorder="1" applyAlignment="1">
      <alignment horizontal="center"/>
    </xf>
    <xf numFmtId="15" fontId="0" fillId="0" borderId="47" xfId="0" applyNumberFormat="1" applyBorder="1"/>
    <xf numFmtId="0" fontId="0" fillId="0" borderId="47" xfId="0" applyBorder="1" applyAlignment="1">
      <alignment horizontal="center" wrapText="1"/>
    </xf>
    <xf numFmtId="0" fontId="0" fillId="0" borderId="47" xfId="0" applyBorder="1" applyAlignment="1">
      <alignment horizontal="center" vertical="top" wrapText="1"/>
    </xf>
    <xf numFmtId="0" fontId="2" fillId="0" borderId="47" xfId="0" applyFont="1" applyBorder="1" applyAlignment="1">
      <alignment horizontal="justify" vertical="top" wrapText="1"/>
    </xf>
    <xf numFmtId="0" fontId="2" fillId="0" borderId="47" xfId="0" applyFont="1" applyBorder="1" applyAlignment="1">
      <alignment horizontal="center" wrapText="1"/>
    </xf>
    <xf numFmtId="43" fontId="9" fillId="0" borderId="47" xfId="1" applyFont="1" applyBorder="1" applyAlignment="1">
      <alignment horizontal="center" vertical="top" wrapText="1"/>
    </xf>
    <xf numFmtId="2" fontId="9" fillId="0" borderId="47" xfId="0" applyNumberFormat="1" applyFont="1" applyBorder="1" applyAlignment="1">
      <alignment horizontal="center" vertical="top" wrapText="1"/>
    </xf>
    <xf numFmtId="43" fontId="15" fillId="0" borderId="47" xfId="1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1" fontId="0" fillId="0" borderId="47" xfId="0" applyNumberFormat="1" applyBorder="1" applyAlignment="1">
      <alignment horizontal="center" vertical="top" wrapText="1"/>
    </xf>
    <xf numFmtId="1" fontId="15" fillId="0" borderId="47" xfId="0" applyNumberFormat="1" applyFont="1" applyBorder="1" applyAlignment="1">
      <alignment horizontal="center" vertical="top" wrapText="1"/>
    </xf>
    <xf numFmtId="0" fontId="0" fillId="2" borderId="39" xfId="0" applyFill="1" applyBorder="1"/>
    <xf numFmtId="0" fontId="0" fillId="2" borderId="30" xfId="0" applyFill="1" applyBorder="1"/>
    <xf numFmtId="0" fontId="0" fillId="2" borderId="40" xfId="0" applyFill="1" applyBorder="1"/>
    <xf numFmtId="0" fontId="0" fillId="0" borderId="0" xfId="0" applyAlignment="1">
      <alignment horizontal="center" vertical="center"/>
    </xf>
    <xf numFmtId="15" fontId="9" fillId="0" borderId="14" xfId="0" applyNumberFormat="1" applyFont="1" applyBorder="1" applyAlignment="1">
      <alignment horizontal="center" vertical="center"/>
    </xf>
    <xf numFmtId="15" fontId="9" fillId="0" borderId="52" xfId="0" applyNumberFormat="1" applyFont="1" applyBorder="1" applyAlignment="1">
      <alignment horizontal="center" vertical="center"/>
    </xf>
    <xf numFmtId="17" fontId="9" fillId="0" borderId="15" xfId="0" applyNumberFormat="1" applyFont="1" applyBorder="1" applyAlignment="1">
      <alignment horizontal="center" vertical="center"/>
    </xf>
    <xf numFmtId="43" fontId="0" fillId="0" borderId="14" xfId="0" applyNumberFormat="1" applyBorder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168" fontId="0" fillId="0" borderId="43" xfId="0" applyNumberFormat="1" applyBorder="1" applyAlignment="1">
      <alignment horizontal="center" vertical="center" wrapText="1"/>
    </xf>
    <xf numFmtId="43" fontId="0" fillId="0" borderId="13" xfId="0" applyNumberFormat="1" applyBorder="1" applyAlignment="1">
      <alignment horizontal="center" vertical="center"/>
    </xf>
    <xf numFmtId="15" fontId="9" fillId="0" borderId="21" xfId="0" applyNumberFormat="1" applyFont="1" applyBorder="1" applyAlignment="1">
      <alignment horizontal="center" vertical="center"/>
    </xf>
    <xf numFmtId="15" fontId="9" fillId="0" borderId="47" xfId="0" applyNumberFormat="1" applyFont="1" applyBorder="1" applyAlignment="1">
      <alignment horizontal="center" vertical="center"/>
    </xf>
    <xf numFmtId="17" fontId="9" fillId="0" borderId="22" xfId="0" applyNumberFormat="1" applyFont="1" applyBorder="1" applyAlignment="1">
      <alignment horizontal="center" vertical="center"/>
    </xf>
    <xf numFmtId="43" fontId="0" fillId="0" borderId="21" xfId="0" applyNumberFormat="1" applyBorder="1" applyAlignment="1">
      <alignment horizontal="center" vertical="center"/>
    </xf>
    <xf numFmtId="43" fontId="0" fillId="0" borderId="47" xfId="0" applyNumberFormat="1" applyBorder="1" applyAlignment="1">
      <alignment horizontal="center" vertical="center"/>
    </xf>
    <xf numFmtId="168" fontId="0" fillId="0" borderId="48" xfId="0" applyNumberFormat="1" applyBorder="1" applyAlignment="1">
      <alignment horizontal="center" vertical="center" wrapText="1"/>
    </xf>
    <xf numFmtId="43" fontId="0" fillId="0" borderId="20" xfId="0" applyNumberFormat="1" applyBorder="1" applyAlignment="1">
      <alignment horizontal="center" vertical="center"/>
    </xf>
    <xf numFmtId="15" fontId="9" fillId="0" borderId="50" xfId="0" applyNumberFormat="1" applyFont="1" applyBorder="1" applyAlignment="1">
      <alignment horizontal="center" vertical="center"/>
    </xf>
    <xf numFmtId="43" fontId="0" fillId="0" borderId="25" xfId="0" applyNumberFormat="1" applyBorder="1" applyAlignment="1">
      <alignment horizontal="center" vertical="center"/>
    </xf>
    <xf numFmtId="43" fontId="0" fillId="0" borderId="50" xfId="0" applyNumberFormat="1" applyBorder="1" applyAlignment="1">
      <alignment horizontal="center" vertical="center"/>
    </xf>
    <xf numFmtId="168" fontId="0" fillId="0" borderId="49" xfId="0" applyNumberFormat="1" applyBorder="1" applyAlignment="1">
      <alignment horizontal="center" vertical="center" wrapText="1"/>
    </xf>
    <xf numFmtId="43" fontId="0" fillId="0" borderId="28" xfId="0" applyNumberFormat="1" applyBorder="1" applyAlignment="1">
      <alignment horizontal="center" vertical="center"/>
    </xf>
    <xf numFmtId="15" fontId="9" fillId="0" borderId="58" xfId="0" applyNumberFormat="1" applyFont="1" applyBorder="1" applyAlignment="1">
      <alignment horizontal="center" vertical="center"/>
    </xf>
    <xf numFmtId="15" fontId="9" fillId="0" borderId="44" xfId="0" applyNumberFormat="1" applyFont="1" applyBorder="1" applyAlignment="1">
      <alignment horizontal="center" vertical="center"/>
    </xf>
    <xf numFmtId="17" fontId="9" fillId="0" borderId="45" xfId="0" applyNumberFormat="1" applyFont="1" applyBorder="1" applyAlignment="1">
      <alignment horizontal="center" vertical="center"/>
    </xf>
    <xf numFmtId="43" fontId="0" fillId="0" borderId="58" xfId="0" applyNumberFormat="1" applyBorder="1" applyAlignment="1">
      <alignment horizontal="center" vertical="center"/>
    </xf>
    <xf numFmtId="43" fontId="0" fillId="0" borderId="44" xfId="0" applyNumberFormat="1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 wrapText="1"/>
    </xf>
    <xf numFmtId="43" fontId="0" fillId="0" borderId="17" xfId="0" applyNumberForma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43" fontId="0" fillId="11" borderId="7" xfId="0" applyNumberFormat="1" applyFill="1" applyBorder="1" applyAlignment="1">
      <alignment horizontal="center" vertical="center"/>
    </xf>
    <xf numFmtId="43" fontId="0" fillId="11" borderId="6" xfId="0" applyNumberFormat="1" applyFill="1" applyBorder="1" applyAlignment="1">
      <alignment horizontal="center" vertical="center"/>
    </xf>
    <xf numFmtId="43" fontId="0" fillId="11" borderId="11" xfId="0" applyNumberFormat="1" applyFill="1" applyBorder="1" applyAlignment="1">
      <alignment horizontal="center" vertical="center"/>
    </xf>
    <xf numFmtId="3" fontId="0" fillId="11" borderId="11" xfId="0" applyNumberFormat="1" applyFill="1" applyBorder="1" applyAlignment="1">
      <alignment horizontal="center" vertical="center"/>
    </xf>
    <xf numFmtId="0" fontId="2" fillId="2" borderId="0" xfId="0" applyFont="1" applyFill="1"/>
    <xf numFmtId="0" fontId="0" fillId="0" borderId="13" xfId="0" applyBorder="1"/>
    <xf numFmtId="15" fontId="0" fillId="0" borderId="54" xfId="0" applyNumberFormat="1" applyBorder="1"/>
    <xf numFmtId="0" fontId="0" fillId="0" borderId="20" xfId="0" applyBorder="1"/>
    <xf numFmtId="15" fontId="0" fillId="0" borderId="24" xfId="0" applyNumberFormat="1" applyBorder="1"/>
    <xf numFmtId="0" fontId="0" fillId="0" borderId="28" xfId="0" applyBorder="1"/>
    <xf numFmtId="0" fontId="0" fillId="0" borderId="37" xfId="0" applyBorder="1"/>
    <xf numFmtId="17" fontId="2" fillId="5" borderId="12" xfId="0" applyNumberFormat="1" applyFont="1" applyFill="1" applyBorder="1" applyAlignment="1">
      <alignment horizontal="center"/>
    </xf>
    <xf numFmtId="17" fontId="2" fillId="5" borderId="13" xfId="0" applyNumberFormat="1" applyFont="1" applyFill="1" applyBorder="1" applyAlignment="1">
      <alignment horizontal="center"/>
    </xf>
    <xf numFmtId="17" fontId="2" fillId="5" borderId="53" xfId="0" applyNumberFormat="1" applyFont="1" applyFill="1" applyBorder="1" applyAlignment="1">
      <alignment horizontal="center"/>
    </xf>
    <xf numFmtId="17" fontId="2" fillId="5" borderId="36" xfId="0" applyNumberFormat="1" applyFont="1" applyFill="1" applyBorder="1" applyAlignment="1">
      <alignment horizontal="center"/>
    </xf>
    <xf numFmtId="0" fontId="0" fillId="0" borderId="59" xfId="0" applyBorder="1"/>
    <xf numFmtId="3" fontId="0" fillId="0" borderId="17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0" fontId="0" fillId="0" borderId="58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19" xfId="0" applyBorder="1"/>
    <xf numFmtId="0" fontId="0" fillId="0" borderId="21" xfId="0" applyBorder="1" applyAlignment="1">
      <alignment horizontal="right"/>
    </xf>
    <xf numFmtId="1" fontId="0" fillId="0" borderId="47" xfId="0" applyNumberFormat="1" applyBorder="1" applyAlignment="1">
      <alignment horizontal="right"/>
    </xf>
    <xf numFmtId="0" fontId="0" fillId="0" borderId="22" xfId="0" applyBorder="1" applyAlignment="1">
      <alignment horizontal="right"/>
    </xf>
    <xf numFmtId="4" fontId="0" fillId="0" borderId="23" xfId="0" applyNumberFormat="1" applyBorder="1" applyAlignment="1">
      <alignment horizontal="right"/>
    </xf>
    <xf numFmtId="3" fontId="0" fillId="0" borderId="47" xfId="0" applyNumberFormat="1" applyBorder="1" applyAlignment="1">
      <alignment horizontal="right"/>
    </xf>
    <xf numFmtId="1" fontId="0" fillId="0" borderId="22" xfId="0" applyNumberFormat="1" applyBorder="1" applyAlignment="1">
      <alignment horizontal="right"/>
    </xf>
    <xf numFmtId="0" fontId="0" fillId="0" borderId="36" xfId="0" applyBorder="1"/>
    <xf numFmtId="10" fontId="0" fillId="0" borderId="28" xfId="2" applyNumberFormat="1" applyFont="1" applyBorder="1" applyAlignment="1">
      <alignment horizontal="right"/>
    </xf>
    <xf numFmtId="10" fontId="0" fillId="0" borderId="56" xfId="2" applyNumberFormat="1" applyFont="1" applyBorder="1" applyAlignment="1">
      <alignment horizontal="right"/>
    </xf>
    <xf numFmtId="10" fontId="0" fillId="0" borderId="50" xfId="2" applyNumberFormat="1" applyFont="1" applyBorder="1" applyAlignment="1">
      <alignment horizontal="right"/>
    </xf>
    <xf numFmtId="10" fontId="0" fillId="0" borderId="26" xfId="2" applyNumberFormat="1" applyFont="1" applyBorder="1" applyAlignment="1">
      <alignment horizontal="right"/>
    </xf>
    <xf numFmtId="43" fontId="0" fillId="0" borderId="0" xfId="1" applyFont="1"/>
    <xf numFmtId="164" fontId="0" fillId="0" borderId="0" xfId="0" applyNumberFormat="1"/>
    <xf numFmtId="169" fontId="0" fillId="12" borderId="14" xfId="0" applyNumberFormat="1" applyFill="1" applyBorder="1" applyAlignment="1">
      <alignment horizontal="center"/>
    </xf>
    <xf numFmtId="169" fontId="0" fillId="12" borderId="15" xfId="0" applyNumberFormat="1" applyFill="1" applyBorder="1" applyAlignment="1">
      <alignment horizontal="center"/>
    </xf>
    <xf numFmtId="169" fontId="0" fillId="12" borderId="21" xfId="0" applyNumberFormat="1" applyFill="1" applyBorder="1" applyAlignment="1">
      <alignment horizontal="center"/>
    </xf>
    <xf numFmtId="169" fontId="0" fillId="12" borderId="22" xfId="0" applyNumberFormat="1" applyFill="1" applyBorder="1" applyAlignment="1">
      <alignment horizontal="center"/>
    </xf>
    <xf numFmtId="169" fontId="0" fillId="12" borderId="25" xfId="0" applyNumberFormat="1" applyFill="1" applyBorder="1" applyAlignment="1">
      <alignment horizontal="center"/>
    </xf>
    <xf numFmtId="169" fontId="0" fillId="12" borderId="26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2" fontId="0" fillId="2" borderId="49" xfId="0" applyNumberFormat="1" applyFill="1" applyBorder="1" applyAlignment="1">
      <alignment horizontal="center" vertical="center"/>
    </xf>
    <xf numFmtId="2" fontId="0" fillId="2" borderId="48" xfId="0" applyNumberFormat="1" applyFill="1" applyBorder="1" applyAlignment="1">
      <alignment horizontal="center" vertical="center"/>
    </xf>
    <xf numFmtId="2" fontId="0" fillId="2" borderId="47" xfId="0" applyNumberFormat="1" applyFill="1" applyBorder="1" applyAlignment="1">
      <alignment horizontal="center" vertical="center"/>
    </xf>
    <xf numFmtId="2" fontId="0" fillId="2" borderId="50" xfId="0" applyNumberFormat="1" applyFill="1" applyBorder="1" applyAlignment="1">
      <alignment horizontal="center" vertical="center"/>
    </xf>
    <xf numFmtId="43" fontId="0" fillId="0" borderId="33" xfId="0" applyNumberFormat="1" applyBorder="1" applyAlignment="1">
      <alignment horizontal="center" vertical="center"/>
    </xf>
    <xf numFmtId="43" fontId="0" fillId="0" borderId="57" xfId="0" applyNumberFormat="1" applyBorder="1" applyAlignment="1">
      <alignment horizontal="center" vertical="center"/>
    </xf>
    <xf numFmtId="43" fontId="0" fillId="0" borderId="34" xfId="0" applyNumberFormat="1" applyBorder="1" applyAlignment="1">
      <alignment horizontal="center" vertical="center"/>
    </xf>
    <xf numFmtId="43" fontId="0" fillId="11" borderId="5" xfId="0" applyNumberFormat="1" applyFill="1" applyBorder="1" applyAlignment="1">
      <alignment horizontal="center" vertical="center"/>
    </xf>
    <xf numFmtId="2" fontId="0" fillId="0" borderId="46" xfId="1" applyNumberFormat="1" applyFont="1" applyBorder="1" applyAlignment="1">
      <alignment horizontal="center" vertical="center"/>
    </xf>
    <xf numFmtId="2" fontId="0" fillId="0" borderId="48" xfId="1" applyNumberFormat="1" applyFont="1" applyBorder="1" applyAlignment="1">
      <alignment horizontal="center" vertical="center"/>
    </xf>
    <xf numFmtId="2" fontId="0" fillId="0" borderId="49" xfId="1" applyNumberFormat="1" applyFont="1" applyBorder="1" applyAlignment="1">
      <alignment horizontal="center" vertical="center"/>
    </xf>
    <xf numFmtId="2" fontId="0" fillId="0" borderId="43" xfId="1" applyNumberFormat="1" applyFont="1" applyBorder="1" applyAlignment="1">
      <alignment horizontal="center" vertical="center"/>
    </xf>
    <xf numFmtId="43" fontId="0" fillId="0" borderId="23" xfId="1" applyFont="1" applyBorder="1" applyAlignment="1">
      <alignment horizontal="right"/>
    </xf>
    <xf numFmtId="167" fontId="0" fillId="0" borderId="20" xfId="1" applyNumberFormat="1" applyFon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17" fontId="2" fillId="5" borderId="50" xfId="0" applyNumberFormat="1" applyFont="1" applyFill="1" applyBorder="1" applyAlignment="1">
      <alignment horizontal="center" wrapText="1"/>
    </xf>
    <xf numFmtId="17" fontId="2" fillId="5" borderId="28" xfId="0" applyNumberFormat="1" applyFont="1" applyFill="1" applyBorder="1" applyAlignment="1">
      <alignment horizontal="center" wrapText="1"/>
    </xf>
    <xf numFmtId="17" fontId="2" fillId="5" borderId="56" xfId="0" applyNumberFormat="1" applyFont="1" applyFill="1" applyBorder="1" applyAlignment="1">
      <alignment horizontal="center" wrapText="1"/>
    </xf>
    <xf numFmtId="17" fontId="2" fillId="5" borderId="25" xfId="0" applyNumberFormat="1" applyFont="1" applyFill="1" applyBorder="1" applyAlignment="1">
      <alignment horizontal="center" wrapText="1"/>
    </xf>
    <xf numFmtId="17" fontId="2" fillId="5" borderId="26" xfId="0" applyNumberFormat="1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170" fontId="17" fillId="2" borderId="47" xfId="0" applyNumberFormat="1" applyFont="1" applyFill="1" applyBorder="1" applyAlignment="1">
      <alignment horizontal="center" vertical="center"/>
    </xf>
    <xf numFmtId="0" fontId="17" fillId="0" borderId="47" xfId="0" applyFont="1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47" xfId="0" applyFont="1" applyBorder="1" applyAlignment="1">
      <alignment vertical="center" wrapText="1"/>
    </xf>
    <xf numFmtId="0" fontId="17" fillId="0" borderId="47" xfId="0" applyFont="1" applyBorder="1" applyAlignment="1">
      <alignment horizontal="center" vertical="center" wrapText="1"/>
    </xf>
    <xf numFmtId="171" fontId="18" fillId="2" borderId="47" xfId="0" applyNumberFormat="1" applyFont="1" applyFill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17" fontId="2" fillId="5" borderId="47" xfId="0" applyNumberFormat="1" applyFont="1" applyFill="1" applyBorder="1" applyAlignment="1">
      <alignment horizontal="center" wrapText="1"/>
    </xf>
    <xf numFmtId="0" fontId="20" fillId="0" borderId="0" xfId="0" applyFont="1"/>
    <xf numFmtId="0" fontId="20" fillId="0" borderId="47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9" fontId="0" fillId="0" borderId="25" xfId="2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0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39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0" fontId="12" fillId="8" borderId="4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30" xfId="0" applyFill="1" applyBorder="1" applyAlignment="1">
      <alignment horizontal="left" wrapText="1"/>
    </xf>
    <xf numFmtId="0" fontId="0" fillId="2" borderId="40" xfId="0" applyFill="1" applyBorder="1" applyAlignment="1">
      <alignment horizontal="left" wrapText="1"/>
    </xf>
    <xf numFmtId="0" fontId="2" fillId="10" borderId="28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/>
    </xf>
    <xf numFmtId="0" fontId="0" fillId="0" borderId="51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171" fontId="18" fillId="2" borderId="47" xfId="0" applyNumberFormat="1" applyFont="1" applyFill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43" xfId="3" applyFont="1" applyFill="1" applyBorder="1" applyAlignment="1">
      <alignment horizontal="center" vertical="center" wrapText="1"/>
    </xf>
    <xf numFmtId="0" fontId="14" fillId="5" borderId="48" xfId="3" applyFont="1" applyFill="1" applyBorder="1" applyAlignment="1">
      <alignment horizontal="center" vertical="center" wrapText="1"/>
    </xf>
    <xf numFmtId="0" fontId="14" fillId="5" borderId="49" xfId="3" applyFont="1" applyFill="1" applyBorder="1" applyAlignment="1">
      <alignment horizontal="center" vertical="center" wrapText="1"/>
    </xf>
    <xf numFmtId="0" fontId="14" fillId="5" borderId="13" xfId="3" applyFont="1" applyFill="1" applyBorder="1" applyAlignment="1">
      <alignment horizontal="center" vertical="center" wrapText="1"/>
    </xf>
    <xf numFmtId="0" fontId="14" fillId="5" borderId="20" xfId="3" applyFont="1" applyFill="1" applyBorder="1" applyAlignment="1">
      <alignment horizontal="center" vertical="center" wrapText="1"/>
    </xf>
    <xf numFmtId="0" fontId="14" fillId="5" borderId="28" xfId="3" applyFont="1" applyFill="1" applyBorder="1" applyAlignment="1">
      <alignment horizontal="center" vertical="center" wrapText="1"/>
    </xf>
    <xf numFmtId="0" fontId="14" fillId="5" borderId="54" xfId="3" applyFont="1" applyFill="1" applyBorder="1" applyAlignment="1">
      <alignment horizontal="center" vertical="center" wrapText="1"/>
    </xf>
    <xf numFmtId="0" fontId="14" fillId="5" borderId="24" xfId="3" applyFont="1" applyFill="1" applyBorder="1" applyAlignment="1">
      <alignment horizontal="center" vertical="center" wrapText="1"/>
    </xf>
    <xf numFmtId="0" fontId="14" fillId="5" borderId="37" xfId="3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17" fontId="2" fillId="5" borderId="12" xfId="0" applyNumberFormat="1" applyFont="1" applyFill="1" applyBorder="1" applyAlignment="1">
      <alignment horizontal="center"/>
    </xf>
    <xf numFmtId="17" fontId="2" fillId="5" borderId="53" xfId="0" applyNumberFormat="1" applyFont="1" applyFill="1" applyBorder="1" applyAlignment="1">
      <alignment horizontal="center"/>
    </xf>
    <xf numFmtId="17" fontId="2" fillId="5" borderId="54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17" xfId="3" xr:uid="{CB1D8109-9905-44CF-A070-472EF874D2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hishek\AppData\Local\Temp\bb576259-be96-456b-9778-998b5af4a0fe_GS%20Submission%20Documents_VKU.VER.01.23_GS_5575.zip.0fe\GS%20Submission%20Documents_VKU.VER.01.23_GS_5575\GS5575_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 Summary "/>
      <sheetName val="SDG 7"/>
      <sheetName val="SDG 8"/>
      <sheetName val="SDG 13"/>
      <sheetName val="Ex-ante estimate"/>
      <sheetName val="PLF analysis"/>
    </sheetNames>
    <sheetDataSet>
      <sheetData sheetId="0">
        <row r="9">
          <cell r="H9">
            <v>113095.95000000001</v>
          </cell>
        </row>
      </sheetData>
      <sheetData sheetId="1">
        <row r="7">
          <cell r="O7">
            <v>3757350</v>
          </cell>
        </row>
      </sheetData>
      <sheetData sheetId="2">
        <row r="7">
          <cell r="D7">
            <v>12</v>
          </cell>
        </row>
      </sheetData>
      <sheetData sheetId="3">
        <row r="5">
          <cell r="B5">
            <v>43891</v>
          </cell>
        </row>
        <row r="6">
          <cell r="J6">
            <v>0.97770000000000001</v>
          </cell>
        </row>
        <row r="7">
          <cell r="J7">
            <v>0.97770000000000001</v>
          </cell>
        </row>
      </sheetData>
      <sheetData sheetId="4">
        <row r="12">
          <cell r="F12">
            <v>12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opLeftCell="A10" zoomScale="90" zoomScaleNormal="90" workbookViewId="0">
      <selection activeCell="L7" sqref="L7"/>
    </sheetView>
  </sheetViews>
  <sheetFormatPr defaultColWidth="9.140625" defaultRowHeight="15" x14ac:dyDescent="0.25"/>
  <cols>
    <col min="1" max="2" width="9.140625" style="5"/>
    <col min="3" max="3" width="52.42578125" style="5" bestFit="1" customWidth="1"/>
    <col min="4" max="4" width="11.42578125" style="5" bestFit="1" customWidth="1"/>
    <col min="5" max="5" width="10.140625" style="5" bestFit="1" customWidth="1"/>
    <col min="6" max="6" width="22.85546875" style="8" bestFit="1" customWidth="1"/>
    <col min="7" max="7" width="13.28515625" style="8" customWidth="1"/>
    <col min="8" max="8" width="12" style="5" bestFit="1" customWidth="1"/>
    <col min="9" max="9" width="16.7109375" style="5" bestFit="1" customWidth="1"/>
    <col min="10" max="10" width="21.7109375" style="5" bestFit="1" customWidth="1"/>
    <col min="11" max="16384" width="9.140625" style="5"/>
  </cols>
  <sheetData>
    <row r="1" spans="2:14" ht="15.75" thickBot="1" x14ac:dyDescent="0.3">
      <c r="B1" s="1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4"/>
    </row>
    <row r="2" spans="2:14" ht="21.75" thickBot="1" x14ac:dyDescent="0.3">
      <c r="B2" s="6"/>
      <c r="C2" s="201" t="s">
        <v>34</v>
      </c>
      <c r="D2" s="202"/>
      <c r="E2" s="202"/>
      <c r="F2" s="202"/>
      <c r="G2" s="202"/>
      <c r="H2" s="202"/>
      <c r="I2" s="202"/>
      <c r="J2" s="203"/>
      <c r="N2" s="7"/>
    </row>
    <row r="3" spans="2:14" ht="19.5" thickBot="1" x14ac:dyDescent="0.3">
      <c r="B3" s="6"/>
      <c r="C3" s="204" t="s">
        <v>85</v>
      </c>
      <c r="D3" s="205"/>
      <c r="E3" s="205"/>
      <c r="F3" s="205"/>
      <c r="G3" s="205"/>
      <c r="H3" s="205"/>
      <c r="I3" s="205"/>
      <c r="J3" s="206"/>
      <c r="N3" s="7"/>
    </row>
    <row r="4" spans="2:14" ht="19.5" thickBot="1" x14ac:dyDescent="0.3">
      <c r="B4" s="6"/>
      <c r="C4" s="204" t="s">
        <v>88</v>
      </c>
      <c r="D4" s="205"/>
      <c r="E4" s="205"/>
      <c r="F4" s="205"/>
      <c r="G4" s="205"/>
      <c r="H4" s="205"/>
      <c r="I4" s="205"/>
      <c r="J4" s="206"/>
      <c r="N4" s="7"/>
    </row>
    <row r="5" spans="2:14" ht="19.5" thickBot="1" x14ac:dyDescent="0.3">
      <c r="B5" s="6"/>
      <c r="C5" s="204" t="s">
        <v>122</v>
      </c>
      <c r="D5" s="205"/>
      <c r="E5" s="205"/>
      <c r="F5" s="205"/>
      <c r="G5" s="205"/>
      <c r="H5" s="205"/>
      <c r="I5" s="205"/>
      <c r="J5" s="206"/>
      <c r="N5" s="7"/>
    </row>
    <row r="6" spans="2:14" ht="15.75" thickBot="1" x14ac:dyDescent="0.3">
      <c r="B6" s="6"/>
      <c r="N6" s="7"/>
    </row>
    <row r="7" spans="2:14" ht="63.75" thickBot="1" x14ac:dyDescent="0.3">
      <c r="B7" s="6"/>
      <c r="C7" s="207" t="s">
        <v>0</v>
      </c>
      <c r="D7" s="208"/>
      <c r="F7" s="209" t="s">
        <v>1</v>
      </c>
      <c r="G7" s="210"/>
      <c r="H7" s="9" t="s">
        <v>2</v>
      </c>
      <c r="I7" s="10" t="s">
        <v>3</v>
      </c>
      <c r="J7" s="11" t="s">
        <v>4</v>
      </c>
      <c r="N7" s="7"/>
    </row>
    <row r="8" spans="2:14" x14ac:dyDescent="0.25">
      <c r="B8" s="6"/>
      <c r="C8" s="12" t="s">
        <v>5</v>
      </c>
      <c r="D8" s="13">
        <v>20</v>
      </c>
      <c r="F8" s="16">
        <v>44927</v>
      </c>
      <c r="G8" s="17">
        <v>45291</v>
      </c>
      <c r="H8" s="18">
        <f>SUM('SDG 13'!I5:I16)</f>
        <v>38923.199999999997</v>
      </c>
      <c r="I8" s="19">
        <f>'[1]SDG 13'!J6</f>
        <v>0.97770000000000001</v>
      </c>
      <c r="J8" s="20">
        <f t="shared" ref="J8:J9" si="0">ROUNDDOWN(H8*I8,0)</f>
        <v>38055</v>
      </c>
      <c r="N8" s="7"/>
    </row>
    <row r="9" spans="2:14" ht="15.75" thickBot="1" x14ac:dyDescent="0.3">
      <c r="B9" s="6"/>
      <c r="C9" s="14" t="s">
        <v>6</v>
      </c>
      <c r="D9" s="15">
        <f>F8</f>
        <v>44927</v>
      </c>
      <c r="F9" s="21">
        <v>45292</v>
      </c>
      <c r="G9" s="22">
        <v>45380</v>
      </c>
      <c r="H9" s="23">
        <f>SUM('SDG 13'!I17:I19)</f>
        <v>9682.1225806451603</v>
      </c>
      <c r="I9" s="24">
        <f>'[1]SDG 13'!J7</f>
        <v>0.97770000000000001</v>
      </c>
      <c r="J9" s="25">
        <f t="shared" si="0"/>
        <v>9466</v>
      </c>
      <c r="N9" s="7"/>
    </row>
    <row r="10" spans="2:14" ht="15.75" thickBot="1" x14ac:dyDescent="0.3">
      <c r="B10" s="6"/>
      <c r="C10" s="14" t="s">
        <v>7</v>
      </c>
      <c r="D10" s="15">
        <f>G9</f>
        <v>45380</v>
      </c>
      <c r="F10" s="211" t="s">
        <v>9</v>
      </c>
      <c r="G10" s="212"/>
      <c r="H10" s="27">
        <f>SUM(H8:H9)</f>
        <v>48605.322580645159</v>
      </c>
      <c r="I10" s="28"/>
      <c r="J10" s="29">
        <f>SUM(J8:J9)</f>
        <v>47521</v>
      </c>
      <c r="N10" s="7"/>
    </row>
    <row r="11" spans="2:14" x14ac:dyDescent="0.25">
      <c r="B11" s="6"/>
      <c r="C11" s="14" t="s">
        <v>8</v>
      </c>
      <c r="D11" s="26">
        <f>D10-D9+1</f>
        <v>454</v>
      </c>
      <c r="N11" s="7"/>
    </row>
    <row r="12" spans="2:14" x14ac:dyDescent="0.25">
      <c r="B12" s="6"/>
      <c r="C12" s="14" t="s">
        <v>10</v>
      </c>
      <c r="D12" s="30">
        <v>35678</v>
      </c>
      <c r="J12" s="31"/>
      <c r="N12" s="7"/>
    </row>
    <row r="13" spans="2:14" ht="15.75" thickBot="1" x14ac:dyDescent="0.3">
      <c r="B13" s="6"/>
      <c r="C13" s="14" t="s">
        <v>11</v>
      </c>
      <c r="D13" s="30">
        <v>34882</v>
      </c>
      <c r="E13" s="32"/>
      <c r="N13" s="7"/>
    </row>
    <row r="14" spans="2:14" ht="18" x14ac:dyDescent="0.25">
      <c r="B14" s="6"/>
      <c r="C14" s="14" t="s">
        <v>12</v>
      </c>
      <c r="D14" s="33">
        <f>I8</f>
        <v>0.97770000000000001</v>
      </c>
      <c r="F14" s="213" t="s">
        <v>13</v>
      </c>
      <c r="G14" s="214"/>
      <c r="H14" s="217" t="s">
        <v>14</v>
      </c>
      <c r="I14" s="219" t="s">
        <v>15</v>
      </c>
      <c r="J14" s="217" t="s">
        <v>16</v>
      </c>
      <c r="N14" s="7"/>
    </row>
    <row r="15" spans="2:14" ht="15.75" thickBot="1" x14ac:dyDescent="0.3">
      <c r="B15" s="6"/>
      <c r="C15" s="14" t="s">
        <v>17</v>
      </c>
      <c r="D15" s="34">
        <f>D12*D11/365</f>
        <v>44377.56712328767</v>
      </c>
      <c r="F15" s="215"/>
      <c r="G15" s="216"/>
      <c r="H15" s="218"/>
      <c r="I15" s="220"/>
      <c r="J15" s="218"/>
      <c r="N15" s="7"/>
    </row>
    <row r="16" spans="2:14" x14ac:dyDescent="0.25">
      <c r="B16" s="6"/>
      <c r="C16" s="14" t="s">
        <v>18</v>
      </c>
      <c r="D16" s="30">
        <f>D13*D11/365</f>
        <v>43387.47397260274</v>
      </c>
      <c r="F16" s="221" t="s">
        <v>19</v>
      </c>
      <c r="G16" s="222"/>
      <c r="H16" s="35" t="s">
        <v>20</v>
      </c>
      <c r="I16" s="36">
        <f>H10</f>
        <v>48605.322580645159</v>
      </c>
      <c r="J16" s="37" t="s">
        <v>21</v>
      </c>
      <c r="N16" s="7"/>
    </row>
    <row r="17" spans="2:14" x14ac:dyDescent="0.25">
      <c r="B17" s="6"/>
      <c r="C17" s="14" t="s">
        <v>22</v>
      </c>
      <c r="D17" s="38">
        <f>H10</f>
        <v>48605.322580645159</v>
      </c>
      <c r="F17" s="223" t="s">
        <v>23</v>
      </c>
      <c r="G17" s="224"/>
      <c r="H17" s="225" t="s">
        <v>24</v>
      </c>
      <c r="I17" s="39">
        <f>'SDG 8'!D18</f>
        <v>34</v>
      </c>
      <c r="J17" s="40" t="s">
        <v>25</v>
      </c>
      <c r="N17" s="7"/>
    </row>
    <row r="18" spans="2:14" x14ac:dyDescent="0.25">
      <c r="B18" s="6"/>
      <c r="C18" s="14" t="s">
        <v>26</v>
      </c>
      <c r="D18" s="30">
        <f>J10</f>
        <v>47521</v>
      </c>
      <c r="F18" s="223"/>
      <c r="G18" s="224"/>
      <c r="H18" s="226"/>
      <c r="I18" s="41">
        <f>'SDG 8'!D6</f>
        <v>12</v>
      </c>
      <c r="J18" s="40" t="s">
        <v>27</v>
      </c>
      <c r="N18" s="7"/>
    </row>
    <row r="19" spans="2:14" x14ac:dyDescent="0.25">
      <c r="B19" s="6"/>
      <c r="C19" s="14" t="s">
        <v>28</v>
      </c>
      <c r="D19" s="42">
        <f>(D17-D15)/D15</f>
        <v>9.526785111072307E-2</v>
      </c>
      <c r="F19" s="223"/>
      <c r="G19" s="224"/>
      <c r="H19" s="227"/>
      <c r="I19" s="43">
        <f>'SDG 8'!D12</f>
        <v>3222610</v>
      </c>
      <c r="J19" s="40" t="s">
        <v>29</v>
      </c>
      <c r="N19" s="7"/>
    </row>
    <row r="20" spans="2:14" ht="18.75" thickBot="1" x14ac:dyDescent="0.3">
      <c r="B20" s="6"/>
      <c r="C20" s="44" t="s">
        <v>30</v>
      </c>
      <c r="D20" s="45">
        <f>(D18-D16)/D16</f>
        <v>9.5270031853142631E-2</v>
      </c>
      <c r="F20" s="197" t="s">
        <v>31</v>
      </c>
      <c r="G20" s="198"/>
      <c r="H20" s="46" t="s">
        <v>32</v>
      </c>
      <c r="I20" s="47">
        <f>J10</f>
        <v>47521</v>
      </c>
      <c r="J20" s="48" t="s">
        <v>33</v>
      </c>
      <c r="N20" s="7"/>
    </row>
    <row r="21" spans="2:14" x14ac:dyDescent="0.25">
      <c r="B21" s="6"/>
      <c r="N21" s="7"/>
    </row>
    <row r="22" spans="2:14" x14ac:dyDescent="0.25">
      <c r="B22" s="6"/>
      <c r="N22" s="7"/>
    </row>
    <row r="23" spans="2:14" x14ac:dyDescent="0.25">
      <c r="B23" s="6"/>
      <c r="D23" s="49"/>
      <c r="E23" s="49"/>
      <c r="F23" s="50"/>
      <c r="G23" s="199"/>
      <c r="N23" s="7"/>
    </row>
    <row r="24" spans="2:14" ht="15.75" thickBot="1" x14ac:dyDescent="0.3">
      <c r="B24" s="51"/>
      <c r="C24" s="28"/>
      <c r="D24" s="28"/>
      <c r="E24" s="28"/>
      <c r="F24" s="52"/>
      <c r="G24" s="200"/>
      <c r="H24" s="28"/>
      <c r="I24" s="28"/>
      <c r="J24" s="28"/>
      <c r="K24" s="28"/>
      <c r="L24" s="28"/>
      <c r="M24" s="28"/>
      <c r="N24" s="53"/>
    </row>
    <row r="25" spans="2:14" x14ac:dyDescent="0.25">
      <c r="G25" s="54"/>
    </row>
    <row r="26" spans="2:14" x14ac:dyDescent="0.25">
      <c r="G26" s="54"/>
    </row>
    <row r="30" spans="2:14" x14ac:dyDescent="0.25">
      <c r="F30" s="5"/>
      <c r="G30" s="5"/>
    </row>
    <row r="31" spans="2:14" x14ac:dyDescent="0.25">
      <c r="F31" s="5"/>
      <c r="G31" s="5"/>
    </row>
    <row r="32" spans="2:14" x14ac:dyDescent="0.25">
      <c r="F32" s="5"/>
      <c r="G32" s="5"/>
    </row>
  </sheetData>
  <mergeCells count="16">
    <mergeCell ref="F20:G20"/>
    <mergeCell ref="G23:G24"/>
    <mergeCell ref="C2:J2"/>
    <mergeCell ref="C3:J3"/>
    <mergeCell ref="C7:D7"/>
    <mergeCell ref="F7:G7"/>
    <mergeCell ref="F10:G10"/>
    <mergeCell ref="F14:G15"/>
    <mergeCell ref="H14:H15"/>
    <mergeCell ref="I14:I15"/>
    <mergeCell ref="J14:J15"/>
    <mergeCell ref="C4:J4"/>
    <mergeCell ref="C5:J5"/>
    <mergeCell ref="F16:G16"/>
    <mergeCell ref="F17:G19"/>
    <mergeCell ref="H17:H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AE38-3756-4DD9-ABDB-9F038E0E874B}">
  <dimension ref="A1:Y62"/>
  <sheetViews>
    <sheetView tabSelected="1" topLeftCell="A19" workbookViewId="0">
      <selection activeCell="F17" sqref="F17"/>
    </sheetView>
  </sheetViews>
  <sheetFormatPr defaultColWidth="8.85546875" defaultRowHeight="15" x14ac:dyDescent="0.25"/>
  <cols>
    <col min="1" max="1" width="8.85546875" style="56"/>
    <col min="2" max="2" width="14.28515625" bestFit="1" customWidth="1"/>
    <col min="3" max="3" width="14.28515625" customWidth="1"/>
    <col min="4" max="4" width="14" bestFit="1" customWidth="1"/>
    <col min="5" max="5" width="14.28515625" bestFit="1" customWidth="1"/>
    <col min="6" max="9" width="14.28515625" customWidth="1"/>
    <col min="10" max="10" width="14" bestFit="1" customWidth="1"/>
    <col min="11" max="11" width="14.28515625" bestFit="1" customWidth="1"/>
    <col min="12" max="15" width="14.28515625" customWidth="1"/>
    <col min="16" max="16" width="14" bestFit="1" customWidth="1"/>
    <col min="17" max="17" width="14.28515625" bestFit="1" customWidth="1"/>
    <col min="18" max="18" width="14" bestFit="1" customWidth="1"/>
    <col min="19" max="19" width="14.28515625" bestFit="1" customWidth="1"/>
    <col min="20" max="25" width="8.85546875" style="56"/>
  </cols>
  <sheetData>
    <row r="1" spans="1:25" s="56" customFormat="1" ht="15.75" thickBot="1" x14ac:dyDescent="0.3"/>
    <row r="2" spans="1:25" ht="15.75" thickBot="1" x14ac:dyDescent="0.3">
      <c r="B2" s="244" t="s">
        <v>35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6"/>
    </row>
    <row r="3" spans="1:25" ht="16.5" thickBot="1" x14ac:dyDescent="0.3">
      <c r="B3" s="234" t="s">
        <v>36</v>
      </c>
      <c r="C3" s="235"/>
      <c r="D3" s="247" t="s">
        <v>37</v>
      </c>
      <c r="E3" s="248"/>
      <c r="F3" s="248"/>
      <c r="G3" s="249"/>
      <c r="H3" s="249"/>
      <c r="I3" s="249"/>
      <c r="J3" s="249"/>
      <c r="K3" s="249"/>
      <c r="L3" s="57"/>
      <c r="M3" s="57"/>
      <c r="N3" s="57"/>
      <c r="O3" s="57"/>
      <c r="P3" s="250" t="s">
        <v>9</v>
      </c>
      <c r="Q3" s="251"/>
      <c r="R3" s="251"/>
      <c r="S3" s="252"/>
    </row>
    <row r="4" spans="1:25" ht="15.75" customHeight="1" thickBot="1" x14ac:dyDescent="0.3">
      <c r="B4" s="234" t="s">
        <v>38</v>
      </c>
      <c r="C4" s="235"/>
      <c r="D4" s="256" t="s">
        <v>39</v>
      </c>
      <c r="E4" s="257"/>
      <c r="F4" s="257"/>
      <c r="G4" s="257"/>
      <c r="H4" s="257"/>
      <c r="I4" s="258"/>
      <c r="J4" s="259" t="s">
        <v>40</v>
      </c>
      <c r="K4" s="260"/>
      <c r="L4" s="260"/>
      <c r="M4" s="260"/>
      <c r="N4" s="260"/>
      <c r="O4" s="261"/>
      <c r="P4" s="253"/>
      <c r="Q4" s="254"/>
      <c r="R4" s="254"/>
      <c r="S4" s="255"/>
    </row>
    <row r="5" spans="1:25" ht="45.75" customHeight="1" thickBot="1" x14ac:dyDescent="0.3">
      <c r="B5" s="236" t="s">
        <v>41</v>
      </c>
      <c r="C5" s="237"/>
      <c r="D5" s="240" t="s">
        <v>42</v>
      </c>
      <c r="E5" s="273" t="s">
        <v>43</v>
      </c>
      <c r="F5" s="240" t="s">
        <v>44</v>
      </c>
      <c r="G5" s="240" t="s">
        <v>45</v>
      </c>
      <c r="H5" s="240" t="s">
        <v>89</v>
      </c>
      <c r="I5" s="240" t="s">
        <v>47</v>
      </c>
      <c r="J5" s="242" t="s">
        <v>42</v>
      </c>
      <c r="K5" s="228" t="s">
        <v>43</v>
      </c>
      <c r="L5" s="228" t="s">
        <v>44</v>
      </c>
      <c r="M5" s="228" t="s">
        <v>45</v>
      </c>
      <c r="N5" s="228" t="s">
        <v>46</v>
      </c>
      <c r="O5" s="228" t="s">
        <v>47</v>
      </c>
      <c r="P5" s="58" t="s">
        <v>48</v>
      </c>
      <c r="Q5" s="59" t="s">
        <v>49</v>
      </c>
      <c r="R5" s="60" t="s">
        <v>48</v>
      </c>
      <c r="S5" s="61" t="s">
        <v>49</v>
      </c>
    </row>
    <row r="6" spans="1:25" ht="27.75" customHeight="1" thickBot="1" x14ac:dyDescent="0.3">
      <c r="B6" s="238"/>
      <c r="C6" s="239"/>
      <c r="D6" s="272"/>
      <c r="E6" s="274"/>
      <c r="F6" s="241"/>
      <c r="G6" s="241"/>
      <c r="H6" s="241"/>
      <c r="I6" s="241"/>
      <c r="J6" s="243"/>
      <c r="K6" s="271"/>
      <c r="L6" s="229"/>
      <c r="M6" s="229"/>
      <c r="N6" s="229"/>
      <c r="O6" s="229"/>
      <c r="P6" s="230" t="s">
        <v>50</v>
      </c>
      <c r="Q6" s="231"/>
      <c r="R6" s="232" t="s">
        <v>51</v>
      </c>
      <c r="S6" s="233"/>
    </row>
    <row r="7" spans="1:25" x14ac:dyDescent="0.25">
      <c r="B7" s="156">
        <v>44927</v>
      </c>
      <c r="C7" s="157">
        <v>44957</v>
      </c>
      <c r="D7" s="64">
        <v>1379100</v>
      </c>
      <c r="E7" s="65">
        <v>6600</v>
      </c>
      <c r="F7" s="62">
        <f t="shared" ref="F7:F21" si="0">D7-E7</f>
        <v>1372500</v>
      </c>
      <c r="G7" s="62">
        <v>1379100</v>
      </c>
      <c r="H7" s="62">
        <v>6600</v>
      </c>
      <c r="I7" s="63">
        <f t="shared" ref="I7:I21" si="1">G7-H7</f>
        <v>1372500</v>
      </c>
      <c r="J7" s="64">
        <v>1420650</v>
      </c>
      <c r="K7" s="65">
        <v>7050</v>
      </c>
      <c r="L7" s="62">
        <f t="shared" ref="L7:L21" si="2">J7-K7</f>
        <v>1413600</v>
      </c>
      <c r="M7" s="62">
        <v>1420650</v>
      </c>
      <c r="N7" s="62">
        <v>7050</v>
      </c>
      <c r="O7" s="63">
        <f t="shared" ref="O7:O21" si="3">M7-N7</f>
        <v>1413600</v>
      </c>
      <c r="P7" s="64">
        <f t="shared" ref="P7:Q21" si="4">D7+J7</f>
        <v>2799750</v>
      </c>
      <c r="Q7" s="65">
        <f t="shared" si="4"/>
        <v>13650</v>
      </c>
      <c r="R7" s="62">
        <f t="shared" ref="R7:S21" si="5">G7+M7</f>
        <v>2799750</v>
      </c>
      <c r="S7" s="63">
        <f t="shared" si="5"/>
        <v>13650</v>
      </c>
    </row>
    <row r="8" spans="1:25" x14ac:dyDescent="0.25">
      <c r="B8" s="158">
        <v>44958</v>
      </c>
      <c r="C8" s="159">
        <v>44985</v>
      </c>
      <c r="D8" s="64">
        <v>1608300</v>
      </c>
      <c r="E8" s="65">
        <v>5700</v>
      </c>
      <c r="F8" s="62">
        <f t="shared" si="0"/>
        <v>1602600</v>
      </c>
      <c r="G8" s="62">
        <v>1608300</v>
      </c>
      <c r="H8" s="62">
        <v>5700</v>
      </c>
      <c r="I8" s="63">
        <f t="shared" si="1"/>
        <v>1602600</v>
      </c>
      <c r="J8" s="64">
        <v>1611600</v>
      </c>
      <c r="K8" s="65">
        <v>7050</v>
      </c>
      <c r="L8" s="62">
        <f t="shared" si="2"/>
        <v>1604550</v>
      </c>
      <c r="M8" s="62">
        <v>1611600</v>
      </c>
      <c r="N8" s="62">
        <v>7050</v>
      </c>
      <c r="O8" s="63">
        <f t="shared" si="3"/>
        <v>1604550</v>
      </c>
      <c r="P8" s="64">
        <f t="shared" si="4"/>
        <v>3219900</v>
      </c>
      <c r="Q8" s="65">
        <f t="shared" si="4"/>
        <v>12750</v>
      </c>
      <c r="R8" s="62">
        <f t="shared" si="5"/>
        <v>3219900</v>
      </c>
      <c r="S8" s="63">
        <f t="shared" si="5"/>
        <v>12750</v>
      </c>
    </row>
    <row r="9" spans="1:25" x14ac:dyDescent="0.25">
      <c r="B9" s="158">
        <v>44986</v>
      </c>
      <c r="C9" s="159">
        <v>45016</v>
      </c>
      <c r="D9" s="64">
        <v>1859250</v>
      </c>
      <c r="E9" s="65">
        <v>6150</v>
      </c>
      <c r="F9" s="62">
        <f t="shared" si="0"/>
        <v>1853100</v>
      </c>
      <c r="G9" s="62">
        <v>1859250</v>
      </c>
      <c r="H9" s="62">
        <v>6150</v>
      </c>
      <c r="I9" s="63">
        <f t="shared" si="1"/>
        <v>1853100</v>
      </c>
      <c r="J9" s="64">
        <v>1832550</v>
      </c>
      <c r="K9" s="65">
        <v>6600</v>
      </c>
      <c r="L9" s="62">
        <f t="shared" si="2"/>
        <v>1825950</v>
      </c>
      <c r="M9" s="62">
        <v>1832550</v>
      </c>
      <c r="N9" s="62">
        <v>6600</v>
      </c>
      <c r="O9" s="63">
        <f t="shared" si="3"/>
        <v>1825950</v>
      </c>
      <c r="P9" s="64">
        <f t="shared" si="4"/>
        <v>3691800</v>
      </c>
      <c r="Q9" s="65">
        <f t="shared" si="4"/>
        <v>12750</v>
      </c>
      <c r="R9" s="62">
        <f t="shared" si="5"/>
        <v>3691800</v>
      </c>
      <c r="S9" s="63">
        <f t="shared" si="5"/>
        <v>12750</v>
      </c>
    </row>
    <row r="10" spans="1:25" x14ac:dyDescent="0.25">
      <c r="B10" s="158">
        <v>45017</v>
      </c>
      <c r="C10" s="159">
        <v>45046</v>
      </c>
      <c r="D10" s="64">
        <v>1887150</v>
      </c>
      <c r="E10" s="65">
        <v>5850</v>
      </c>
      <c r="F10" s="62">
        <f t="shared" si="0"/>
        <v>1881300</v>
      </c>
      <c r="G10" s="62">
        <v>1887150</v>
      </c>
      <c r="H10" s="62">
        <v>5850</v>
      </c>
      <c r="I10" s="63">
        <f t="shared" si="1"/>
        <v>1881300</v>
      </c>
      <c r="J10" s="64">
        <v>1873650</v>
      </c>
      <c r="K10" s="65">
        <v>6000</v>
      </c>
      <c r="L10" s="62">
        <f t="shared" si="2"/>
        <v>1867650</v>
      </c>
      <c r="M10" s="62">
        <v>1873650</v>
      </c>
      <c r="N10" s="62">
        <v>6000</v>
      </c>
      <c r="O10" s="63">
        <f t="shared" si="3"/>
        <v>1867650</v>
      </c>
      <c r="P10" s="64">
        <f t="shared" si="4"/>
        <v>3760800</v>
      </c>
      <c r="Q10" s="65">
        <f t="shared" si="4"/>
        <v>11850</v>
      </c>
      <c r="R10" s="62">
        <f t="shared" si="5"/>
        <v>3760800</v>
      </c>
      <c r="S10" s="63">
        <f t="shared" si="5"/>
        <v>11850</v>
      </c>
    </row>
    <row r="11" spans="1:25" x14ac:dyDescent="0.25">
      <c r="B11" s="158">
        <v>45047</v>
      </c>
      <c r="C11" s="159">
        <v>45077</v>
      </c>
      <c r="D11" s="163">
        <v>1898400</v>
      </c>
      <c r="E11" s="165">
        <v>5700</v>
      </c>
      <c r="F11" s="62">
        <f t="shared" si="0"/>
        <v>1892700</v>
      </c>
      <c r="G11" s="166">
        <v>1898400</v>
      </c>
      <c r="H11" s="166">
        <v>5700</v>
      </c>
      <c r="I11" s="63">
        <f t="shared" si="1"/>
        <v>1892700</v>
      </c>
      <c r="J11" s="163">
        <v>1874100</v>
      </c>
      <c r="K11" s="165">
        <v>6450</v>
      </c>
      <c r="L11" s="62">
        <f t="shared" si="2"/>
        <v>1867650</v>
      </c>
      <c r="M11" s="166">
        <v>1874100</v>
      </c>
      <c r="N11" s="166">
        <v>6450</v>
      </c>
      <c r="O11" s="63">
        <f t="shared" si="3"/>
        <v>1867650</v>
      </c>
      <c r="P11" s="64">
        <f t="shared" si="4"/>
        <v>3772500</v>
      </c>
      <c r="Q11" s="65">
        <f t="shared" si="4"/>
        <v>12150</v>
      </c>
      <c r="R11" s="62">
        <f t="shared" si="5"/>
        <v>3772500</v>
      </c>
      <c r="S11" s="63">
        <f t="shared" si="5"/>
        <v>12150</v>
      </c>
    </row>
    <row r="12" spans="1:25" x14ac:dyDescent="0.25">
      <c r="B12" s="158">
        <v>45078</v>
      </c>
      <c r="C12" s="159">
        <v>45107</v>
      </c>
      <c r="D12" s="163">
        <v>1767900</v>
      </c>
      <c r="E12" s="165">
        <v>5250</v>
      </c>
      <c r="F12" s="62">
        <f t="shared" si="0"/>
        <v>1762650</v>
      </c>
      <c r="G12" s="166">
        <v>1767900</v>
      </c>
      <c r="H12" s="166">
        <v>5250</v>
      </c>
      <c r="I12" s="63">
        <f t="shared" si="1"/>
        <v>1762650</v>
      </c>
      <c r="J12" s="163">
        <v>1740150</v>
      </c>
      <c r="K12" s="165">
        <v>5850</v>
      </c>
      <c r="L12" s="62">
        <f t="shared" si="2"/>
        <v>1734300</v>
      </c>
      <c r="M12" s="166">
        <v>1740150</v>
      </c>
      <c r="N12" s="166">
        <v>5850</v>
      </c>
      <c r="O12" s="63">
        <f t="shared" si="3"/>
        <v>1734300</v>
      </c>
      <c r="P12" s="64">
        <f t="shared" si="4"/>
        <v>3508050</v>
      </c>
      <c r="Q12" s="65">
        <f t="shared" si="4"/>
        <v>11100</v>
      </c>
      <c r="R12" s="62">
        <f t="shared" si="5"/>
        <v>3508050</v>
      </c>
      <c r="S12" s="63">
        <f t="shared" si="5"/>
        <v>11100</v>
      </c>
    </row>
    <row r="13" spans="1:25" x14ac:dyDescent="0.25">
      <c r="B13" s="158">
        <v>45108</v>
      </c>
      <c r="C13" s="159">
        <v>45138</v>
      </c>
      <c r="D13" s="163">
        <v>1657800</v>
      </c>
      <c r="E13" s="165">
        <v>6000</v>
      </c>
      <c r="F13" s="62">
        <f t="shared" si="0"/>
        <v>1651800</v>
      </c>
      <c r="G13" s="166">
        <v>1657800</v>
      </c>
      <c r="H13" s="166">
        <v>6000</v>
      </c>
      <c r="I13" s="63">
        <f t="shared" si="1"/>
        <v>1651800</v>
      </c>
      <c r="J13" s="163">
        <v>1634550</v>
      </c>
      <c r="K13" s="165">
        <v>6300</v>
      </c>
      <c r="L13" s="62">
        <f t="shared" si="2"/>
        <v>1628250</v>
      </c>
      <c r="M13" s="166">
        <v>1634550</v>
      </c>
      <c r="N13" s="166">
        <v>6300</v>
      </c>
      <c r="O13" s="63">
        <f t="shared" si="3"/>
        <v>1628250</v>
      </c>
      <c r="P13" s="64">
        <f t="shared" si="4"/>
        <v>3292350</v>
      </c>
      <c r="Q13" s="65">
        <f t="shared" si="4"/>
        <v>12300</v>
      </c>
      <c r="R13" s="62">
        <f t="shared" si="5"/>
        <v>3292350</v>
      </c>
      <c r="S13" s="63">
        <f t="shared" si="5"/>
        <v>12300</v>
      </c>
    </row>
    <row r="14" spans="1:25" x14ac:dyDescent="0.25">
      <c r="B14" s="158">
        <v>45139</v>
      </c>
      <c r="C14" s="159">
        <v>45169</v>
      </c>
      <c r="D14" s="163">
        <v>1525500</v>
      </c>
      <c r="E14" s="165">
        <v>6150</v>
      </c>
      <c r="F14" s="62">
        <f t="shared" si="0"/>
        <v>1519350</v>
      </c>
      <c r="G14" s="166">
        <v>1525500</v>
      </c>
      <c r="H14" s="166">
        <v>6150</v>
      </c>
      <c r="I14" s="63">
        <f t="shared" si="1"/>
        <v>1519350</v>
      </c>
      <c r="J14" s="163">
        <v>1516050</v>
      </c>
      <c r="K14" s="165">
        <v>7200</v>
      </c>
      <c r="L14" s="62">
        <f t="shared" si="2"/>
        <v>1508850</v>
      </c>
      <c r="M14" s="166">
        <v>1516050</v>
      </c>
      <c r="N14" s="166">
        <v>7200</v>
      </c>
      <c r="O14" s="63">
        <f t="shared" si="3"/>
        <v>1508850</v>
      </c>
      <c r="P14" s="64">
        <f t="shared" si="4"/>
        <v>3041550</v>
      </c>
      <c r="Q14" s="65">
        <f t="shared" si="4"/>
        <v>13350</v>
      </c>
      <c r="R14" s="62">
        <f t="shared" si="5"/>
        <v>3041550</v>
      </c>
      <c r="S14" s="63">
        <f t="shared" si="5"/>
        <v>13350</v>
      </c>
    </row>
    <row r="15" spans="1:25" x14ac:dyDescent="0.25">
      <c r="B15" s="158">
        <v>45170</v>
      </c>
      <c r="C15" s="159">
        <v>45199</v>
      </c>
      <c r="D15" s="163">
        <v>1596600</v>
      </c>
      <c r="E15" s="165">
        <v>6000</v>
      </c>
      <c r="F15" s="62">
        <f t="shared" si="0"/>
        <v>1590600</v>
      </c>
      <c r="G15" s="166">
        <v>1596600</v>
      </c>
      <c r="H15" s="166">
        <v>6000</v>
      </c>
      <c r="I15" s="63">
        <f t="shared" si="1"/>
        <v>1590600</v>
      </c>
      <c r="J15" s="163">
        <v>1604700</v>
      </c>
      <c r="K15" s="165">
        <v>7350</v>
      </c>
      <c r="L15" s="62">
        <f t="shared" si="2"/>
        <v>1597350</v>
      </c>
      <c r="M15" s="166">
        <v>1604700</v>
      </c>
      <c r="N15" s="166">
        <v>7350</v>
      </c>
      <c r="O15" s="63">
        <f t="shared" si="3"/>
        <v>1597350</v>
      </c>
      <c r="P15" s="64">
        <f t="shared" si="4"/>
        <v>3201300</v>
      </c>
      <c r="Q15" s="65">
        <f t="shared" si="4"/>
        <v>13350</v>
      </c>
      <c r="R15" s="62">
        <f t="shared" si="5"/>
        <v>3201300</v>
      </c>
      <c r="S15" s="63">
        <f t="shared" si="5"/>
        <v>13350</v>
      </c>
    </row>
    <row r="16" spans="1:25" x14ac:dyDescent="0.25">
      <c r="A16"/>
      <c r="B16" s="158">
        <v>45200</v>
      </c>
      <c r="C16" s="159">
        <v>45230</v>
      </c>
      <c r="D16" s="64">
        <v>1763100</v>
      </c>
      <c r="E16" s="65">
        <v>6300</v>
      </c>
      <c r="F16" s="62">
        <f t="shared" si="0"/>
        <v>1756800</v>
      </c>
      <c r="G16" s="62">
        <v>1763100</v>
      </c>
      <c r="H16" s="62">
        <v>6300</v>
      </c>
      <c r="I16" s="63">
        <f t="shared" si="1"/>
        <v>1756800</v>
      </c>
      <c r="J16" s="64">
        <v>1746000</v>
      </c>
      <c r="K16" s="65">
        <v>7350</v>
      </c>
      <c r="L16" s="62">
        <f t="shared" si="2"/>
        <v>1738650</v>
      </c>
      <c r="M16" s="62">
        <v>1746000</v>
      </c>
      <c r="N16" s="62">
        <v>7350</v>
      </c>
      <c r="O16" s="63">
        <f t="shared" si="3"/>
        <v>1738650</v>
      </c>
      <c r="P16" s="64">
        <f t="shared" si="4"/>
        <v>3509100</v>
      </c>
      <c r="Q16" s="65">
        <f t="shared" si="4"/>
        <v>13650</v>
      </c>
      <c r="R16" s="62">
        <f t="shared" si="5"/>
        <v>3509100</v>
      </c>
      <c r="S16" s="63">
        <f t="shared" si="5"/>
        <v>13650</v>
      </c>
      <c r="T16"/>
      <c r="U16"/>
      <c r="V16"/>
      <c r="W16"/>
      <c r="X16"/>
      <c r="Y16"/>
    </row>
    <row r="17" spans="2:19" x14ac:dyDescent="0.25">
      <c r="B17" s="158">
        <v>45231</v>
      </c>
      <c r="C17" s="159">
        <v>45260</v>
      </c>
      <c r="D17" s="163">
        <v>1218000</v>
      </c>
      <c r="E17" s="165">
        <v>6450</v>
      </c>
      <c r="F17" s="62">
        <f t="shared" si="0"/>
        <v>1211550</v>
      </c>
      <c r="G17" s="166">
        <v>1218000</v>
      </c>
      <c r="H17" s="166">
        <v>6450</v>
      </c>
      <c r="I17" s="63">
        <f t="shared" si="1"/>
        <v>1211550</v>
      </c>
      <c r="J17" s="163">
        <v>1221150</v>
      </c>
      <c r="K17" s="165">
        <v>6750</v>
      </c>
      <c r="L17" s="62">
        <f t="shared" si="2"/>
        <v>1214400</v>
      </c>
      <c r="M17" s="166">
        <v>1221150</v>
      </c>
      <c r="N17" s="166">
        <v>6750</v>
      </c>
      <c r="O17" s="63">
        <f t="shared" si="3"/>
        <v>1214400</v>
      </c>
      <c r="P17" s="64">
        <f t="shared" si="4"/>
        <v>2439150</v>
      </c>
      <c r="Q17" s="65">
        <f t="shared" si="4"/>
        <v>13200</v>
      </c>
      <c r="R17" s="62">
        <f t="shared" si="5"/>
        <v>2439150</v>
      </c>
      <c r="S17" s="63">
        <f t="shared" si="5"/>
        <v>13200</v>
      </c>
    </row>
    <row r="18" spans="2:19" x14ac:dyDescent="0.25">
      <c r="B18" s="158">
        <v>45261</v>
      </c>
      <c r="C18" s="159">
        <v>45291</v>
      </c>
      <c r="D18" s="163">
        <v>1423950</v>
      </c>
      <c r="E18" s="165">
        <v>6900</v>
      </c>
      <c r="F18" s="62">
        <f t="shared" si="0"/>
        <v>1417050</v>
      </c>
      <c r="G18" s="166">
        <v>1423950</v>
      </c>
      <c r="H18" s="166">
        <v>6900</v>
      </c>
      <c r="I18" s="63">
        <f t="shared" si="1"/>
        <v>1417050</v>
      </c>
      <c r="J18" s="163">
        <v>1417950</v>
      </c>
      <c r="K18" s="165">
        <v>7950</v>
      </c>
      <c r="L18" s="62">
        <f t="shared" si="2"/>
        <v>1410000</v>
      </c>
      <c r="M18" s="166">
        <v>1417950</v>
      </c>
      <c r="N18" s="166">
        <v>7950</v>
      </c>
      <c r="O18" s="63">
        <f t="shared" si="3"/>
        <v>1410000</v>
      </c>
      <c r="P18" s="64">
        <f t="shared" si="4"/>
        <v>2841900</v>
      </c>
      <c r="Q18" s="65">
        <f t="shared" si="4"/>
        <v>14850</v>
      </c>
      <c r="R18" s="62">
        <f t="shared" si="5"/>
        <v>2841900</v>
      </c>
      <c r="S18" s="63">
        <f t="shared" si="5"/>
        <v>14850</v>
      </c>
    </row>
    <row r="19" spans="2:19" x14ac:dyDescent="0.25">
      <c r="B19" s="158">
        <v>45292</v>
      </c>
      <c r="C19" s="159">
        <v>45322</v>
      </c>
      <c r="D19" s="163">
        <v>1419300</v>
      </c>
      <c r="E19" s="165">
        <v>6750</v>
      </c>
      <c r="F19" s="62">
        <f t="shared" si="0"/>
        <v>1412550</v>
      </c>
      <c r="G19" s="166">
        <v>1419300</v>
      </c>
      <c r="H19" s="166">
        <v>6750</v>
      </c>
      <c r="I19" s="63">
        <f t="shared" si="1"/>
        <v>1412550</v>
      </c>
      <c r="J19" s="163">
        <v>1421100</v>
      </c>
      <c r="K19" s="165">
        <v>8700</v>
      </c>
      <c r="L19" s="62">
        <f t="shared" si="2"/>
        <v>1412400</v>
      </c>
      <c r="M19" s="166">
        <v>1421100</v>
      </c>
      <c r="N19" s="166">
        <v>8700</v>
      </c>
      <c r="O19" s="63">
        <f t="shared" si="3"/>
        <v>1412400</v>
      </c>
      <c r="P19" s="64">
        <f t="shared" si="4"/>
        <v>2840400</v>
      </c>
      <c r="Q19" s="65">
        <f t="shared" si="4"/>
        <v>15450</v>
      </c>
      <c r="R19" s="62">
        <f t="shared" si="5"/>
        <v>2840400</v>
      </c>
      <c r="S19" s="63">
        <f t="shared" si="5"/>
        <v>15450</v>
      </c>
    </row>
    <row r="20" spans="2:19" x14ac:dyDescent="0.25">
      <c r="B20" s="158">
        <v>45323</v>
      </c>
      <c r="C20" s="159">
        <v>45351</v>
      </c>
      <c r="D20" s="163">
        <v>1603800</v>
      </c>
      <c r="E20" s="165">
        <v>5850</v>
      </c>
      <c r="F20" s="62">
        <f t="shared" si="0"/>
        <v>1597950</v>
      </c>
      <c r="G20" s="166">
        <v>1603800</v>
      </c>
      <c r="H20" s="166">
        <v>5850</v>
      </c>
      <c r="I20" s="63">
        <f t="shared" si="1"/>
        <v>1597950</v>
      </c>
      <c r="J20" s="163">
        <v>1602150</v>
      </c>
      <c r="K20" s="165">
        <v>6750</v>
      </c>
      <c r="L20" s="62">
        <f t="shared" si="2"/>
        <v>1595400</v>
      </c>
      <c r="M20" s="166">
        <v>1602150</v>
      </c>
      <c r="N20" s="166">
        <v>6750</v>
      </c>
      <c r="O20" s="63">
        <f t="shared" si="3"/>
        <v>1595400</v>
      </c>
      <c r="P20" s="64">
        <f t="shared" si="4"/>
        <v>3205950</v>
      </c>
      <c r="Q20" s="65">
        <f t="shared" si="4"/>
        <v>12600</v>
      </c>
      <c r="R20" s="62">
        <f t="shared" si="5"/>
        <v>3205950</v>
      </c>
      <c r="S20" s="63">
        <f t="shared" si="5"/>
        <v>12600</v>
      </c>
    </row>
    <row r="21" spans="2:19" ht="15.75" thickBot="1" x14ac:dyDescent="0.3">
      <c r="B21" s="160">
        <v>45352</v>
      </c>
      <c r="C21" s="161">
        <v>45380</v>
      </c>
      <c r="D21" s="162">
        <f>1967700*(29/31)</f>
        <v>1840751.6129032257</v>
      </c>
      <c r="E21" s="164">
        <f>6000*(29/31)</f>
        <v>5612.9032258064517</v>
      </c>
      <c r="F21" s="69">
        <f t="shared" si="0"/>
        <v>1835138.7096774192</v>
      </c>
      <c r="G21" s="167">
        <f>1967700*(29/31)</f>
        <v>1840751.6129032257</v>
      </c>
      <c r="H21" s="167">
        <f>6000*(29/31)</f>
        <v>5612.9032258064517</v>
      </c>
      <c r="I21" s="70">
        <f t="shared" si="1"/>
        <v>1835138.7096774192</v>
      </c>
      <c r="J21" s="162">
        <f>1961550*(29/31)</f>
        <v>1834998.3870967741</v>
      </c>
      <c r="K21" s="164">
        <f>6750*(29/31)</f>
        <v>6314.5161290322576</v>
      </c>
      <c r="L21" s="69">
        <f t="shared" si="2"/>
        <v>1828683.8709677418</v>
      </c>
      <c r="M21" s="167">
        <f>1961550*(29/31)</f>
        <v>1834998.3870967741</v>
      </c>
      <c r="N21" s="167">
        <f>6750*(29/31)</f>
        <v>6314.5161290322576</v>
      </c>
      <c r="O21" s="70">
        <f t="shared" si="3"/>
        <v>1828683.8709677418</v>
      </c>
      <c r="P21" s="67">
        <f t="shared" si="4"/>
        <v>3675750</v>
      </c>
      <c r="Q21" s="68">
        <f t="shared" si="4"/>
        <v>11927.419354838708</v>
      </c>
      <c r="R21" s="69">
        <f t="shared" si="5"/>
        <v>3675750</v>
      </c>
      <c r="S21" s="70">
        <f t="shared" si="5"/>
        <v>11927.419354838708</v>
      </c>
    </row>
    <row r="22" spans="2:19" s="56" customFormat="1" x14ac:dyDescent="0.25"/>
    <row r="23" spans="2:19" s="56" customFormat="1" ht="15.75" thickBot="1" x14ac:dyDescent="0.3"/>
    <row r="24" spans="2:19" s="56" customFormat="1" ht="15" customHeight="1" x14ac:dyDescent="0.25">
      <c r="C24" s="262" t="s">
        <v>121</v>
      </c>
      <c r="D24" s="263"/>
      <c r="E24" s="263"/>
      <c r="F24" s="263"/>
      <c r="G24" s="263"/>
      <c r="H24" s="263"/>
      <c r="I24" s="263"/>
      <c r="J24" s="263"/>
      <c r="K24" s="263"/>
      <c r="L24" s="263"/>
      <c r="M24" s="264"/>
    </row>
    <row r="25" spans="2:19" s="56" customFormat="1" x14ac:dyDescent="0.25">
      <c r="C25" s="265"/>
      <c r="D25" s="266"/>
      <c r="E25" s="266"/>
      <c r="F25" s="266"/>
      <c r="G25" s="266"/>
      <c r="H25" s="266"/>
      <c r="I25" s="266"/>
      <c r="J25" s="266"/>
      <c r="K25" s="266"/>
      <c r="L25" s="266"/>
      <c r="M25" s="267"/>
    </row>
    <row r="26" spans="2:19" s="56" customFormat="1" x14ac:dyDescent="0.25">
      <c r="C26" s="265"/>
      <c r="D26" s="266"/>
      <c r="E26" s="266"/>
      <c r="F26" s="266"/>
      <c r="G26" s="266"/>
      <c r="H26" s="266"/>
      <c r="I26" s="266"/>
      <c r="J26" s="266"/>
      <c r="K26" s="266"/>
      <c r="L26" s="266"/>
      <c r="M26" s="267"/>
    </row>
    <row r="27" spans="2:19" s="56" customFormat="1" x14ac:dyDescent="0.25">
      <c r="C27" s="265"/>
      <c r="D27" s="266"/>
      <c r="E27" s="266"/>
      <c r="F27" s="266"/>
      <c r="G27" s="266"/>
      <c r="H27" s="266"/>
      <c r="I27" s="266"/>
      <c r="J27" s="266"/>
      <c r="K27" s="266"/>
      <c r="L27" s="266"/>
      <c r="M27" s="267"/>
    </row>
    <row r="28" spans="2:19" s="56" customFormat="1" x14ac:dyDescent="0.25">
      <c r="C28" s="265"/>
      <c r="D28" s="266"/>
      <c r="E28" s="266"/>
      <c r="F28" s="266"/>
      <c r="G28" s="266"/>
      <c r="H28" s="266"/>
      <c r="I28" s="266"/>
      <c r="J28" s="266"/>
      <c r="K28" s="266"/>
      <c r="L28" s="266"/>
      <c r="M28" s="267"/>
    </row>
    <row r="29" spans="2:19" s="56" customFormat="1" x14ac:dyDescent="0.25">
      <c r="C29" s="265"/>
      <c r="D29" s="266"/>
      <c r="E29" s="266"/>
      <c r="F29" s="266"/>
      <c r="G29" s="266"/>
      <c r="H29" s="266"/>
      <c r="I29" s="266"/>
      <c r="J29" s="266"/>
      <c r="K29" s="266"/>
      <c r="L29" s="266"/>
      <c r="M29" s="267"/>
    </row>
    <row r="30" spans="2:19" x14ac:dyDescent="0.25">
      <c r="B30" s="56"/>
      <c r="C30" s="265"/>
      <c r="D30" s="266"/>
      <c r="E30" s="266"/>
      <c r="F30" s="266"/>
      <c r="G30" s="266"/>
      <c r="H30" s="266"/>
      <c r="I30" s="266"/>
      <c r="J30" s="266"/>
      <c r="K30" s="266"/>
      <c r="L30" s="266"/>
      <c r="M30" s="267"/>
      <c r="N30" s="56"/>
      <c r="O30" s="56"/>
      <c r="P30" s="56"/>
      <c r="Q30" s="56"/>
      <c r="R30" s="56"/>
      <c r="S30" s="56"/>
    </row>
    <row r="31" spans="2:19" x14ac:dyDescent="0.25">
      <c r="B31" s="56"/>
      <c r="C31" s="265"/>
      <c r="D31" s="266"/>
      <c r="E31" s="266"/>
      <c r="F31" s="266"/>
      <c r="G31" s="266"/>
      <c r="H31" s="266"/>
      <c r="I31" s="266"/>
      <c r="J31" s="266"/>
      <c r="K31" s="266"/>
      <c r="L31" s="266"/>
      <c r="M31" s="267"/>
      <c r="N31" s="56"/>
      <c r="O31" s="56"/>
      <c r="P31" s="56"/>
      <c r="Q31" s="56"/>
      <c r="R31" s="56"/>
      <c r="S31" s="56"/>
    </row>
    <row r="32" spans="2:19" x14ac:dyDescent="0.25">
      <c r="B32" s="56"/>
      <c r="C32" s="265"/>
      <c r="D32" s="266"/>
      <c r="E32" s="266"/>
      <c r="F32" s="266"/>
      <c r="G32" s="266"/>
      <c r="H32" s="266"/>
      <c r="I32" s="266"/>
      <c r="J32" s="266"/>
      <c r="K32" s="266"/>
      <c r="L32" s="266"/>
      <c r="M32" s="267"/>
      <c r="N32" s="56"/>
      <c r="O32" s="56"/>
      <c r="P32" s="56"/>
      <c r="Q32" s="56"/>
      <c r="R32" s="56"/>
      <c r="S32" s="56"/>
    </row>
    <row r="33" spans="2:19" x14ac:dyDescent="0.25">
      <c r="B33" s="56"/>
      <c r="C33" s="265"/>
      <c r="D33" s="266"/>
      <c r="E33" s="266"/>
      <c r="F33" s="266"/>
      <c r="G33" s="266"/>
      <c r="H33" s="266"/>
      <c r="I33" s="266"/>
      <c r="J33" s="266"/>
      <c r="K33" s="266"/>
      <c r="L33" s="266"/>
      <c r="M33" s="267"/>
      <c r="N33" s="56"/>
      <c r="O33" s="56"/>
      <c r="P33" s="56"/>
      <c r="Q33" s="56"/>
      <c r="R33" s="56"/>
      <c r="S33" s="56"/>
    </row>
    <row r="34" spans="2:19" x14ac:dyDescent="0.25">
      <c r="B34" s="56"/>
      <c r="C34" s="265"/>
      <c r="D34" s="266"/>
      <c r="E34" s="266"/>
      <c r="F34" s="266"/>
      <c r="G34" s="266"/>
      <c r="H34" s="266"/>
      <c r="I34" s="266"/>
      <c r="J34" s="266"/>
      <c r="K34" s="266"/>
      <c r="L34" s="266"/>
      <c r="M34" s="267"/>
      <c r="N34" s="56"/>
      <c r="O34" s="56"/>
      <c r="P34" s="56"/>
      <c r="Q34" s="56"/>
      <c r="R34" s="56"/>
      <c r="S34" s="56"/>
    </row>
    <row r="35" spans="2:19" ht="15.75" thickBot="1" x14ac:dyDescent="0.3">
      <c r="B35" s="56"/>
      <c r="C35" s="268"/>
      <c r="D35" s="269"/>
      <c r="E35" s="269"/>
      <c r="F35" s="269"/>
      <c r="G35" s="269"/>
      <c r="H35" s="269"/>
      <c r="I35" s="269"/>
      <c r="J35" s="269"/>
      <c r="K35" s="269"/>
      <c r="L35" s="269"/>
      <c r="M35" s="270"/>
      <c r="N35" s="56"/>
      <c r="O35" s="56"/>
      <c r="P35" s="56"/>
      <c r="Q35" s="56"/>
      <c r="R35" s="56"/>
      <c r="S35" s="56"/>
    </row>
    <row r="36" spans="2:19" x14ac:dyDescent="0.25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2:19" x14ac:dyDescent="0.25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2:19" x14ac:dyDescent="0.2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2:19" x14ac:dyDescent="0.25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2:19" x14ac:dyDescent="0.25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2:19" x14ac:dyDescent="0.25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2:19" x14ac:dyDescent="0.25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2:19" x14ac:dyDescent="0.2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2:19" x14ac:dyDescent="0.25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2:19" x14ac:dyDescent="0.25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2:19" x14ac:dyDescent="0.25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2:19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</row>
    <row r="48" spans="2:19" x14ac:dyDescent="0.2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</row>
    <row r="49" spans="2:14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</row>
    <row r="50" spans="2:14" x14ac:dyDescent="0.25"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2:14" x14ac:dyDescent="0.25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</row>
    <row r="52" spans="2:14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</row>
    <row r="53" spans="2:14" x14ac:dyDescent="0.25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</row>
    <row r="54" spans="2:14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</row>
    <row r="55" spans="2:14" x14ac:dyDescent="0.25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</row>
    <row r="56" spans="2:14" x14ac:dyDescent="0.25"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</row>
    <row r="57" spans="2:14" x14ac:dyDescent="0.25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</row>
    <row r="58" spans="2:14" x14ac:dyDescent="0.25"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</row>
    <row r="59" spans="2:14" x14ac:dyDescent="0.25"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</row>
    <row r="60" spans="2:14" x14ac:dyDescent="0.25"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</row>
    <row r="61" spans="2:14" x14ac:dyDescent="0.25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</row>
    <row r="62" spans="2:14" x14ac:dyDescent="0.25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</row>
  </sheetData>
  <mergeCells count="23">
    <mergeCell ref="C24:M35"/>
    <mergeCell ref="K5:K6"/>
    <mergeCell ref="L5:L6"/>
    <mergeCell ref="M5:M6"/>
    <mergeCell ref="D5:D6"/>
    <mergeCell ref="E5:E6"/>
    <mergeCell ref="F5:F6"/>
    <mergeCell ref="G5:G6"/>
    <mergeCell ref="B2:S2"/>
    <mergeCell ref="D3:K3"/>
    <mergeCell ref="P3:S4"/>
    <mergeCell ref="D4:I4"/>
    <mergeCell ref="J4:O4"/>
    <mergeCell ref="N5:N6"/>
    <mergeCell ref="O5:O6"/>
    <mergeCell ref="P6:Q6"/>
    <mergeCell ref="R6:S6"/>
    <mergeCell ref="B3:C3"/>
    <mergeCell ref="B4:C4"/>
    <mergeCell ref="B5:C6"/>
    <mergeCell ref="H5:H6"/>
    <mergeCell ref="I5:I6"/>
    <mergeCell ref="J5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8A1D-969D-4124-B660-6F3185A92788}">
  <dimension ref="A1:CP449"/>
  <sheetViews>
    <sheetView topLeftCell="B1" workbookViewId="0">
      <selection activeCell="E33" sqref="E33"/>
    </sheetView>
  </sheetViews>
  <sheetFormatPr defaultColWidth="8.85546875" defaultRowHeight="15" x14ac:dyDescent="0.25"/>
  <cols>
    <col min="2" max="2" width="45.42578125" bestFit="1" customWidth="1"/>
    <col min="3" max="3" width="23.42578125" bestFit="1" customWidth="1"/>
    <col min="4" max="4" width="17.7109375" customWidth="1"/>
    <col min="5" max="5" width="15.85546875" customWidth="1"/>
    <col min="6" max="6" width="19" customWidth="1"/>
    <col min="7" max="7" width="20.28515625" customWidth="1"/>
    <col min="8" max="8" width="26.7109375" style="56" customWidth="1"/>
    <col min="9" max="9" width="18.7109375" style="56" customWidth="1"/>
    <col min="10" max="10" width="28.140625" style="56" customWidth="1"/>
    <col min="11" max="13" width="8.85546875" style="56"/>
  </cols>
  <sheetData>
    <row r="1" spans="1:13" x14ac:dyDescent="0.25">
      <c r="A1" s="71"/>
      <c r="B1" s="72"/>
      <c r="C1" s="72"/>
      <c r="D1" s="72"/>
      <c r="E1" s="72"/>
      <c r="F1" s="72"/>
      <c r="G1" s="73"/>
      <c r="I1"/>
      <c r="J1"/>
      <c r="K1"/>
      <c r="L1"/>
      <c r="M1"/>
    </row>
    <row r="2" spans="1:13" x14ac:dyDescent="0.25">
      <c r="A2" s="74"/>
      <c r="B2" s="75" t="s">
        <v>52</v>
      </c>
      <c r="C2" s="75"/>
      <c r="D2" s="56"/>
      <c r="E2" s="56"/>
      <c r="F2" s="56"/>
      <c r="G2" s="76"/>
      <c r="I2"/>
      <c r="J2"/>
      <c r="K2"/>
      <c r="L2"/>
      <c r="M2"/>
    </row>
    <row r="3" spans="1:13" x14ac:dyDescent="0.25">
      <c r="A3" s="74"/>
      <c r="B3" s="77" t="s">
        <v>53</v>
      </c>
      <c r="C3" s="77" t="s">
        <v>54</v>
      </c>
      <c r="D3" s="77" t="s">
        <v>55</v>
      </c>
      <c r="E3" s="77" t="s">
        <v>56</v>
      </c>
      <c r="F3" s="77" t="s">
        <v>57</v>
      </c>
      <c r="G3" s="76"/>
      <c r="I3"/>
      <c r="J3"/>
      <c r="K3"/>
      <c r="L3"/>
      <c r="M3"/>
    </row>
    <row r="4" spans="1:13" x14ac:dyDescent="0.25">
      <c r="A4" s="74"/>
      <c r="B4" s="275" t="s">
        <v>58</v>
      </c>
      <c r="C4" s="78" t="s">
        <v>86</v>
      </c>
      <c r="D4" s="79">
        <v>9</v>
      </c>
      <c r="E4" s="80">
        <v>0</v>
      </c>
      <c r="F4" s="79">
        <f t="shared" ref="F4:F5" si="0">D4-E4</f>
        <v>9</v>
      </c>
      <c r="G4" s="76"/>
      <c r="I4"/>
      <c r="J4"/>
      <c r="K4"/>
      <c r="L4"/>
      <c r="M4"/>
    </row>
    <row r="5" spans="1:13" x14ac:dyDescent="0.25">
      <c r="A5" s="74"/>
      <c r="B5" s="275"/>
      <c r="C5" s="78" t="s">
        <v>87</v>
      </c>
      <c r="D5" s="79">
        <v>3</v>
      </c>
      <c r="E5" s="80">
        <v>0</v>
      </c>
      <c r="F5" s="79">
        <f t="shared" si="0"/>
        <v>3</v>
      </c>
      <c r="G5" s="76"/>
      <c r="I5"/>
      <c r="J5"/>
      <c r="K5"/>
      <c r="L5"/>
      <c r="M5"/>
    </row>
    <row r="6" spans="1:13" x14ac:dyDescent="0.25">
      <c r="A6" s="74"/>
      <c r="B6" s="276"/>
      <c r="C6" s="81" t="s">
        <v>9</v>
      </c>
      <c r="D6" s="82">
        <f>SUM(D4:D5)</f>
        <v>12</v>
      </c>
      <c r="E6" s="82">
        <f>SUM(E4:E5)</f>
        <v>0</v>
      </c>
      <c r="F6" s="82">
        <f>D6-E6</f>
        <v>12</v>
      </c>
      <c r="G6" s="76"/>
      <c r="I6"/>
      <c r="J6"/>
      <c r="K6"/>
      <c r="L6"/>
      <c r="M6"/>
    </row>
    <row r="7" spans="1:13" x14ac:dyDescent="0.25">
      <c r="A7" s="74"/>
      <c r="B7" s="56"/>
      <c r="C7" s="56"/>
      <c r="D7" s="56"/>
      <c r="E7" s="56"/>
      <c r="F7" s="56"/>
      <c r="G7" s="76"/>
      <c r="I7"/>
      <c r="J7"/>
      <c r="K7"/>
      <c r="L7"/>
      <c r="M7"/>
    </row>
    <row r="8" spans="1:13" x14ac:dyDescent="0.25">
      <c r="A8" s="74"/>
      <c r="B8" s="56"/>
      <c r="C8" s="56"/>
      <c r="D8" s="56"/>
      <c r="E8" s="56"/>
      <c r="F8" s="56"/>
      <c r="G8" s="76"/>
      <c r="I8"/>
      <c r="J8"/>
      <c r="K8"/>
      <c r="L8"/>
      <c r="M8"/>
    </row>
    <row r="9" spans="1:13" x14ac:dyDescent="0.25">
      <c r="A9" s="74"/>
      <c r="B9" s="77" t="s">
        <v>53</v>
      </c>
      <c r="C9" s="77" t="s">
        <v>59</v>
      </c>
      <c r="D9" s="77" t="s">
        <v>55</v>
      </c>
      <c r="E9" s="77" t="s">
        <v>56</v>
      </c>
      <c r="F9" s="77" t="s">
        <v>57</v>
      </c>
      <c r="G9" s="76"/>
      <c r="I9"/>
      <c r="J9"/>
      <c r="K9"/>
      <c r="L9"/>
      <c r="M9"/>
    </row>
    <row r="10" spans="1:13" x14ac:dyDescent="0.25">
      <c r="A10" s="74"/>
      <c r="B10" s="275" t="s">
        <v>60</v>
      </c>
      <c r="C10" s="78" t="s">
        <v>86</v>
      </c>
      <c r="D10" s="83">
        <v>2552563.13</v>
      </c>
      <c r="E10" s="80">
        <v>0</v>
      </c>
      <c r="F10" s="84">
        <f t="shared" ref="F10:F11" si="1">D10-E10</f>
        <v>2552563.13</v>
      </c>
      <c r="G10" s="76"/>
      <c r="I10"/>
      <c r="J10"/>
      <c r="K10"/>
      <c r="L10"/>
      <c r="M10"/>
    </row>
    <row r="11" spans="1:13" x14ac:dyDescent="0.25">
      <c r="A11" s="74"/>
      <c r="B11" s="275"/>
      <c r="C11" s="78" t="s">
        <v>87</v>
      </c>
      <c r="D11" s="83">
        <v>670047.81999999995</v>
      </c>
      <c r="E11" s="80">
        <v>0</v>
      </c>
      <c r="F11" s="84">
        <f t="shared" si="1"/>
        <v>670047.81999999995</v>
      </c>
      <c r="G11" s="76"/>
      <c r="I11"/>
      <c r="J11"/>
      <c r="K11"/>
      <c r="L11"/>
      <c r="M11"/>
    </row>
    <row r="12" spans="1:13" x14ac:dyDescent="0.25">
      <c r="A12" s="74"/>
      <c r="B12" s="276"/>
      <c r="C12" s="81" t="s">
        <v>9</v>
      </c>
      <c r="D12" s="85">
        <f>ROUNDDOWN(SUM(D10:D11),0)</f>
        <v>3222610</v>
      </c>
      <c r="E12" s="86">
        <f>SUM(E10:E11)</f>
        <v>0</v>
      </c>
      <c r="F12" s="85">
        <f>D12-E12</f>
        <v>3222610</v>
      </c>
      <c r="G12" s="76"/>
      <c r="I12"/>
      <c r="J12"/>
      <c r="K12"/>
      <c r="L12"/>
      <c r="M12"/>
    </row>
    <row r="13" spans="1:13" x14ac:dyDescent="0.25">
      <c r="A13" s="74"/>
      <c r="B13" s="56"/>
      <c r="C13" s="56"/>
      <c r="D13" s="56"/>
      <c r="E13" s="56"/>
      <c r="F13" s="56"/>
      <c r="G13" s="76"/>
      <c r="I13"/>
      <c r="J13"/>
      <c r="K13"/>
      <c r="L13"/>
      <c r="M13"/>
    </row>
    <row r="14" spans="1:13" x14ac:dyDescent="0.25">
      <c r="A14" s="74"/>
      <c r="B14" s="56"/>
      <c r="C14" s="56"/>
      <c r="D14" s="56"/>
      <c r="E14" s="56"/>
      <c r="F14" s="56"/>
      <c r="G14" s="76"/>
      <c r="I14"/>
      <c r="J14"/>
      <c r="K14"/>
      <c r="L14"/>
      <c r="M14"/>
    </row>
    <row r="15" spans="1:13" x14ac:dyDescent="0.25">
      <c r="A15" s="74"/>
      <c r="B15" s="77" t="s">
        <v>53</v>
      </c>
      <c r="C15" s="77" t="s">
        <v>59</v>
      </c>
      <c r="D15" s="77" t="s">
        <v>55</v>
      </c>
      <c r="E15" s="77" t="s">
        <v>61</v>
      </c>
      <c r="F15" s="77" t="s">
        <v>62</v>
      </c>
      <c r="G15" s="76"/>
      <c r="I15"/>
      <c r="J15"/>
      <c r="K15"/>
      <c r="L15"/>
      <c r="M15"/>
    </row>
    <row r="16" spans="1:13" x14ac:dyDescent="0.25">
      <c r="A16" s="74"/>
      <c r="B16" s="275" t="s">
        <v>63</v>
      </c>
      <c r="C16" s="78" t="s">
        <v>86</v>
      </c>
      <c r="D16" s="87">
        <v>34</v>
      </c>
      <c r="E16" s="80">
        <v>0</v>
      </c>
      <c r="F16" s="87">
        <f t="shared" ref="F16:F17" si="2">D16-E16</f>
        <v>34</v>
      </c>
      <c r="G16" s="76"/>
      <c r="I16"/>
      <c r="J16"/>
      <c r="K16"/>
      <c r="L16"/>
      <c r="M16"/>
    </row>
    <row r="17" spans="1:94" x14ac:dyDescent="0.25">
      <c r="A17" s="74"/>
      <c r="B17" s="275"/>
      <c r="C17" s="78" t="s">
        <v>87</v>
      </c>
      <c r="D17" s="87">
        <v>34</v>
      </c>
      <c r="E17" s="80">
        <v>0</v>
      </c>
      <c r="F17" s="87">
        <f t="shared" si="2"/>
        <v>34</v>
      </c>
      <c r="G17" s="76"/>
      <c r="I17"/>
      <c r="J17"/>
      <c r="K17"/>
      <c r="L17"/>
      <c r="M17"/>
    </row>
    <row r="18" spans="1:94" x14ac:dyDescent="0.25">
      <c r="A18" s="74"/>
      <c r="B18" s="276"/>
      <c r="C18" s="81" t="s">
        <v>64</v>
      </c>
      <c r="D18" s="88">
        <f>AVERAGE(D16:D17)</f>
        <v>34</v>
      </c>
      <c r="E18" s="86">
        <f>SUM(E16:E17)</f>
        <v>0</v>
      </c>
      <c r="F18" s="88">
        <f>D18-E18</f>
        <v>34</v>
      </c>
      <c r="G18" s="76"/>
      <c r="I18"/>
      <c r="J18"/>
      <c r="K18"/>
      <c r="L18"/>
      <c r="M18"/>
    </row>
    <row r="19" spans="1:94" ht="15.75" thickBot="1" x14ac:dyDescent="0.3">
      <c r="A19" s="89"/>
      <c r="B19" s="90"/>
      <c r="C19" s="90"/>
      <c r="D19" s="90"/>
      <c r="E19" s="90"/>
      <c r="F19" s="90"/>
      <c r="G19" s="91"/>
      <c r="I19"/>
      <c r="J19"/>
      <c r="K19"/>
      <c r="L19"/>
      <c r="M19"/>
    </row>
    <row r="20" spans="1:94" s="56" customFormat="1" x14ac:dyDescent="0.25"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</row>
    <row r="21" spans="1:94" s="56" customFormat="1" x14ac:dyDescent="0.25"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</row>
    <row r="22" spans="1:94" s="56" customFormat="1" x14ac:dyDescent="0.25"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</row>
    <row r="23" spans="1:94" ht="30" x14ac:dyDescent="0.25">
      <c r="B23" t="s">
        <v>99</v>
      </c>
      <c r="C23" s="193"/>
      <c r="F23" s="77" t="s">
        <v>94</v>
      </c>
      <c r="G23" s="77" t="s">
        <v>95</v>
      </c>
      <c r="H23" s="77" t="s">
        <v>96</v>
      </c>
      <c r="I23" s="77" t="s">
        <v>97</v>
      </c>
      <c r="J23" s="192" t="s">
        <v>98</v>
      </c>
      <c r="K23"/>
      <c r="L23"/>
      <c r="M23"/>
    </row>
    <row r="24" spans="1:94" ht="30" x14ac:dyDescent="0.25">
      <c r="B24" s="77" t="s">
        <v>100</v>
      </c>
      <c r="C24" s="77" t="s">
        <v>101</v>
      </c>
      <c r="F24" s="184">
        <v>1</v>
      </c>
      <c r="G24" s="185">
        <v>45047</v>
      </c>
      <c r="H24" s="188" t="s">
        <v>105</v>
      </c>
      <c r="I24" s="187">
        <v>5</v>
      </c>
      <c r="J24" s="187">
        <v>1</v>
      </c>
      <c r="K24"/>
      <c r="L24"/>
      <c r="M24"/>
    </row>
    <row r="25" spans="1:94" x14ac:dyDescent="0.25">
      <c r="B25" s="77" t="s">
        <v>102</v>
      </c>
      <c r="C25" s="194">
        <v>6</v>
      </c>
      <c r="F25" s="184">
        <v>2</v>
      </c>
      <c r="G25" s="185">
        <v>45201</v>
      </c>
      <c r="H25" s="186" t="s">
        <v>106</v>
      </c>
      <c r="I25" s="187">
        <v>5</v>
      </c>
      <c r="J25" s="187">
        <v>1</v>
      </c>
      <c r="K25"/>
      <c r="L25"/>
      <c r="M25"/>
    </row>
    <row r="26" spans="1:94" x14ac:dyDescent="0.25">
      <c r="B26" s="77" t="s">
        <v>103</v>
      </c>
      <c r="C26" s="194">
        <v>28</v>
      </c>
      <c r="F26" s="184">
        <v>3</v>
      </c>
      <c r="G26" s="185">
        <v>44960</v>
      </c>
      <c r="H26" s="186" t="s">
        <v>107</v>
      </c>
      <c r="I26" s="187">
        <v>5</v>
      </c>
      <c r="J26" s="187">
        <v>1</v>
      </c>
      <c r="K26"/>
      <c r="L26"/>
      <c r="M26"/>
    </row>
    <row r="27" spans="1:94" ht="30" x14ac:dyDescent="0.25">
      <c r="B27" s="77" t="s">
        <v>104</v>
      </c>
      <c r="C27" s="195">
        <f>SUM(C25:C26)</f>
        <v>34</v>
      </c>
      <c r="F27" s="184">
        <v>4</v>
      </c>
      <c r="G27" s="185">
        <v>45082</v>
      </c>
      <c r="H27" s="188" t="s">
        <v>108</v>
      </c>
      <c r="I27" s="189">
        <v>6</v>
      </c>
      <c r="J27" s="187">
        <v>1</v>
      </c>
      <c r="K27"/>
      <c r="L27"/>
      <c r="M27"/>
    </row>
    <row r="28" spans="1:94" ht="30" x14ac:dyDescent="0.25">
      <c r="F28" s="184">
        <v>5</v>
      </c>
      <c r="G28" s="185" t="s">
        <v>111</v>
      </c>
      <c r="H28" s="188" t="s">
        <v>109</v>
      </c>
      <c r="I28" s="189">
        <v>6</v>
      </c>
      <c r="J28" s="187">
        <v>1</v>
      </c>
      <c r="K28"/>
      <c r="L28"/>
      <c r="M28"/>
    </row>
    <row r="29" spans="1:94" x14ac:dyDescent="0.25">
      <c r="F29" s="184">
        <v>6</v>
      </c>
      <c r="G29" s="185" t="s">
        <v>112</v>
      </c>
      <c r="H29" s="188" t="s">
        <v>110</v>
      </c>
      <c r="I29" s="189">
        <v>5</v>
      </c>
      <c r="J29" s="187">
        <v>1</v>
      </c>
      <c r="K29"/>
      <c r="L29"/>
      <c r="M29"/>
    </row>
    <row r="30" spans="1:94" ht="30" x14ac:dyDescent="0.25">
      <c r="F30" s="184">
        <v>7</v>
      </c>
      <c r="G30" s="185">
        <v>45269</v>
      </c>
      <c r="H30" s="188" t="s">
        <v>113</v>
      </c>
      <c r="I30" s="189">
        <v>5</v>
      </c>
      <c r="J30" s="187">
        <v>1</v>
      </c>
      <c r="K30"/>
      <c r="L30"/>
      <c r="M30"/>
    </row>
    <row r="31" spans="1:94" x14ac:dyDescent="0.25">
      <c r="F31" s="184">
        <v>8</v>
      </c>
      <c r="G31" s="185" t="s">
        <v>114</v>
      </c>
      <c r="H31" s="188" t="s">
        <v>115</v>
      </c>
      <c r="I31" s="189">
        <v>5</v>
      </c>
      <c r="J31" s="187">
        <v>1</v>
      </c>
      <c r="K31"/>
      <c r="L31"/>
      <c r="M31"/>
    </row>
    <row r="32" spans="1:94" ht="30" x14ac:dyDescent="0.25">
      <c r="F32" s="184">
        <v>9</v>
      </c>
      <c r="G32" s="185">
        <v>44996</v>
      </c>
      <c r="H32" s="188" t="s">
        <v>116</v>
      </c>
      <c r="I32" s="189">
        <v>5</v>
      </c>
      <c r="J32" s="187">
        <v>1</v>
      </c>
      <c r="K32"/>
      <c r="L32"/>
      <c r="M32"/>
    </row>
    <row r="33" spans="6:13" ht="30" x14ac:dyDescent="0.25">
      <c r="F33" s="184">
        <v>10</v>
      </c>
      <c r="G33" s="185">
        <v>45292</v>
      </c>
      <c r="H33" s="188" t="s">
        <v>117</v>
      </c>
      <c r="I33" s="189">
        <v>6</v>
      </c>
      <c r="J33" s="187">
        <v>1</v>
      </c>
      <c r="K33"/>
      <c r="L33"/>
      <c r="M33"/>
    </row>
    <row r="34" spans="6:13" x14ac:dyDescent="0.25">
      <c r="F34" s="184">
        <v>11</v>
      </c>
      <c r="G34" s="185">
        <v>45293</v>
      </c>
      <c r="H34" s="188" t="s">
        <v>118</v>
      </c>
      <c r="I34" s="189">
        <v>6</v>
      </c>
      <c r="J34" s="187">
        <v>1</v>
      </c>
      <c r="K34"/>
      <c r="L34"/>
      <c r="M34"/>
    </row>
    <row r="35" spans="6:13" ht="30" x14ac:dyDescent="0.25">
      <c r="F35" s="184">
        <v>12</v>
      </c>
      <c r="G35" s="185" t="s">
        <v>119</v>
      </c>
      <c r="H35" s="188" t="s">
        <v>120</v>
      </c>
      <c r="I35" s="189">
        <v>6</v>
      </c>
      <c r="J35" s="187">
        <v>1</v>
      </c>
      <c r="K35"/>
      <c r="L35"/>
      <c r="M35"/>
    </row>
    <row r="36" spans="6:13" x14ac:dyDescent="0.25">
      <c r="F36" s="277" t="s">
        <v>9</v>
      </c>
      <c r="G36" s="277"/>
      <c r="H36" s="277"/>
      <c r="I36" s="190"/>
      <c r="J36" s="191">
        <f>SUM(J24:J35)</f>
        <v>12</v>
      </c>
      <c r="K36"/>
      <c r="L36"/>
      <c r="M36"/>
    </row>
    <row r="37" spans="6:13" x14ac:dyDescent="0.25">
      <c r="H37"/>
      <c r="I37"/>
      <c r="J37"/>
      <c r="K37"/>
      <c r="L37"/>
      <c r="M37"/>
    </row>
    <row r="38" spans="6:13" x14ac:dyDescent="0.25">
      <c r="H38"/>
      <c r="I38"/>
      <c r="J38"/>
      <c r="K38"/>
      <c r="L38"/>
      <c r="M38"/>
    </row>
    <row r="39" spans="6:13" x14ac:dyDescent="0.25">
      <c r="H39"/>
      <c r="I39"/>
      <c r="J39"/>
      <c r="K39"/>
      <c r="L39"/>
      <c r="M39"/>
    </row>
    <row r="40" spans="6:13" x14ac:dyDescent="0.25">
      <c r="H40"/>
      <c r="I40"/>
      <c r="J40"/>
      <c r="K40"/>
      <c r="L40"/>
      <c r="M40"/>
    </row>
    <row r="41" spans="6:13" x14ac:dyDescent="0.25">
      <c r="H41"/>
      <c r="I41"/>
      <c r="J41"/>
      <c r="K41"/>
      <c r="L41"/>
      <c r="M41"/>
    </row>
    <row r="42" spans="6:13" x14ac:dyDescent="0.25">
      <c r="H42"/>
      <c r="I42"/>
      <c r="J42"/>
      <c r="K42"/>
      <c r="L42"/>
      <c r="M42"/>
    </row>
    <row r="43" spans="6:13" x14ac:dyDescent="0.25">
      <c r="H43"/>
      <c r="I43"/>
      <c r="J43"/>
      <c r="K43"/>
      <c r="L43"/>
      <c r="M43"/>
    </row>
    <row r="44" spans="6:13" x14ac:dyDescent="0.25">
      <c r="H44"/>
      <c r="I44"/>
      <c r="J44"/>
      <c r="K44"/>
      <c r="L44"/>
      <c r="M44"/>
    </row>
    <row r="45" spans="6:13" x14ac:dyDescent="0.25">
      <c r="H45"/>
      <c r="I45"/>
      <c r="J45"/>
      <c r="K45"/>
      <c r="L45"/>
      <c r="M45"/>
    </row>
    <row r="46" spans="6:13" x14ac:dyDescent="0.25">
      <c r="H46"/>
      <c r="I46"/>
      <c r="J46"/>
      <c r="K46"/>
      <c r="L46"/>
      <c r="M46"/>
    </row>
    <row r="47" spans="6:13" x14ac:dyDescent="0.25">
      <c r="H47"/>
      <c r="I47"/>
      <c r="J47"/>
      <c r="K47"/>
      <c r="L47"/>
      <c r="M47"/>
    </row>
    <row r="48" spans="6:13" x14ac:dyDescent="0.25">
      <c r="H48"/>
      <c r="I48"/>
      <c r="J48"/>
      <c r="K48"/>
      <c r="L48"/>
      <c r="M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</sheetData>
  <mergeCells count="4">
    <mergeCell ref="B4:B6"/>
    <mergeCell ref="B10:B12"/>
    <mergeCell ref="B16:B18"/>
    <mergeCell ref="F36:H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4638-D0ED-4D5A-9D55-9C14463B627B}">
  <dimension ref="A1:N24"/>
  <sheetViews>
    <sheetView topLeftCell="A12" workbookViewId="0">
      <selection activeCell="E25" sqref="E25"/>
    </sheetView>
  </sheetViews>
  <sheetFormatPr defaultColWidth="9.140625" defaultRowHeight="15" x14ac:dyDescent="0.25"/>
  <cols>
    <col min="1" max="1" width="9.140625" style="55"/>
    <col min="2" max="2" width="12.140625" style="92" customWidth="1"/>
    <col min="3" max="3" width="13.140625" style="92" customWidth="1"/>
    <col min="4" max="4" width="11.42578125" style="92" customWidth="1"/>
    <col min="5" max="5" width="18.42578125" style="92" customWidth="1"/>
    <col min="6" max="6" width="18.7109375" style="92" customWidth="1"/>
    <col min="7" max="7" width="14.28515625" style="92" customWidth="1"/>
    <col min="8" max="8" width="17.42578125" style="92" bestFit="1" customWidth="1"/>
    <col min="9" max="9" width="14" style="92" customWidth="1"/>
    <col min="10" max="10" width="13.42578125" style="92" customWidth="1"/>
    <col min="11" max="11" width="13.85546875" style="92" customWidth="1"/>
    <col min="12" max="12" width="16.7109375" style="92" customWidth="1"/>
    <col min="13" max="13" width="9.140625" style="55"/>
    <col min="14" max="14" width="10.85546875" style="55" bestFit="1" customWidth="1"/>
    <col min="15" max="16384" width="9.140625" style="92"/>
  </cols>
  <sheetData>
    <row r="1" spans="2:14" s="55" customFormat="1" ht="15" customHeight="1" thickBot="1" x14ac:dyDescent="0.3"/>
    <row r="2" spans="2:14" ht="32.450000000000003" customHeight="1" x14ac:dyDescent="0.25">
      <c r="B2" s="285" t="s">
        <v>65</v>
      </c>
      <c r="C2" s="288" t="s">
        <v>66</v>
      </c>
      <c r="D2" s="300" t="s">
        <v>67</v>
      </c>
      <c r="E2" s="303" t="s">
        <v>68</v>
      </c>
      <c r="F2" s="306" t="s">
        <v>69</v>
      </c>
      <c r="G2" s="309" t="s">
        <v>70</v>
      </c>
      <c r="H2" s="285" t="s">
        <v>71</v>
      </c>
      <c r="I2" s="288" t="s">
        <v>2</v>
      </c>
      <c r="J2" s="291" t="s">
        <v>72</v>
      </c>
      <c r="K2" s="294" t="s">
        <v>73</v>
      </c>
      <c r="L2" s="297" t="s">
        <v>74</v>
      </c>
    </row>
    <row r="3" spans="2:14" ht="19.5" customHeight="1" x14ac:dyDescent="0.25">
      <c r="B3" s="286"/>
      <c r="C3" s="289"/>
      <c r="D3" s="301"/>
      <c r="E3" s="304"/>
      <c r="F3" s="307"/>
      <c r="G3" s="310"/>
      <c r="H3" s="286"/>
      <c r="I3" s="289"/>
      <c r="J3" s="292"/>
      <c r="K3" s="295"/>
      <c r="L3" s="298"/>
    </row>
    <row r="4" spans="2:14" ht="22.5" customHeight="1" thickBot="1" x14ac:dyDescent="0.3">
      <c r="B4" s="287"/>
      <c r="C4" s="290"/>
      <c r="D4" s="302"/>
      <c r="E4" s="305"/>
      <c r="F4" s="308"/>
      <c r="G4" s="311"/>
      <c r="H4" s="287"/>
      <c r="I4" s="290"/>
      <c r="J4" s="293"/>
      <c r="K4" s="296"/>
      <c r="L4" s="299"/>
    </row>
    <row r="5" spans="2:14" x14ac:dyDescent="0.25">
      <c r="B5" s="112">
        <v>44927</v>
      </c>
      <c r="C5" s="113">
        <v>44227</v>
      </c>
      <c r="D5" s="114">
        <v>44927</v>
      </c>
      <c r="E5" s="168">
        <f>'SDG 7'!P7-'SDG 7'!Q7</f>
        <v>2786100</v>
      </c>
      <c r="F5" s="116">
        <f>'SDG 7'!R7-'SDG 7'!S7</f>
        <v>2786100</v>
      </c>
      <c r="G5" s="172">
        <f t="shared" ref="G5:G19" si="0">E5-F5</f>
        <v>0</v>
      </c>
      <c r="H5" s="115">
        <f t="shared" ref="H5:H19" si="1">E5</f>
        <v>2786100</v>
      </c>
      <c r="I5" s="116">
        <f t="shared" ref="I5:I19" si="2">H5/1000</f>
        <v>2786.1</v>
      </c>
      <c r="J5" s="117">
        <v>0.97770000000000001</v>
      </c>
      <c r="K5" s="118">
        <f t="shared" ref="K5:K19" si="3">I5*J5</f>
        <v>2723.9699700000001</v>
      </c>
      <c r="L5" s="278">
        <f>ROUNDDOWN(SUM(K5:K16),0)</f>
        <v>38055</v>
      </c>
      <c r="M5" s="119"/>
      <c r="N5" s="120"/>
    </row>
    <row r="6" spans="2:14" x14ac:dyDescent="0.25">
      <c r="B6" s="112">
        <v>44928</v>
      </c>
      <c r="C6" s="101">
        <v>44255</v>
      </c>
      <c r="D6" s="114">
        <v>44958</v>
      </c>
      <c r="E6" s="168">
        <f>'SDG 7'!P8-'SDG 7'!Q8</f>
        <v>3207150</v>
      </c>
      <c r="F6" s="116">
        <f>'SDG 7'!R8-'SDG 7'!S8</f>
        <v>3207150</v>
      </c>
      <c r="G6" s="173">
        <f t="shared" si="0"/>
        <v>0</v>
      </c>
      <c r="H6" s="103">
        <f t="shared" si="1"/>
        <v>3207150</v>
      </c>
      <c r="I6" s="104">
        <f t="shared" si="2"/>
        <v>3207.15</v>
      </c>
      <c r="J6" s="105">
        <v>0.97770000000000001</v>
      </c>
      <c r="K6" s="106">
        <f t="shared" si="3"/>
        <v>3135.6305550000002</v>
      </c>
      <c r="L6" s="279"/>
    </row>
    <row r="7" spans="2:14" x14ac:dyDescent="0.25">
      <c r="B7" s="112">
        <v>44929</v>
      </c>
      <c r="C7" s="101">
        <v>44286</v>
      </c>
      <c r="D7" s="114">
        <v>44986</v>
      </c>
      <c r="E7" s="168">
        <f>'SDG 7'!P9-'SDG 7'!Q9</f>
        <v>3679050</v>
      </c>
      <c r="F7" s="116">
        <f>'SDG 7'!R9-'SDG 7'!S9</f>
        <v>3679050</v>
      </c>
      <c r="G7" s="173">
        <f t="shared" si="0"/>
        <v>0</v>
      </c>
      <c r="H7" s="103">
        <f t="shared" si="1"/>
        <v>3679050</v>
      </c>
      <c r="I7" s="104">
        <f t="shared" si="2"/>
        <v>3679.05</v>
      </c>
      <c r="J7" s="105">
        <v>0.97770000000000001</v>
      </c>
      <c r="K7" s="106">
        <f t="shared" si="3"/>
        <v>3597.0071850000004</v>
      </c>
      <c r="L7" s="279"/>
    </row>
    <row r="8" spans="2:14" x14ac:dyDescent="0.25">
      <c r="B8" s="112">
        <v>44930</v>
      </c>
      <c r="C8" s="101">
        <v>44316</v>
      </c>
      <c r="D8" s="114">
        <v>45017</v>
      </c>
      <c r="E8" s="168">
        <f>'SDG 7'!P10-'SDG 7'!Q10</f>
        <v>3748950</v>
      </c>
      <c r="F8" s="116">
        <f>'SDG 7'!R10-'SDG 7'!S10</f>
        <v>3748950</v>
      </c>
      <c r="G8" s="173">
        <f t="shared" si="0"/>
        <v>0</v>
      </c>
      <c r="H8" s="103">
        <f t="shared" si="1"/>
        <v>3748950</v>
      </c>
      <c r="I8" s="104">
        <f t="shared" si="2"/>
        <v>3748.95</v>
      </c>
      <c r="J8" s="105">
        <v>0.97770000000000001</v>
      </c>
      <c r="K8" s="106">
        <f t="shared" si="3"/>
        <v>3665.3484149999999</v>
      </c>
      <c r="L8" s="279"/>
    </row>
    <row r="9" spans="2:14" x14ac:dyDescent="0.25">
      <c r="B9" s="112">
        <v>44931</v>
      </c>
      <c r="C9" s="101">
        <v>44347</v>
      </c>
      <c r="D9" s="114">
        <v>45047</v>
      </c>
      <c r="E9" s="168">
        <f>'SDG 7'!P11-'SDG 7'!Q11</f>
        <v>3760350</v>
      </c>
      <c r="F9" s="116">
        <f>'SDG 7'!R11-'SDG 7'!S11</f>
        <v>3760350</v>
      </c>
      <c r="G9" s="173">
        <f t="shared" si="0"/>
        <v>0</v>
      </c>
      <c r="H9" s="103">
        <f t="shared" si="1"/>
        <v>3760350</v>
      </c>
      <c r="I9" s="104">
        <f t="shared" si="2"/>
        <v>3760.35</v>
      </c>
      <c r="J9" s="105">
        <v>0.97770000000000001</v>
      </c>
      <c r="K9" s="106">
        <f t="shared" si="3"/>
        <v>3676.4941949999998</v>
      </c>
      <c r="L9" s="279"/>
    </row>
    <row r="10" spans="2:14" x14ac:dyDescent="0.25">
      <c r="B10" s="112">
        <v>44932</v>
      </c>
      <c r="C10" s="101">
        <v>44377</v>
      </c>
      <c r="D10" s="114">
        <v>45078</v>
      </c>
      <c r="E10" s="168">
        <f>'SDG 7'!P12-'SDG 7'!Q12</f>
        <v>3496950</v>
      </c>
      <c r="F10" s="116">
        <f>'SDG 7'!R12-'SDG 7'!S12</f>
        <v>3496950</v>
      </c>
      <c r="G10" s="173">
        <f t="shared" si="0"/>
        <v>0</v>
      </c>
      <c r="H10" s="103">
        <f t="shared" si="1"/>
        <v>3496950</v>
      </c>
      <c r="I10" s="104">
        <f t="shared" si="2"/>
        <v>3496.95</v>
      </c>
      <c r="J10" s="105">
        <v>0.97770000000000001</v>
      </c>
      <c r="K10" s="106">
        <f t="shared" si="3"/>
        <v>3418.9680149999999</v>
      </c>
      <c r="L10" s="279"/>
    </row>
    <row r="11" spans="2:14" x14ac:dyDescent="0.25">
      <c r="B11" s="112">
        <v>44933</v>
      </c>
      <c r="C11" s="101">
        <v>44408</v>
      </c>
      <c r="D11" s="114">
        <v>45108</v>
      </c>
      <c r="E11" s="168">
        <f>'SDG 7'!P13-'SDG 7'!Q13</f>
        <v>3280050</v>
      </c>
      <c r="F11" s="116">
        <f>'SDG 7'!R13-'SDG 7'!S13</f>
        <v>3280050</v>
      </c>
      <c r="G11" s="173">
        <f t="shared" si="0"/>
        <v>0</v>
      </c>
      <c r="H11" s="103">
        <f t="shared" si="1"/>
        <v>3280050</v>
      </c>
      <c r="I11" s="104">
        <f t="shared" si="2"/>
        <v>3280.05</v>
      </c>
      <c r="J11" s="105">
        <v>0.97770000000000001</v>
      </c>
      <c r="K11" s="106">
        <f t="shared" si="3"/>
        <v>3206.9048850000004</v>
      </c>
      <c r="L11" s="279"/>
    </row>
    <row r="12" spans="2:14" x14ac:dyDescent="0.25">
      <c r="B12" s="112">
        <v>44934</v>
      </c>
      <c r="C12" s="101">
        <v>44439</v>
      </c>
      <c r="D12" s="114">
        <v>45139</v>
      </c>
      <c r="E12" s="168">
        <f>'SDG 7'!P14-'SDG 7'!Q14</f>
        <v>3028200</v>
      </c>
      <c r="F12" s="116">
        <f>'SDG 7'!R14-'SDG 7'!S14</f>
        <v>3028200</v>
      </c>
      <c r="G12" s="173">
        <f t="shared" si="0"/>
        <v>0</v>
      </c>
      <c r="H12" s="103">
        <f t="shared" si="1"/>
        <v>3028200</v>
      </c>
      <c r="I12" s="104">
        <f t="shared" si="2"/>
        <v>3028.2</v>
      </c>
      <c r="J12" s="105">
        <v>0.97770000000000001</v>
      </c>
      <c r="K12" s="106">
        <f t="shared" si="3"/>
        <v>2960.6711399999999</v>
      </c>
      <c r="L12" s="279"/>
    </row>
    <row r="13" spans="2:14" x14ac:dyDescent="0.25">
      <c r="B13" s="112">
        <v>44935</v>
      </c>
      <c r="C13" s="101">
        <v>44469</v>
      </c>
      <c r="D13" s="114">
        <v>45170</v>
      </c>
      <c r="E13" s="168">
        <f>'SDG 7'!P15-'SDG 7'!Q15</f>
        <v>3187950</v>
      </c>
      <c r="F13" s="116">
        <f>'SDG 7'!R15-'SDG 7'!S15</f>
        <v>3187950</v>
      </c>
      <c r="G13" s="173">
        <f t="shared" si="0"/>
        <v>0</v>
      </c>
      <c r="H13" s="103">
        <f t="shared" si="1"/>
        <v>3187950</v>
      </c>
      <c r="I13" s="104">
        <f t="shared" si="2"/>
        <v>3187.95</v>
      </c>
      <c r="J13" s="105">
        <v>0.97770000000000001</v>
      </c>
      <c r="K13" s="106">
        <f t="shared" si="3"/>
        <v>3116.8587149999998</v>
      </c>
      <c r="L13" s="279"/>
    </row>
    <row r="14" spans="2:14" x14ac:dyDescent="0.25">
      <c r="B14" s="112">
        <v>44936</v>
      </c>
      <c r="C14" s="101">
        <v>44500</v>
      </c>
      <c r="D14" s="114">
        <v>45200</v>
      </c>
      <c r="E14" s="168">
        <f>'SDG 7'!P16-'SDG 7'!Q16</f>
        <v>3495450</v>
      </c>
      <c r="F14" s="116">
        <f>'SDG 7'!R16-'SDG 7'!S16</f>
        <v>3495450</v>
      </c>
      <c r="G14" s="173">
        <f t="shared" si="0"/>
        <v>0</v>
      </c>
      <c r="H14" s="103">
        <f t="shared" si="1"/>
        <v>3495450</v>
      </c>
      <c r="I14" s="104">
        <f t="shared" si="2"/>
        <v>3495.45</v>
      </c>
      <c r="J14" s="105">
        <v>0.97770000000000001</v>
      </c>
      <c r="K14" s="106">
        <f t="shared" si="3"/>
        <v>3417.5014649999998</v>
      </c>
      <c r="L14" s="279"/>
    </row>
    <row r="15" spans="2:14" x14ac:dyDescent="0.25">
      <c r="B15" s="112">
        <v>44937</v>
      </c>
      <c r="C15" s="101">
        <v>44530</v>
      </c>
      <c r="D15" s="114">
        <v>45231</v>
      </c>
      <c r="E15" s="168">
        <f>'SDG 7'!P17-'SDG 7'!Q17</f>
        <v>2425950</v>
      </c>
      <c r="F15" s="116">
        <f>'SDG 7'!R17-'SDG 7'!S17</f>
        <v>2425950</v>
      </c>
      <c r="G15" s="173">
        <f t="shared" si="0"/>
        <v>0</v>
      </c>
      <c r="H15" s="103">
        <f t="shared" si="1"/>
        <v>2425950</v>
      </c>
      <c r="I15" s="104">
        <f t="shared" si="2"/>
        <v>2425.9499999999998</v>
      </c>
      <c r="J15" s="105">
        <v>0.97770000000000001</v>
      </c>
      <c r="K15" s="106">
        <f t="shared" si="3"/>
        <v>2371.8513149999999</v>
      </c>
      <c r="L15" s="279"/>
    </row>
    <row r="16" spans="2:14" ht="15.75" thickBot="1" x14ac:dyDescent="0.3">
      <c r="B16" s="112">
        <v>44938</v>
      </c>
      <c r="C16" s="107">
        <v>44561</v>
      </c>
      <c r="D16" s="114">
        <v>45261</v>
      </c>
      <c r="E16" s="168">
        <f>'SDG 7'!P18-'SDG 7'!Q18</f>
        <v>2827050</v>
      </c>
      <c r="F16" s="116">
        <f>'SDG 7'!R18-'SDG 7'!S18</f>
        <v>2827050</v>
      </c>
      <c r="G16" s="174">
        <f t="shared" si="0"/>
        <v>0</v>
      </c>
      <c r="H16" s="108">
        <f t="shared" si="1"/>
        <v>2827050</v>
      </c>
      <c r="I16" s="109">
        <f t="shared" si="2"/>
        <v>2827.05</v>
      </c>
      <c r="J16" s="110">
        <v>0.97770000000000001</v>
      </c>
      <c r="K16" s="111">
        <f t="shared" si="3"/>
        <v>2764.006785</v>
      </c>
      <c r="L16" s="280"/>
    </row>
    <row r="17" spans="2:12" x14ac:dyDescent="0.25">
      <c r="B17" s="93">
        <v>45292</v>
      </c>
      <c r="C17" s="94">
        <v>45322</v>
      </c>
      <c r="D17" s="95">
        <f t="shared" ref="D17:D19" si="4">B17</f>
        <v>45292</v>
      </c>
      <c r="E17" s="169">
        <f>'SDG 7'!P19-'SDG 7'!Q19</f>
        <v>2824950</v>
      </c>
      <c r="F17" s="97">
        <f>'SDG 7'!R19-'SDG 7'!S19</f>
        <v>2824950</v>
      </c>
      <c r="G17" s="175">
        <f t="shared" si="0"/>
        <v>0</v>
      </c>
      <c r="H17" s="96">
        <f t="shared" si="1"/>
        <v>2824950</v>
      </c>
      <c r="I17" s="97">
        <f t="shared" si="2"/>
        <v>2824.95</v>
      </c>
      <c r="J17" s="98">
        <v>0.97770000000000001</v>
      </c>
      <c r="K17" s="99">
        <f t="shared" si="3"/>
        <v>2761.9536149999999</v>
      </c>
      <c r="L17" s="281">
        <f>ROUNDDOWN(SUM(K17:K19),0)</f>
        <v>9466</v>
      </c>
    </row>
    <row r="18" spans="2:12" x14ac:dyDescent="0.25">
      <c r="B18" s="100">
        <v>45323</v>
      </c>
      <c r="C18" s="101">
        <v>45350</v>
      </c>
      <c r="D18" s="102">
        <f t="shared" si="4"/>
        <v>45323</v>
      </c>
      <c r="E18" s="170">
        <f>'SDG 7'!P20-'SDG 7'!Q20</f>
        <v>3193350</v>
      </c>
      <c r="F18" s="104">
        <f>'SDG 7'!R20-'SDG 7'!S20</f>
        <v>3193350</v>
      </c>
      <c r="G18" s="173">
        <f t="shared" si="0"/>
        <v>0</v>
      </c>
      <c r="H18" s="103">
        <f t="shared" si="1"/>
        <v>3193350</v>
      </c>
      <c r="I18" s="104">
        <f t="shared" si="2"/>
        <v>3193.35</v>
      </c>
      <c r="J18" s="105">
        <v>0.97770000000000001</v>
      </c>
      <c r="K18" s="106">
        <f t="shared" si="3"/>
        <v>3122.1382949999997</v>
      </c>
      <c r="L18" s="279"/>
    </row>
    <row r="19" spans="2:12" ht="15.75" thickBot="1" x14ac:dyDescent="0.3">
      <c r="B19" s="100">
        <v>45352</v>
      </c>
      <c r="C19" s="101">
        <v>45380</v>
      </c>
      <c r="D19" s="102">
        <f t="shared" si="4"/>
        <v>45352</v>
      </c>
      <c r="E19" s="170">
        <f>'SDG 7'!P21-'SDG 7'!Q21</f>
        <v>3663822.5806451612</v>
      </c>
      <c r="F19" s="104">
        <f>'SDG 7'!R21-'SDG 7'!S21</f>
        <v>3663822.5806451612</v>
      </c>
      <c r="G19" s="173">
        <f t="shared" si="0"/>
        <v>0</v>
      </c>
      <c r="H19" s="103">
        <f t="shared" si="1"/>
        <v>3663822.5806451612</v>
      </c>
      <c r="I19" s="104">
        <f t="shared" si="2"/>
        <v>3663.822580645161</v>
      </c>
      <c r="J19" s="105">
        <v>0.97770000000000001</v>
      </c>
      <c r="K19" s="106">
        <f t="shared" si="3"/>
        <v>3582.119337096774</v>
      </c>
      <c r="L19" s="279"/>
    </row>
    <row r="20" spans="2:12" ht="15.75" thickBot="1" x14ac:dyDescent="0.3">
      <c r="B20" s="282" t="s">
        <v>9</v>
      </c>
      <c r="C20" s="283"/>
      <c r="D20" s="284"/>
      <c r="E20" s="171">
        <f>SUM(E5:E19)</f>
        <v>48605322.580645159</v>
      </c>
      <c r="F20" s="122">
        <f>SUM(F5:F19)</f>
        <v>48605322.580645159</v>
      </c>
      <c r="G20" s="121">
        <f>SUM(G5:G19)</f>
        <v>0</v>
      </c>
      <c r="H20" s="122">
        <f>SUM(H5:H19)</f>
        <v>48605322.580645159</v>
      </c>
      <c r="I20" s="122">
        <f>SUM(I5:I19)</f>
        <v>48605.322580645152</v>
      </c>
      <c r="J20" s="122"/>
      <c r="K20" s="123">
        <f>SUM(K5:K19)</f>
        <v>47521.42388709676</v>
      </c>
      <c r="L20" s="124">
        <f>SUM(L5:L19)</f>
        <v>47521</v>
      </c>
    </row>
    <row r="21" spans="2:12" s="55" customFormat="1" x14ac:dyDescent="0.25"/>
    <row r="22" spans="2:12" s="55" customFormat="1" x14ac:dyDescent="0.25"/>
    <row r="23" spans="2:12" s="55" customFormat="1" x14ac:dyDescent="0.25"/>
    <row r="24" spans="2:12" s="55" customFormat="1" x14ac:dyDescent="0.25"/>
  </sheetData>
  <mergeCells count="14">
    <mergeCell ref="L5:L16"/>
    <mergeCell ref="L17:L19"/>
    <mergeCell ref="B20:D20"/>
    <mergeCell ref="H2:H4"/>
    <mergeCell ref="I2:I4"/>
    <mergeCell ref="J2:J4"/>
    <mergeCell ref="K2:K4"/>
    <mergeCell ref="L2:L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FD25-465E-4BE8-B738-3DE21436EA2B}">
  <dimension ref="A1:M35"/>
  <sheetViews>
    <sheetView workbookViewId="0">
      <selection activeCell="D16" sqref="D16"/>
    </sheetView>
  </sheetViews>
  <sheetFormatPr defaultColWidth="8.85546875" defaultRowHeight="15" x14ac:dyDescent="0.25"/>
  <cols>
    <col min="3" max="3" width="37.42578125" bestFit="1" customWidth="1"/>
    <col min="4" max="4" width="12.42578125" customWidth="1"/>
    <col min="5" max="5" width="15.85546875" customWidth="1"/>
    <col min="6" max="6" width="15.42578125" customWidth="1"/>
    <col min="7" max="7" width="19.42578125" bestFit="1" customWidth="1"/>
    <col min="8" max="8" width="16.140625" customWidth="1"/>
  </cols>
  <sheetData>
    <row r="1" spans="1:13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5.75" thickBot="1" x14ac:dyDescent="0.3">
      <c r="A3" s="56"/>
      <c r="B3" s="56"/>
      <c r="C3" s="125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x14ac:dyDescent="0.25">
      <c r="A4" s="56"/>
      <c r="B4" s="56"/>
      <c r="C4" s="126" t="s">
        <v>75</v>
      </c>
      <c r="D4" s="127">
        <v>44927</v>
      </c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5">
      <c r="A5" s="56"/>
      <c r="B5" s="56"/>
      <c r="C5" s="128" t="s">
        <v>76</v>
      </c>
      <c r="D5" s="129">
        <v>45380</v>
      </c>
      <c r="E5" s="56"/>
      <c r="F5" s="56"/>
      <c r="G5" s="56"/>
      <c r="H5" s="56"/>
      <c r="I5" s="56"/>
      <c r="J5" s="56"/>
      <c r="K5" s="56"/>
      <c r="L5" s="56"/>
      <c r="M5" s="56"/>
    </row>
    <row r="6" spans="1:13" ht="15.75" thickBot="1" x14ac:dyDescent="0.3">
      <c r="A6" s="56"/>
      <c r="B6" s="56"/>
      <c r="C6" s="130" t="s">
        <v>77</v>
      </c>
      <c r="D6" s="131">
        <f>D5-D4+1</f>
        <v>454</v>
      </c>
      <c r="E6" s="56"/>
      <c r="F6" s="56"/>
      <c r="G6" s="56"/>
      <c r="H6" s="56"/>
      <c r="I6" s="56"/>
      <c r="J6" s="56"/>
      <c r="K6" s="56"/>
      <c r="L6" s="56"/>
      <c r="M6" s="56"/>
    </row>
    <row r="7" spans="1:13" ht="15.75" thickBo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x14ac:dyDescent="0.25">
      <c r="A8" s="56"/>
      <c r="B8" s="56"/>
      <c r="C8" s="132" t="s">
        <v>78</v>
      </c>
      <c r="D8" s="133" t="s">
        <v>32</v>
      </c>
      <c r="E8" s="134" t="s">
        <v>20</v>
      </c>
      <c r="F8" s="312" t="s">
        <v>24</v>
      </c>
      <c r="G8" s="313"/>
      <c r="H8" s="314"/>
      <c r="I8" s="56"/>
      <c r="J8" s="56"/>
      <c r="K8" s="56"/>
      <c r="L8" s="56"/>
      <c r="M8" s="56"/>
    </row>
    <row r="9" spans="1:13" ht="45.75" thickBot="1" x14ac:dyDescent="0.3">
      <c r="A9" s="56"/>
      <c r="B9" s="56"/>
      <c r="C9" s="135"/>
      <c r="D9" s="180" t="s">
        <v>91</v>
      </c>
      <c r="E9" s="181" t="s">
        <v>79</v>
      </c>
      <c r="F9" s="182" t="s">
        <v>92</v>
      </c>
      <c r="G9" s="179" t="s">
        <v>90</v>
      </c>
      <c r="H9" s="183" t="s">
        <v>93</v>
      </c>
      <c r="I9" s="56"/>
      <c r="J9" s="56"/>
      <c r="K9" s="56"/>
      <c r="L9" s="56"/>
      <c r="M9" s="56"/>
    </row>
    <row r="10" spans="1:13" x14ac:dyDescent="0.25">
      <c r="A10" s="56"/>
      <c r="B10" s="56"/>
      <c r="C10" s="136" t="s">
        <v>80</v>
      </c>
      <c r="D10" s="137">
        <f>'ER Summary'!D13</f>
        <v>34882</v>
      </c>
      <c r="E10" s="138">
        <f>'ER Summary'!D12</f>
        <v>35678</v>
      </c>
      <c r="F10" s="139">
        <v>1</v>
      </c>
      <c r="G10" s="140" t="s">
        <v>81</v>
      </c>
      <c r="H10" s="141">
        <v>37</v>
      </c>
      <c r="I10" s="56"/>
      <c r="J10" s="56"/>
      <c r="K10" s="56"/>
      <c r="L10" s="56"/>
      <c r="M10" s="56"/>
    </row>
    <row r="11" spans="1:13" x14ac:dyDescent="0.25">
      <c r="A11" s="56"/>
      <c r="B11" s="56"/>
      <c r="C11" s="142" t="s">
        <v>82</v>
      </c>
      <c r="D11" s="177">
        <f>D10*D6/365</f>
        <v>43387.47397260274</v>
      </c>
      <c r="E11" s="176">
        <f>E10*D6/365</f>
        <v>44377.56712328767</v>
      </c>
      <c r="F11" s="143">
        <v>2</v>
      </c>
      <c r="G11" s="144" t="s">
        <v>81</v>
      </c>
      <c r="H11" s="145">
        <f>H10</f>
        <v>37</v>
      </c>
      <c r="I11" s="56"/>
      <c r="J11" s="56"/>
      <c r="K11" s="56"/>
      <c r="L11" s="56"/>
      <c r="M11" s="56"/>
    </row>
    <row r="12" spans="1:13" x14ac:dyDescent="0.25">
      <c r="A12" s="56"/>
      <c r="B12" s="56"/>
      <c r="C12" s="142" t="s">
        <v>83</v>
      </c>
      <c r="D12" s="178">
        <f>'ER Summary'!I20</f>
        <v>47521</v>
      </c>
      <c r="E12" s="146">
        <f>'ER Summary'!I16</f>
        <v>48605.322580645159</v>
      </c>
      <c r="F12" s="143">
        <f>'ER Summary'!I18</f>
        <v>12</v>
      </c>
      <c r="G12" s="147">
        <f>'ER Summary'!I19</f>
        <v>3222610</v>
      </c>
      <c r="H12" s="148">
        <f>'ER Summary'!I17</f>
        <v>34</v>
      </c>
      <c r="I12" s="56"/>
      <c r="J12" s="56"/>
      <c r="K12" s="56"/>
      <c r="L12" s="56"/>
      <c r="M12" s="56"/>
    </row>
    <row r="13" spans="1:13" ht="15.75" thickBot="1" x14ac:dyDescent="0.3">
      <c r="A13" s="56"/>
      <c r="B13" s="56"/>
      <c r="C13" s="149" t="s">
        <v>84</v>
      </c>
      <c r="D13" s="150">
        <f>(D12-D11)/D11</f>
        <v>9.5270031853142631E-2</v>
      </c>
      <c r="E13" s="151">
        <f>(E12-E11)/E11</f>
        <v>9.526785111072307E-2</v>
      </c>
      <c r="F13" s="196">
        <f>(F12-F11)/F11</f>
        <v>5</v>
      </c>
      <c r="G13" s="152" t="s">
        <v>81</v>
      </c>
      <c r="H13" s="153">
        <f>(H12-H11)/H11</f>
        <v>-8.1081081081081086E-2</v>
      </c>
      <c r="I13" s="56"/>
      <c r="J13" s="56"/>
      <c r="K13" s="56"/>
      <c r="L13" s="56"/>
      <c r="M13" s="56"/>
    </row>
    <row r="14" spans="1:13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3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1:13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9" spans="1:13" x14ac:dyDescent="0.25">
      <c r="E29" s="154">
        <v>13486667</v>
      </c>
      <c r="F29" s="66">
        <f>E29/G30</f>
        <v>23333.333910034602</v>
      </c>
    </row>
    <row r="30" spans="1:13" x14ac:dyDescent="0.25">
      <c r="E30" s="155">
        <v>43313</v>
      </c>
      <c r="F30" s="155">
        <v>43890</v>
      </c>
      <c r="G30">
        <f>F30-E30+1</f>
        <v>578</v>
      </c>
    </row>
    <row r="32" spans="1:13" x14ac:dyDescent="0.25">
      <c r="E32" s="155">
        <v>43891</v>
      </c>
      <c r="F32" s="155">
        <v>44196</v>
      </c>
      <c r="G32">
        <f>F32-E32+1</f>
        <v>306</v>
      </c>
      <c r="H32" s="154">
        <f>G32*F29</f>
        <v>7140000.176470588</v>
      </c>
    </row>
    <row r="33" spans="5:8" x14ac:dyDescent="0.25">
      <c r="E33" s="155">
        <v>44197</v>
      </c>
      <c r="F33" s="155">
        <v>44561</v>
      </c>
      <c r="G33">
        <f t="shared" ref="G33:G34" si="0">F33-E33+1</f>
        <v>365</v>
      </c>
      <c r="H33" s="154">
        <f>G33*F29</f>
        <v>8516666.8771626297</v>
      </c>
    </row>
    <row r="34" spans="5:8" x14ac:dyDescent="0.25">
      <c r="E34" s="155">
        <v>44562</v>
      </c>
      <c r="F34" s="155">
        <v>44926</v>
      </c>
      <c r="G34">
        <f t="shared" si="0"/>
        <v>365</v>
      </c>
      <c r="H34" s="154">
        <f>G34*F29</f>
        <v>8516666.8771626297</v>
      </c>
    </row>
    <row r="35" spans="5:8" x14ac:dyDescent="0.25">
      <c r="H35" s="154">
        <f>SUM(H32:H34)</f>
        <v>24173333.930795848</v>
      </c>
    </row>
  </sheetData>
  <mergeCells count="1">
    <mergeCell ref="F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ER Summary</vt:lpstr>
      <vt:lpstr>SDG 7</vt:lpstr>
      <vt:lpstr>SDG 8</vt:lpstr>
      <vt:lpstr>SDG 13</vt:lpstr>
      <vt:lpstr>Ex-ante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m</dc:creator>
  <cp:lastModifiedBy>Abhishek Mondal</cp:lastModifiedBy>
  <dcterms:created xsi:type="dcterms:W3CDTF">2015-06-05T18:17:20Z</dcterms:created>
  <dcterms:modified xsi:type="dcterms:W3CDTF">2025-01-28T05:23:02Z</dcterms:modified>
</cp:coreProperties>
</file>