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Z:\Shared with Me\Ops_Carbon Common Folder\GS VER\GSVER100_Greenko Sironj_200MW\4. Final\Submission Docs TQC 9023\"/>
    </mc:Choice>
  </mc:AlternateContent>
  <xr:revisionPtr revIDLastSave="0" documentId="13_ncr:1_{0E379341-537C-492F-89BD-C689BBFDBB8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ER comparison" sheetId="1" r:id="rId1"/>
    <sheet name="SDG 13" sheetId="2" r:id="rId2"/>
    <sheet name="SDG 7" sheetId="3" r:id="rId3"/>
    <sheet name="SDG 8" sheetId="4" r:id="rId4"/>
    <sheet name="Ex-ante estimate" sheetId="5" r:id="rId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5" l="1"/>
  <c r="C23" i="4"/>
  <c r="C25" i="4" s="1"/>
  <c r="K17" i="2" l="1"/>
  <c r="L17" i="2"/>
  <c r="D14" i="4" l="1"/>
  <c r="J43" i="4"/>
  <c r="I43" i="4"/>
  <c r="E12" i="5" s="1"/>
  <c r="D4" i="4" l="1"/>
  <c r="D5" i="4" s="1"/>
  <c r="G12" i="5"/>
  <c r="G11" i="5"/>
  <c r="D6" i="5"/>
  <c r="E11" i="5" s="1"/>
  <c r="D15" i="4"/>
  <c r="E10" i="4"/>
  <c r="F9" i="4"/>
  <c r="F10" i="4" s="1"/>
  <c r="E5" i="4"/>
  <c r="G13" i="5" l="1"/>
  <c r="D11" i="5"/>
  <c r="H11" i="5"/>
  <c r="D10" i="4"/>
  <c r="F12" i="5" s="1"/>
  <c r="F4" i="4"/>
  <c r="F5" i="4" s="1"/>
  <c r="F14" i="4"/>
  <c r="F15" i="4" s="1"/>
  <c r="D5" i="3" l="1"/>
  <c r="H6" i="2" l="1"/>
  <c r="J6" i="2" s="1"/>
  <c r="M6" i="2" s="1"/>
  <c r="H7" i="2"/>
  <c r="J7" i="2" s="1"/>
  <c r="M7" i="2" s="1"/>
  <c r="H8" i="2"/>
  <c r="J8" i="2" s="1"/>
  <c r="M8" i="2" s="1"/>
  <c r="H9" i="2"/>
  <c r="J9" i="2" s="1"/>
  <c r="M9" i="2" s="1"/>
  <c r="H10" i="2"/>
  <c r="J10" i="2" s="1"/>
  <c r="M10" i="2" s="1"/>
  <c r="H11" i="2"/>
  <c r="J11" i="2" s="1"/>
  <c r="M11" i="2" s="1"/>
  <c r="H12" i="2"/>
  <c r="J12" i="2" s="1"/>
  <c r="M12" i="2" s="1"/>
  <c r="H13" i="2"/>
  <c r="J13" i="2" s="1"/>
  <c r="M13" i="2" s="1"/>
  <c r="H14" i="2"/>
  <c r="J14" i="2" s="1"/>
  <c r="M14" i="2" s="1"/>
  <c r="H15" i="2"/>
  <c r="J15" i="2" s="1"/>
  <c r="M15" i="2" s="1"/>
  <c r="H16" i="2"/>
  <c r="J16" i="2" s="1"/>
  <c r="M16" i="2" s="1"/>
  <c r="H5" i="2"/>
  <c r="J5" i="2" s="1"/>
  <c r="M5" i="2" l="1"/>
  <c r="J17" i="2"/>
  <c r="M17" i="2" s="1"/>
  <c r="G17" i="2"/>
  <c r="G18" i="2" s="1"/>
  <c r="F17" i="2" l="1"/>
  <c r="F18" i="2" s="1"/>
  <c r="H17" i="2" l="1"/>
  <c r="H18" i="2" s="1"/>
  <c r="D25" i="1" s="1"/>
  <c r="M18" i="2"/>
  <c r="E25" i="1" s="1"/>
  <c r="E26" i="1" l="1"/>
  <c r="D26" i="1"/>
  <c r="D11" i="1"/>
  <c r="D18" i="1" s="1"/>
  <c r="D12" i="1" l="1"/>
  <c r="D12" i="5"/>
  <c r="D13" i="5" s="1"/>
  <c r="C4" i="3"/>
  <c r="D14" i="1"/>
  <c r="D19" i="1" s="1"/>
  <c r="D20" i="1" s="1"/>
  <c r="H12" i="5"/>
  <c r="H13" i="5" s="1"/>
  <c r="D16" i="1"/>
  <c r="C5" i="3" l="1"/>
  <c r="E4" i="3"/>
  <c r="E5" i="3" s="1"/>
</calcChain>
</file>

<file path=xl/sharedStrings.xml><?xml version="1.0" encoding="utf-8"?>
<sst xmlns="http://schemas.openxmlformats.org/spreadsheetml/2006/main" count="146" uniqueCount="116">
  <si>
    <t>ER calculation</t>
  </si>
  <si>
    <t>Start Date Of MP</t>
  </si>
  <si>
    <t>End Date Of MP</t>
  </si>
  <si>
    <t>Total Days</t>
  </si>
  <si>
    <t>Days</t>
  </si>
  <si>
    <t>Actual Total Net Generation in this Monitoring Period</t>
  </si>
  <si>
    <t>MWh</t>
  </si>
  <si>
    <t>Emission Factor</t>
  </si>
  <si>
    <r>
      <t>tCO</t>
    </r>
    <r>
      <rPr>
        <b/>
        <vertAlign val="subscript"/>
        <sz val="10"/>
        <rFont val="Calibri"/>
        <family val="2"/>
        <scheme val="minor"/>
      </rPr>
      <t>2</t>
    </r>
    <r>
      <rPr>
        <b/>
        <sz val="10"/>
        <rFont val="Calibri"/>
        <family val="2"/>
        <scheme val="minor"/>
      </rPr>
      <t>/MWh</t>
    </r>
  </si>
  <si>
    <t>Actual ERs achieved in this MP</t>
  </si>
  <si>
    <t>tCO2e</t>
  </si>
  <si>
    <t>Annual Net Generation Estimated in the PDD</t>
  </si>
  <si>
    <t>MWh/year</t>
  </si>
  <si>
    <t>Estimated generation equivalent to this MP</t>
  </si>
  <si>
    <t>Annual ER Estimated in the PDD</t>
  </si>
  <si>
    <t>tCO2/year</t>
  </si>
  <si>
    <t>Estimated ER equivalent to this MP</t>
  </si>
  <si>
    <t>% Difference in ER</t>
  </si>
  <si>
    <t xml:space="preserve">Vintage wise </t>
  </si>
  <si>
    <t>Generation</t>
  </si>
  <si>
    <t>ERs</t>
  </si>
  <si>
    <t>Total</t>
  </si>
  <si>
    <t>Billing Month</t>
  </si>
  <si>
    <t>Net Generation in MWh</t>
  </si>
  <si>
    <t>Emission Factor (tCO2/MWh)</t>
  </si>
  <si>
    <t>Emission Reduction (tCO2)</t>
  </si>
  <si>
    <t>Total Vintage wise 2022</t>
  </si>
  <si>
    <t>Export (kWh) As per Invoice</t>
  </si>
  <si>
    <t xml:space="preserve">Export (kWh) As per Regional Energy Account**/Credit note </t>
  </si>
  <si>
    <t>SDG 7 Affordable and Clean Energy :</t>
  </si>
  <si>
    <t xml:space="preserve">Parameter </t>
  </si>
  <si>
    <t xml:space="preserve">Vintage </t>
  </si>
  <si>
    <t>Project value</t>
  </si>
  <si>
    <t>Baseline Value</t>
  </si>
  <si>
    <t>Net Benefit</t>
  </si>
  <si>
    <t>Net Electricity supplied to grid   (MWh)</t>
  </si>
  <si>
    <t>01/01/2022 to 31/12/2022</t>
  </si>
  <si>
    <t>SDG 8: Decent Work and Economic Growth</t>
  </si>
  <si>
    <t xml:space="preserve">Number of training provided to employees &amp; O&amp;M staff  </t>
  </si>
  <si>
    <t>Vintage</t>
  </si>
  <si>
    <t xml:space="preserve">Baseline Value </t>
  </si>
  <si>
    <t xml:space="preserve">Net Benefit </t>
  </si>
  <si>
    <t xml:space="preserve">Number of O&amp;M Staff involved </t>
  </si>
  <si>
    <t>Average</t>
  </si>
  <si>
    <t>Start date of Monitoring period</t>
  </si>
  <si>
    <t xml:space="preserve">End date of Monitoring period </t>
  </si>
  <si>
    <t>Total days in the Monitoring period</t>
  </si>
  <si>
    <t>Details</t>
  </si>
  <si>
    <t>SDG 13</t>
  </si>
  <si>
    <t>SDG 7</t>
  </si>
  <si>
    <t>SDG 8</t>
  </si>
  <si>
    <t>ER (tCO2)</t>
  </si>
  <si>
    <t>Electricity Generation (MWh)</t>
  </si>
  <si>
    <t>Training</t>
  </si>
  <si>
    <t>Employment</t>
  </si>
  <si>
    <t>PDD Estimate/Year</t>
  </si>
  <si>
    <t>NA</t>
  </si>
  <si>
    <t xml:space="preserve">Estimated for this monitoring period </t>
  </si>
  <si>
    <t>Actual Benefit for the monitoring peirod</t>
  </si>
  <si>
    <t xml:space="preserve">Difference </t>
  </si>
  <si>
    <t>Employee details</t>
  </si>
  <si>
    <t>Organisation</t>
  </si>
  <si>
    <t>Number of employees</t>
  </si>
  <si>
    <t>S.No.</t>
  </si>
  <si>
    <t>Date</t>
  </si>
  <si>
    <t>Topics</t>
  </si>
  <si>
    <t>Total No. of Trainings in the month</t>
  </si>
  <si>
    <t>Total no. of attendees</t>
  </si>
  <si>
    <t>EHS Engagement Program(EHS Manual,H&amp;S Plan, PTW, LOTOTO, Element Ownership)</t>
  </si>
  <si>
    <t>LOTOTO</t>
  </si>
  <si>
    <t>WTG Gear Box system</t>
  </si>
  <si>
    <t>PTR OLTC Operation &amp; function</t>
  </si>
  <si>
    <t>Working at Height (Scaffolding safety / Ladder safety)</t>
  </si>
  <si>
    <t xml:space="preserve">Personnel Protective Equipment's </t>
  </si>
  <si>
    <t>Portable Electrical Hand Tools / Machine Guarding</t>
  </si>
  <si>
    <t>Contractor Safety Management (CSM)</t>
  </si>
  <si>
    <t>Greenko Staffs</t>
  </si>
  <si>
    <t>ER Sheet Version Number</t>
  </si>
  <si>
    <t xml:space="preserve">Title of the project </t>
  </si>
  <si>
    <t>Version Dated</t>
  </si>
  <si>
    <t>200 MW Wind Power Project in Tamil Nadu by Orange Sironj</t>
  </si>
  <si>
    <t>31/01/2022</t>
  </si>
  <si>
    <t>28/02/2022</t>
  </si>
  <si>
    <t>31/03/2022</t>
  </si>
  <si>
    <t>30/04/2022</t>
  </si>
  <si>
    <t>31/05/2022</t>
  </si>
  <si>
    <t>30/06/2022</t>
  </si>
  <si>
    <t>31/07/2022</t>
  </si>
  <si>
    <t>30/08/2022</t>
  </si>
  <si>
    <t>30/09/2022</t>
  </si>
  <si>
    <t>31/10/2022</t>
  </si>
  <si>
    <t>30/11/2022</t>
  </si>
  <si>
    <t>31/12/2022</t>
  </si>
  <si>
    <t xml:space="preserve">Baseline Emission Reduction(tCO2) </t>
  </si>
  <si>
    <t>Project Emission  (tCO2)</t>
  </si>
  <si>
    <t>Leakage Emission  (tCO2)</t>
  </si>
  <si>
    <t>Income generation (Lakh INR)</t>
  </si>
  <si>
    <t>Heat stress and fire fighting</t>
  </si>
  <si>
    <t>Training on confined space</t>
  </si>
  <si>
    <t>GIMS</t>
  </si>
  <si>
    <t>Electrical Safety, Energy Isolation/LOTO/ awareness on incident management</t>
  </si>
  <si>
    <t xml:space="preserve">External training on defensive Driving </t>
  </si>
  <si>
    <t>Awarness on Confined Space</t>
  </si>
  <si>
    <t xml:space="preserve">Awarness knowledge on EHS plan and emergency response plan </t>
  </si>
  <si>
    <t>Introduction to SAPPM Module</t>
  </si>
  <si>
    <t>Safety alert (awareness training on ladder climb)</t>
  </si>
  <si>
    <t>Importance of 33kV line maintenance</t>
  </si>
  <si>
    <t>Procedure for power transformer maintenance</t>
  </si>
  <si>
    <t>Training on GIMS policy</t>
  </si>
  <si>
    <t>Security Services</t>
  </si>
  <si>
    <t>O&amp;M contractors (Siemens Gamesa, Voltech O&amp;M Services, BSA, REVA)</t>
  </si>
  <si>
    <t>Permanent employees</t>
  </si>
  <si>
    <t>Temporary employees</t>
  </si>
  <si>
    <t>29/01/2024</t>
  </si>
  <si>
    <t>Male employees</t>
  </si>
  <si>
    <t>Female employees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</si>
</sst>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 * #,##0.00_ ;_ * \-#,##0.00_ ;_ * &quot;-&quot;??_ ;_ @_ "/>
    <numFmt numFmtId="165" formatCode="_-* #,##0.00_-;\-* #,##0.00_-;_-* &quot;-&quot;??_-;_-@_-"/>
    <numFmt numFmtId="166" formatCode="0.0000"/>
    <numFmt numFmtId="167" formatCode="_-* #,##0_-;\-* #,##0_-;_-* &quot;-&quot;??_-;_-@_-"/>
    <numFmt numFmtId="168" formatCode="[$-409]d\-mmm\-yy;@"/>
    <numFmt numFmtId="169" formatCode="[$-409]dd\-mmm\-yy;@"/>
    <numFmt numFmtId="170" formatCode="dd/mm/yyyy;@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  <scheme val="minor"/>
    </font>
    <font>
      <b/>
      <vertAlign val="subscript"/>
      <sz val="1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sz val="9"/>
      <name val="Calibri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</cellStyleXfs>
  <cellXfs count="113">
    <xf numFmtId="0" fontId="0" fillId="0" borderId="0" xfId="0"/>
    <xf numFmtId="0" fontId="3" fillId="3" borderId="4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/>
    </xf>
    <xf numFmtId="0" fontId="3" fillId="3" borderId="7" xfId="0" applyFont="1" applyFill="1" applyBorder="1" applyAlignment="1">
      <alignment horizontal="left" vertical="center"/>
    </xf>
    <xf numFmtId="0" fontId="0" fillId="0" borderId="8" xfId="0" applyBorder="1" applyAlignment="1">
      <alignment horizontal="right"/>
    </xf>
    <xf numFmtId="0" fontId="2" fillId="0" borderId="9" xfId="0" applyFont="1" applyBorder="1"/>
    <xf numFmtId="0" fontId="3" fillId="3" borderId="10" xfId="0" applyFont="1" applyFill="1" applyBorder="1" applyAlignment="1">
      <alignment horizontal="left"/>
    </xf>
    <xf numFmtId="165" fontId="0" fillId="0" borderId="8" xfId="1" applyNumberFormat="1" applyFont="1" applyBorder="1" applyAlignment="1">
      <alignment horizontal="right"/>
    </xf>
    <xf numFmtId="0" fontId="5" fillId="3" borderId="9" xfId="3" applyFont="1" applyFill="1" applyBorder="1" applyAlignment="1" applyProtection="1">
      <alignment horizontal="left" vertical="center"/>
      <protection locked="0"/>
    </xf>
    <xf numFmtId="43" fontId="0" fillId="0" borderId="0" xfId="0" applyNumberFormat="1"/>
    <xf numFmtId="166" fontId="0" fillId="0" borderId="8" xfId="0" applyNumberFormat="1" applyBorder="1" applyAlignment="1">
      <alignment horizontal="right"/>
    </xf>
    <xf numFmtId="167" fontId="0" fillId="0" borderId="8" xfId="1" applyNumberFormat="1" applyFont="1" applyBorder="1" applyAlignment="1">
      <alignment horizontal="right"/>
    </xf>
    <xf numFmtId="0" fontId="3" fillId="3" borderId="9" xfId="0" applyFont="1" applyFill="1" applyBorder="1" applyAlignment="1">
      <alignment vertical="center"/>
    </xf>
    <xf numFmtId="0" fontId="3" fillId="3" borderId="9" xfId="0" applyFont="1" applyFill="1" applyBorder="1" applyAlignment="1">
      <alignment horizontal="left" vertical="center"/>
    </xf>
    <xf numFmtId="167" fontId="0" fillId="0" borderId="8" xfId="0" applyNumberFormat="1" applyBorder="1" applyAlignment="1">
      <alignment horizontal="right"/>
    </xf>
    <xf numFmtId="0" fontId="3" fillId="3" borderId="11" xfId="0" applyFont="1" applyFill="1" applyBorder="1" applyAlignment="1">
      <alignment vertical="center"/>
    </xf>
    <xf numFmtId="10" fontId="0" fillId="0" borderId="12" xfId="2" applyNumberFormat="1" applyFont="1" applyBorder="1" applyAlignment="1">
      <alignment horizontal="right"/>
    </xf>
    <xf numFmtId="9" fontId="7" fillId="3" borderId="13" xfId="2" applyFont="1" applyFill="1" applyBorder="1" applyAlignment="1"/>
    <xf numFmtId="0" fontId="2" fillId="2" borderId="17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left"/>
    </xf>
    <xf numFmtId="165" fontId="0" fillId="0" borderId="8" xfId="1" applyNumberFormat="1" applyFont="1" applyBorder="1" applyAlignment="1"/>
    <xf numFmtId="167" fontId="0" fillId="0" borderId="9" xfId="1" applyNumberFormat="1" applyFont="1" applyBorder="1" applyAlignment="1"/>
    <xf numFmtId="0" fontId="2" fillId="3" borderId="20" xfId="0" applyFont="1" applyFill="1" applyBorder="1"/>
    <xf numFmtId="165" fontId="2" fillId="0" borderId="21" xfId="0" applyNumberFormat="1" applyFont="1" applyBorder="1"/>
    <xf numFmtId="167" fontId="2" fillId="0" borderId="22" xfId="1" applyNumberFormat="1" applyFont="1" applyBorder="1" applyAlignment="1"/>
    <xf numFmtId="0" fontId="0" fillId="0" borderId="0" xfId="0" applyAlignment="1">
      <alignment horizontal="center"/>
    </xf>
    <xf numFmtId="166" fontId="0" fillId="0" borderId="23" xfId="0" applyNumberFormat="1" applyBorder="1" applyAlignment="1">
      <alignment horizontal="center"/>
    </xf>
    <xf numFmtId="164" fontId="0" fillId="0" borderId="0" xfId="0" applyNumberFormat="1"/>
    <xf numFmtId="17" fontId="2" fillId="4" borderId="25" xfId="0" applyNumberFormat="1" applyFont="1" applyFill="1" applyBorder="1" applyAlignment="1">
      <alignment horizontal="center"/>
    </xf>
    <xf numFmtId="165" fontId="0" fillId="4" borderId="15" xfId="0" applyNumberFormat="1" applyFill="1" applyBorder="1" applyAlignment="1">
      <alignment horizontal="center"/>
    </xf>
    <xf numFmtId="0" fontId="0" fillId="4" borderId="15" xfId="0" applyFill="1" applyBorder="1" applyAlignment="1">
      <alignment horizontal="center"/>
    </xf>
    <xf numFmtId="167" fontId="0" fillId="4" borderId="16" xfId="0" applyNumberFormat="1" applyFill="1" applyBorder="1" applyAlignment="1">
      <alignment horizontal="center"/>
    </xf>
    <xf numFmtId="43" fontId="0" fillId="0" borderId="23" xfId="1" applyFont="1" applyBorder="1" applyAlignment="1">
      <alignment horizontal="center"/>
    </xf>
    <xf numFmtId="43" fontId="0" fillId="0" borderId="26" xfId="1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0" xfId="0" applyFont="1"/>
    <xf numFmtId="0" fontId="2" fillId="4" borderId="27" xfId="0" applyFont="1" applyFill="1" applyBorder="1" applyAlignment="1">
      <alignment horizontal="center" vertical="center" wrapText="1"/>
    </xf>
    <xf numFmtId="0" fontId="2" fillId="4" borderId="28" xfId="0" applyFont="1" applyFill="1" applyBorder="1" applyAlignment="1">
      <alignment horizontal="center" vertical="center" wrapText="1"/>
    </xf>
    <xf numFmtId="165" fontId="2" fillId="0" borderId="15" xfId="0" applyNumberFormat="1" applyFont="1" applyBorder="1"/>
    <xf numFmtId="0" fontId="2" fillId="0" borderId="15" xfId="0" applyFont="1" applyBorder="1"/>
    <xf numFmtId="167" fontId="2" fillId="0" borderId="16" xfId="0" applyNumberFormat="1" applyFont="1" applyBorder="1"/>
    <xf numFmtId="17" fontId="2" fillId="4" borderId="8" xfId="0" applyNumberFormat="1" applyFont="1" applyFill="1" applyBorder="1" applyAlignment="1">
      <alignment horizontal="center"/>
    </xf>
    <xf numFmtId="0" fontId="2" fillId="0" borderId="8" xfId="0" applyFont="1" applyBorder="1" applyAlignment="1">
      <alignment vertical="top"/>
    </xf>
    <xf numFmtId="15" fontId="0" fillId="0" borderId="8" xfId="0" applyNumberFormat="1" applyBorder="1"/>
    <xf numFmtId="2" fontId="0" fillId="0" borderId="8" xfId="0" applyNumberFormat="1" applyBorder="1" applyAlignment="1">
      <alignment horizontal="center"/>
    </xf>
    <xf numFmtId="0" fontId="3" fillId="0" borderId="8" xfId="0" applyFont="1" applyBorder="1" applyAlignment="1">
      <alignment vertical="top"/>
    </xf>
    <xf numFmtId="0" fontId="2" fillId="0" borderId="8" xfId="0" applyFont="1" applyBorder="1" applyAlignment="1">
      <alignment horizontal="justify" vertical="top" wrapText="1"/>
    </xf>
    <xf numFmtId="4" fontId="2" fillId="0" borderId="8" xfId="0" applyNumberFormat="1" applyFont="1" applyBorder="1" applyAlignment="1">
      <alignment horizontal="center" wrapText="1"/>
    </xf>
    <xf numFmtId="0" fontId="0" fillId="0" borderId="8" xfId="0" applyBorder="1" applyAlignment="1">
      <alignment horizontal="center" vertical="top" wrapText="1"/>
    </xf>
    <xf numFmtId="2" fontId="2" fillId="0" borderId="8" xfId="0" applyNumberFormat="1" applyFont="1" applyBorder="1" applyAlignment="1">
      <alignment horizontal="center"/>
    </xf>
    <xf numFmtId="0" fontId="2" fillId="0" borderId="29" xfId="0" applyFont="1" applyBorder="1"/>
    <xf numFmtId="0" fontId="0" fillId="0" borderId="8" xfId="0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1" fontId="9" fillId="0" borderId="8" xfId="0" applyNumberFormat="1" applyFont="1" applyBorder="1" applyAlignment="1">
      <alignment horizontal="center" vertical="top" wrapText="1"/>
    </xf>
    <xf numFmtId="1" fontId="0" fillId="0" borderId="8" xfId="0" applyNumberFormat="1" applyBorder="1" applyAlignment="1">
      <alignment horizontal="center" vertical="top" wrapText="1"/>
    </xf>
    <xf numFmtId="0" fontId="0" fillId="0" borderId="8" xfId="0" applyBorder="1"/>
    <xf numFmtId="3" fontId="0" fillId="0" borderId="8" xfId="0" applyNumberFormat="1" applyBorder="1" applyAlignment="1">
      <alignment horizontal="right"/>
    </xf>
    <xf numFmtId="1" fontId="0" fillId="0" borderId="8" xfId="0" applyNumberFormat="1" applyBorder="1" applyAlignment="1">
      <alignment horizontal="right"/>
    </xf>
    <xf numFmtId="10" fontId="0" fillId="0" borderId="8" xfId="2" applyNumberFormat="1" applyFont="1" applyBorder="1" applyAlignment="1">
      <alignment horizontal="right"/>
    </xf>
    <xf numFmtId="0" fontId="8" fillId="0" borderId="0" xfId="0" applyFont="1"/>
    <xf numFmtId="0" fontId="10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0" fontId="0" fillId="0" borderId="8" xfId="0" applyBorder="1" applyAlignment="1">
      <alignment horizontal="left" vertical="center" wrapText="1"/>
    </xf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43" fontId="9" fillId="0" borderId="8" xfId="1" applyFont="1" applyBorder="1" applyAlignment="1">
      <alignment horizontal="center" vertical="top" wrapText="1"/>
    </xf>
    <xf numFmtId="43" fontId="11" fillId="0" borderId="8" xfId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0" fillId="2" borderId="8" xfId="0" applyFill="1" applyBorder="1"/>
    <xf numFmtId="17" fontId="0" fillId="0" borderId="34" xfId="0" applyNumberFormat="1" applyBorder="1" applyAlignment="1">
      <alignment horizontal="center"/>
    </xf>
    <xf numFmtId="17" fontId="2" fillId="4" borderId="15" xfId="0" applyNumberFormat="1" applyFont="1" applyFill="1" applyBorder="1" applyAlignment="1">
      <alignment horizontal="center"/>
    </xf>
    <xf numFmtId="0" fontId="2" fillId="0" borderId="15" xfId="0" applyFont="1" applyBorder="1" applyAlignment="1">
      <alignment horizontal="center"/>
    </xf>
    <xf numFmtId="170" fontId="0" fillId="0" borderId="10" xfId="0" applyNumberFormat="1" applyBorder="1" applyAlignment="1">
      <alignment horizontal="center"/>
    </xf>
    <xf numFmtId="0" fontId="2" fillId="4" borderId="35" xfId="0" applyFont="1" applyFill="1" applyBorder="1" applyAlignment="1">
      <alignment horizontal="center" vertical="center" wrapText="1"/>
    </xf>
    <xf numFmtId="2" fontId="0" fillId="0" borderId="36" xfId="0" applyNumberFormat="1" applyBorder="1" applyAlignment="1">
      <alignment horizontal="center"/>
    </xf>
    <xf numFmtId="2" fontId="0" fillId="4" borderId="37" xfId="0" applyNumberFormat="1" applyFill="1" applyBorder="1" applyAlignment="1">
      <alignment horizontal="center"/>
    </xf>
    <xf numFmtId="1" fontId="0" fillId="0" borderId="36" xfId="0" applyNumberFormat="1" applyBorder="1" applyAlignment="1">
      <alignment horizontal="center"/>
    </xf>
    <xf numFmtId="168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vertical="center" wrapText="1"/>
    </xf>
    <xf numFmtId="4" fontId="0" fillId="0" borderId="8" xfId="0" applyNumberFormat="1" applyBorder="1" applyAlignment="1">
      <alignment horizontal="right"/>
    </xf>
    <xf numFmtId="10" fontId="0" fillId="0" borderId="8" xfId="0" applyNumberFormat="1" applyBorder="1" applyAlignment="1">
      <alignment horizontal="right"/>
    </xf>
    <xf numFmtId="43" fontId="0" fillId="0" borderId="23" xfId="1" applyFont="1" applyFill="1" applyBorder="1" applyAlignment="1">
      <alignment horizontal="center"/>
    </xf>
    <xf numFmtId="43" fontId="0" fillId="0" borderId="8" xfId="1" applyFont="1" applyFill="1" applyBorder="1" applyAlignment="1">
      <alignment horizontal="center"/>
    </xf>
    <xf numFmtId="43" fontId="1" fillId="0" borderId="23" xfId="1" applyFont="1" applyFill="1" applyBorder="1" applyAlignment="1">
      <alignment horizontal="center"/>
    </xf>
    <xf numFmtId="43" fontId="1" fillId="0" borderId="8" xfId="1" applyFont="1" applyFill="1" applyBorder="1" applyAlignment="1">
      <alignment horizontal="center"/>
    </xf>
    <xf numFmtId="43" fontId="0" fillId="0" borderId="24" xfId="1" applyFont="1" applyFill="1" applyBorder="1" applyAlignment="1">
      <alignment horizontal="center"/>
    </xf>
    <xf numFmtId="43" fontId="1" fillId="0" borderId="24" xfId="1" applyFont="1" applyFill="1" applyBorder="1" applyAlignment="1">
      <alignment horizontal="center"/>
    </xf>
    <xf numFmtId="15" fontId="0" fillId="0" borderId="8" xfId="0" applyNumberFormat="1" applyBorder="1" applyAlignment="1">
      <alignment horizontal="center"/>
    </xf>
    <xf numFmtId="15" fontId="0" fillId="0" borderId="9" xfId="0" applyNumberFormat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" wrapText="1"/>
    </xf>
    <xf numFmtId="169" fontId="2" fillId="0" borderId="8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15" fontId="0" fillId="0" borderId="5" xfId="0" applyNumberFormat="1" applyBorder="1" applyAlignment="1">
      <alignment horizontal="center"/>
    </xf>
    <xf numFmtId="15" fontId="0" fillId="0" borderId="6" xfId="0" applyNumberFormat="1" applyBorder="1" applyAlignment="1">
      <alignment horizontal="center"/>
    </xf>
    <xf numFmtId="0" fontId="2" fillId="4" borderId="14" xfId="0" applyFont="1" applyFill="1" applyBorder="1" applyAlignment="1">
      <alignment horizontal="center" vertical="center" wrapText="1"/>
    </xf>
    <xf numFmtId="0" fontId="2" fillId="4" borderId="33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left" vertical="top" wrapText="1"/>
    </xf>
    <xf numFmtId="0" fontId="0" fillId="0" borderId="23" xfId="0" applyBorder="1" applyAlignment="1">
      <alignment horizontal="left" vertical="top" wrapText="1"/>
    </xf>
    <xf numFmtId="17" fontId="2" fillId="4" borderId="30" xfId="0" applyNumberFormat="1" applyFont="1" applyFill="1" applyBorder="1" applyAlignment="1">
      <alignment horizontal="center"/>
    </xf>
    <xf numFmtId="17" fontId="2" fillId="4" borderId="31" xfId="0" applyNumberFormat="1" applyFont="1" applyFill="1" applyBorder="1" applyAlignment="1">
      <alignment horizontal="center"/>
    </xf>
    <xf numFmtId="17" fontId="2" fillId="4" borderId="32" xfId="0" applyNumberFormat="1" applyFont="1" applyFill="1" applyBorder="1" applyAlignment="1">
      <alignment horizontal="center"/>
    </xf>
  </cellXfs>
  <cellStyles count="4">
    <cellStyle name="Comma" xfId="1" builtinId="3"/>
    <cellStyle name="Normal" xfId="0" builtinId="0"/>
    <cellStyle name="Normal_Hindustan Platinum_Worksheet_30.10.08" xfId="3" xr:uid="{00000000-0005-0000-0000-000000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F26"/>
  <sheetViews>
    <sheetView tabSelected="1" topLeftCell="A10" zoomScale="91" zoomScaleNormal="91" workbookViewId="0">
      <selection activeCell="D12" sqref="D12"/>
    </sheetView>
  </sheetViews>
  <sheetFormatPr defaultRowHeight="15"/>
  <cols>
    <col min="3" max="3" width="49" customWidth="1"/>
    <col min="4" max="4" width="12.42578125" customWidth="1"/>
    <col min="5" max="5" width="12" customWidth="1"/>
    <col min="6" max="6" width="18.85546875" customWidth="1"/>
    <col min="7" max="7" width="15" customWidth="1"/>
    <col min="8" max="8" width="16" customWidth="1"/>
  </cols>
  <sheetData>
    <row r="2" spans="3:6">
      <c r="C2" s="74" t="s">
        <v>77</v>
      </c>
      <c r="D2" s="98">
        <v>3</v>
      </c>
      <c r="E2" s="98"/>
    </row>
    <row r="3" spans="3:6" ht="55.5" customHeight="1">
      <c r="C3" s="74" t="s">
        <v>78</v>
      </c>
      <c r="D3" s="99" t="s">
        <v>80</v>
      </c>
      <c r="E3" s="99"/>
    </row>
    <row r="4" spans="3:6">
      <c r="C4" s="74" t="s">
        <v>79</v>
      </c>
      <c r="D4" s="100" t="s">
        <v>113</v>
      </c>
      <c r="E4" s="100"/>
    </row>
    <row r="7" spans="3:6" ht="15.75" thickBot="1"/>
    <row r="8" spans="3:6" ht="15.75" thickBot="1">
      <c r="C8" s="101" t="s">
        <v>0</v>
      </c>
      <c r="D8" s="102"/>
      <c r="E8" s="103"/>
    </row>
    <row r="9" spans="3:6">
      <c r="C9" s="1" t="s">
        <v>1</v>
      </c>
      <c r="D9" s="104">
        <v>44562</v>
      </c>
      <c r="E9" s="105"/>
    </row>
    <row r="10" spans="3:6">
      <c r="C10" s="2" t="s">
        <v>2</v>
      </c>
      <c r="D10" s="93">
        <v>44926</v>
      </c>
      <c r="E10" s="94"/>
    </row>
    <row r="11" spans="3:6">
      <c r="C11" s="3" t="s">
        <v>3</v>
      </c>
      <c r="D11" s="4">
        <f>D10-D9+1</f>
        <v>365</v>
      </c>
      <c r="E11" s="5" t="s">
        <v>4</v>
      </c>
    </row>
    <row r="12" spans="3:6">
      <c r="C12" s="6" t="s">
        <v>5</v>
      </c>
      <c r="D12" s="7">
        <f>D26</f>
        <v>530885.97</v>
      </c>
      <c r="E12" s="8" t="s">
        <v>6</v>
      </c>
      <c r="F12" s="9"/>
    </row>
    <row r="13" spans="3:6">
      <c r="C13" s="2" t="s">
        <v>7</v>
      </c>
      <c r="D13" s="10">
        <v>0.96519999999999995</v>
      </c>
      <c r="E13" s="8" t="s">
        <v>8</v>
      </c>
    </row>
    <row r="14" spans="3:6">
      <c r="C14" s="2" t="s">
        <v>9</v>
      </c>
      <c r="D14" s="11">
        <f>E26</f>
        <v>512411</v>
      </c>
      <c r="E14" s="12" t="s">
        <v>10</v>
      </c>
    </row>
    <row r="15" spans="3:6">
      <c r="C15" s="2" t="s">
        <v>11</v>
      </c>
      <c r="D15" s="11">
        <v>635976</v>
      </c>
      <c r="E15" s="12" t="s">
        <v>12</v>
      </c>
    </row>
    <row r="16" spans="3:6">
      <c r="C16" s="2" t="s">
        <v>13</v>
      </c>
      <c r="D16" s="11">
        <f>(D15/365)*D11</f>
        <v>635976</v>
      </c>
      <c r="E16" s="12" t="s">
        <v>12</v>
      </c>
    </row>
    <row r="17" spans="3:5">
      <c r="C17" s="2" t="s">
        <v>14</v>
      </c>
      <c r="D17" s="11">
        <v>613844</v>
      </c>
      <c r="E17" s="13" t="s">
        <v>15</v>
      </c>
    </row>
    <row r="18" spans="3:5">
      <c r="C18" s="3" t="s">
        <v>16</v>
      </c>
      <c r="D18" s="11">
        <f>(D17/365)*D11</f>
        <v>613844</v>
      </c>
      <c r="E18" s="12" t="s">
        <v>10</v>
      </c>
    </row>
    <row r="19" spans="3:5">
      <c r="C19" s="2" t="s">
        <v>9</v>
      </c>
      <c r="D19" s="14">
        <f>D14</f>
        <v>512411</v>
      </c>
      <c r="E19" s="12" t="s">
        <v>10</v>
      </c>
    </row>
    <row r="20" spans="3:5" ht="16.5" thickBot="1">
      <c r="C20" s="15" t="s">
        <v>17</v>
      </c>
      <c r="D20" s="16">
        <f>(D19-D18)/D18</f>
        <v>-0.16524230912088414</v>
      </c>
      <c r="E20" s="17"/>
    </row>
    <row r="22" spans="3:5" ht="15.75" thickBot="1"/>
    <row r="23" spans="3:5" ht="15.75" thickBot="1">
      <c r="C23" s="95" t="s">
        <v>80</v>
      </c>
      <c r="D23" s="96"/>
      <c r="E23" s="97"/>
    </row>
    <row r="24" spans="3:5">
      <c r="C24" s="18" t="s">
        <v>18</v>
      </c>
      <c r="D24" s="19" t="s">
        <v>19</v>
      </c>
      <c r="E24" s="20" t="s">
        <v>20</v>
      </c>
    </row>
    <row r="25" spans="3:5">
      <c r="C25" s="21">
        <v>2022</v>
      </c>
      <c r="D25" s="22">
        <f>'SDG 13'!H18</f>
        <v>530885.97</v>
      </c>
      <c r="E25" s="23">
        <f>'SDG 13'!M18</f>
        <v>512411</v>
      </c>
    </row>
    <row r="26" spans="3:5" ht="15.75" thickBot="1">
      <c r="C26" s="24" t="s">
        <v>21</v>
      </c>
      <c r="D26" s="25">
        <f>SUM(D25:D25)</f>
        <v>530885.97</v>
      </c>
      <c r="E26" s="26">
        <f>SUM(E25:E25)</f>
        <v>512411</v>
      </c>
    </row>
  </sheetData>
  <mergeCells count="7">
    <mergeCell ref="D10:E10"/>
    <mergeCell ref="C23:E23"/>
    <mergeCell ref="D2:E2"/>
    <mergeCell ref="D3:E3"/>
    <mergeCell ref="D4:E4"/>
    <mergeCell ref="C8:E8"/>
    <mergeCell ref="D9:E9"/>
  </mergeCells>
  <phoneticPr fontId="1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D3:N19"/>
  <sheetViews>
    <sheetView zoomScaleNormal="100" workbookViewId="0">
      <selection activeCell="N16" sqref="N16"/>
    </sheetView>
  </sheetViews>
  <sheetFormatPr defaultRowHeight="15"/>
  <cols>
    <col min="4" max="4" width="22.140625" bestFit="1" customWidth="1"/>
    <col min="5" max="5" width="22.140625" customWidth="1"/>
    <col min="6" max="6" width="23.85546875" customWidth="1"/>
    <col min="7" max="7" width="19" customWidth="1"/>
    <col min="8" max="8" width="17.28515625" customWidth="1"/>
    <col min="9" max="13" width="17.7109375" customWidth="1"/>
    <col min="14" max="14" width="12" bestFit="1" customWidth="1"/>
  </cols>
  <sheetData>
    <row r="3" spans="4:14" ht="15.75" thickBot="1">
      <c r="F3" s="27"/>
    </row>
    <row r="4" spans="4:14" ht="45.75" thickBot="1">
      <c r="D4" s="106" t="s">
        <v>22</v>
      </c>
      <c r="E4" s="107"/>
      <c r="F4" s="38" t="s">
        <v>28</v>
      </c>
      <c r="G4" s="38" t="s">
        <v>27</v>
      </c>
      <c r="H4" s="38" t="s">
        <v>23</v>
      </c>
      <c r="I4" s="38" t="s">
        <v>24</v>
      </c>
      <c r="J4" s="79" t="s">
        <v>93</v>
      </c>
      <c r="K4" s="79" t="s">
        <v>94</v>
      </c>
      <c r="L4" s="79" t="s">
        <v>95</v>
      </c>
      <c r="M4" s="39" t="s">
        <v>25</v>
      </c>
    </row>
    <row r="5" spans="4:14">
      <c r="D5" s="78">
        <v>44562</v>
      </c>
      <c r="E5" s="75" t="s">
        <v>81</v>
      </c>
      <c r="F5" s="87">
        <v>37039520</v>
      </c>
      <c r="G5" s="87">
        <v>37039520</v>
      </c>
      <c r="H5" s="34">
        <f>MIN(F5,G5)/1000</f>
        <v>37039.519999999997</v>
      </c>
      <c r="I5" s="28">
        <v>0.96519999999999995</v>
      </c>
      <c r="J5" s="80">
        <f>H5*I5</f>
        <v>35750.544703999993</v>
      </c>
      <c r="K5" s="82">
        <v>0</v>
      </c>
      <c r="L5" s="82">
        <v>0</v>
      </c>
      <c r="M5" s="35">
        <f>J5-K5-L5</f>
        <v>35750.544703999993</v>
      </c>
      <c r="N5" s="29"/>
    </row>
    <row r="6" spans="4:14">
      <c r="D6" s="78">
        <v>44593</v>
      </c>
      <c r="E6" s="75" t="s">
        <v>82</v>
      </c>
      <c r="F6" s="87">
        <v>30396880</v>
      </c>
      <c r="G6" s="88">
        <v>30396880</v>
      </c>
      <c r="H6" s="34">
        <f t="shared" ref="H6:H16" si="0">MIN(F6,G6)/1000</f>
        <v>30396.880000000001</v>
      </c>
      <c r="I6" s="28">
        <v>0.96519999999999995</v>
      </c>
      <c r="J6" s="80">
        <f t="shared" ref="J6:J16" si="1">H6*I6</f>
        <v>29339.068575999998</v>
      </c>
      <c r="K6" s="82">
        <v>0</v>
      </c>
      <c r="L6" s="82">
        <v>0</v>
      </c>
      <c r="M6" s="35">
        <f t="shared" ref="M6:M16" si="2">J6-K6-L6</f>
        <v>29339.068575999998</v>
      </c>
      <c r="N6" s="29"/>
    </row>
    <row r="7" spans="4:14">
      <c r="D7" s="78">
        <v>44621</v>
      </c>
      <c r="E7" s="75" t="s">
        <v>83</v>
      </c>
      <c r="F7" s="89">
        <v>32618605</v>
      </c>
      <c r="G7" s="90">
        <v>32618605</v>
      </c>
      <c r="H7" s="34">
        <f t="shared" si="0"/>
        <v>32618.605</v>
      </c>
      <c r="I7" s="28">
        <v>0.96519999999999995</v>
      </c>
      <c r="J7" s="80">
        <f t="shared" si="1"/>
        <v>31483.477545999998</v>
      </c>
      <c r="K7" s="82">
        <v>0</v>
      </c>
      <c r="L7" s="82">
        <v>0</v>
      </c>
      <c r="M7" s="35">
        <f t="shared" si="2"/>
        <v>31483.477545999998</v>
      </c>
      <c r="N7" s="29"/>
    </row>
    <row r="8" spans="4:14">
      <c r="D8" s="78">
        <v>44652</v>
      </c>
      <c r="E8" s="75" t="s">
        <v>84</v>
      </c>
      <c r="F8" s="87">
        <v>19900945</v>
      </c>
      <c r="G8" s="88">
        <v>19900945</v>
      </c>
      <c r="H8" s="34">
        <f t="shared" si="0"/>
        <v>19900.945</v>
      </c>
      <c r="I8" s="28">
        <v>0.96519999999999995</v>
      </c>
      <c r="J8" s="80">
        <f t="shared" si="1"/>
        <v>19208.392113999998</v>
      </c>
      <c r="K8" s="82">
        <v>0</v>
      </c>
      <c r="L8" s="82">
        <v>0</v>
      </c>
      <c r="M8" s="35">
        <f t="shared" si="2"/>
        <v>19208.392113999998</v>
      </c>
      <c r="N8" s="29"/>
    </row>
    <row r="9" spans="4:14">
      <c r="D9" s="78">
        <v>44682</v>
      </c>
      <c r="E9" s="75" t="s">
        <v>85</v>
      </c>
      <c r="F9" s="87">
        <v>59055385</v>
      </c>
      <c r="G9" s="88">
        <v>59055385</v>
      </c>
      <c r="H9" s="34">
        <f t="shared" si="0"/>
        <v>59055.385000000002</v>
      </c>
      <c r="I9" s="28">
        <v>0.96519999999999995</v>
      </c>
      <c r="J9" s="80">
        <f t="shared" si="1"/>
        <v>57000.257601999998</v>
      </c>
      <c r="K9" s="82">
        <v>0</v>
      </c>
      <c r="L9" s="82">
        <v>0</v>
      </c>
      <c r="M9" s="35">
        <f t="shared" si="2"/>
        <v>57000.257601999998</v>
      </c>
      <c r="N9" s="29"/>
    </row>
    <row r="10" spans="4:14">
      <c r="D10" s="78">
        <v>44713</v>
      </c>
      <c r="E10" s="75" t="s">
        <v>86</v>
      </c>
      <c r="F10" s="87">
        <v>67112415</v>
      </c>
      <c r="G10" s="88">
        <v>67112415</v>
      </c>
      <c r="H10" s="34">
        <f t="shared" si="0"/>
        <v>67112.414999999994</v>
      </c>
      <c r="I10" s="28">
        <v>0.96519999999999995</v>
      </c>
      <c r="J10" s="80">
        <f t="shared" si="1"/>
        <v>64776.902957999991</v>
      </c>
      <c r="K10" s="82">
        <v>0</v>
      </c>
      <c r="L10" s="82">
        <v>0</v>
      </c>
      <c r="M10" s="35">
        <f t="shared" si="2"/>
        <v>64776.902957999991</v>
      </c>
      <c r="N10" s="29"/>
    </row>
    <row r="11" spans="4:14">
      <c r="D11" s="78">
        <v>44743</v>
      </c>
      <c r="E11" s="75" t="s">
        <v>87</v>
      </c>
      <c r="F11" s="87">
        <v>70539580</v>
      </c>
      <c r="G11" s="88">
        <v>70539580</v>
      </c>
      <c r="H11" s="34">
        <f t="shared" si="0"/>
        <v>70539.58</v>
      </c>
      <c r="I11" s="28">
        <v>0.96519999999999995</v>
      </c>
      <c r="J11" s="80">
        <f t="shared" si="1"/>
        <v>68084.802616000001</v>
      </c>
      <c r="K11" s="82">
        <v>0</v>
      </c>
      <c r="L11" s="82">
        <v>0</v>
      </c>
      <c r="M11" s="35">
        <f t="shared" si="2"/>
        <v>68084.802616000001</v>
      </c>
      <c r="N11" s="29"/>
    </row>
    <row r="12" spans="4:14">
      <c r="D12" s="78">
        <v>44774</v>
      </c>
      <c r="E12" s="75" t="s">
        <v>88</v>
      </c>
      <c r="F12" s="87">
        <v>68463785</v>
      </c>
      <c r="G12" s="91">
        <v>68463785</v>
      </c>
      <c r="H12" s="34">
        <f t="shared" si="0"/>
        <v>68463.785000000003</v>
      </c>
      <c r="I12" s="28">
        <v>0.96519999999999995</v>
      </c>
      <c r="J12" s="80">
        <f t="shared" si="1"/>
        <v>66081.245282000003</v>
      </c>
      <c r="K12" s="82">
        <v>0</v>
      </c>
      <c r="L12" s="82">
        <v>0</v>
      </c>
      <c r="M12" s="35">
        <f t="shared" si="2"/>
        <v>66081.245282000003</v>
      </c>
      <c r="N12" s="29"/>
    </row>
    <row r="13" spans="4:14">
      <c r="D13" s="78">
        <v>44805</v>
      </c>
      <c r="E13" s="75" t="s">
        <v>89</v>
      </c>
      <c r="F13" s="87">
        <v>59995790</v>
      </c>
      <c r="G13" s="88">
        <v>59995790</v>
      </c>
      <c r="H13" s="34">
        <f t="shared" si="0"/>
        <v>59995.79</v>
      </c>
      <c r="I13" s="28">
        <v>0.96519999999999995</v>
      </c>
      <c r="J13" s="80">
        <f t="shared" si="1"/>
        <v>57907.936507999999</v>
      </c>
      <c r="K13" s="82">
        <v>0</v>
      </c>
      <c r="L13" s="82">
        <v>0</v>
      </c>
      <c r="M13" s="35">
        <f t="shared" si="2"/>
        <v>57907.936507999999</v>
      </c>
      <c r="N13" s="29"/>
    </row>
    <row r="14" spans="4:14">
      <c r="D14" s="78">
        <v>44835</v>
      </c>
      <c r="E14" s="75" t="s">
        <v>90</v>
      </c>
      <c r="F14" s="87">
        <v>32229770</v>
      </c>
      <c r="G14" s="88">
        <v>32229770</v>
      </c>
      <c r="H14" s="34">
        <f t="shared" si="0"/>
        <v>32229.77</v>
      </c>
      <c r="I14" s="28">
        <v>0.96519999999999995</v>
      </c>
      <c r="J14" s="80">
        <f t="shared" si="1"/>
        <v>31108.174004</v>
      </c>
      <c r="K14" s="82">
        <v>0</v>
      </c>
      <c r="L14" s="82">
        <v>0</v>
      </c>
      <c r="M14" s="35">
        <f t="shared" si="2"/>
        <v>31108.174004</v>
      </c>
      <c r="N14" s="29"/>
    </row>
    <row r="15" spans="4:14">
      <c r="D15" s="78">
        <v>44866</v>
      </c>
      <c r="E15" s="75" t="s">
        <v>91</v>
      </c>
      <c r="F15" s="89">
        <v>17963690</v>
      </c>
      <c r="G15" s="90">
        <v>17963690</v>
      </c>
      <c r="H15" s="34">
        <f t="shared" si="0"/>
        <v>17963.689999999999</v>
      </c>
      <c r="I15" s="28">
        <v>0.96519999999999995</v>
      </c>
      <c r="J15" s="80">
        <f t="shared" si="1"/>
        <v>17338.553587999999</v>
      </c>
      <c r="K15" s="82">
        <v>0</v>
      </c>
      <c r="L15" s="82">
        <v>0</v>
      </c>
      <c r="M15" s="35">
        <f t="shared" si="2"/>
        <v>17338.553587999999</v>
      </c>
      <c r="N15" s="29"/>
    </row>
    <row r="16" spans="4:14" ht="15.75" thickBot="1">
      <c r="D16" s="78">
        <v>44896</v>
      </c>
      <c r="E16" s="75" t="s">
        <v>92</v>
      </c>
      <c r="F16" s="89">
        <v>35569605</v>
      </c>
      <c r="G16" s="92">
        <v>35569605</v>
      </c>
      <c r="H16" s="34">
        <f t="shared" si="0"/>
        <v>35569.605000000003</v>
      </c>
      <c r="I16" s="28">
        <v>0.96519999999999995</v>
      </c>
      <c r="J16" s="80">
        <f t="shared" si="1"/>
        <v>34331.782746000004</v>
      </c>
      <c r="K16" s="82">
        <v>0</v>
      </c>
      <c r="L16" s="82">
        <v>0</v>
      </c>
      <c r="M16" s="35">
        <f t="shared" si="2"/>
        <v>34331.782746000004</v>
      </c>
      <c r="N16" s="29"/>
    </row>
    <row r="17" spans="4:14" ht="15.75" thickBot="1">
      <c r="D17" s="30" t="s">
        <v>26</v>
      </c>
      <c r="E17" s="76"/>
      <c r="F17" s="31">
        <f t="shared" ref="F17" si="3">SUM(F5:F16)</f>
        <v>530885970</v>
      </c>
      <c r="G17" s="31">
        <f>SUM(G5:G16)</f>
        <v>530885970</v>
      </c>
      <c r="H17" s="31">
        <f>SUM(H5:H16)</f>
        <v>530885.97</v>
      </c>
      <c r="I17" s="32"/>
      <c r="J17" s="81">
        <f>ROUNDDOWN((+SUM(J5:J16)),0)</f>
        <v>512411</v>
      </c>
      <c r="K17" s="81">
        <f t="shared" ref="K17:L17" si="4">ROUNDDOWN((+SUM(K5:K16)),0)</f>
        <v>0</v>
      </c>
      <c r="L17" s="81">
        <f t="shared" si="4"/>
        <v>0</v>
      </c>
      <c r="M17" s="33">
        <f>ROUNDDOWN(J17-K17-L17,0)</f>
        <v>512411</v>
      </c>
      <c r="N17" s="29"/>
    </row>
    <row r="18" spans="4:14" ht="15.75" thickBot="1">
      <c r="D18" s="36" t="s">
        <v>21</v>
      </c>
      <c r="E18" s="77"/>
      <c r="F18" s="40">
        <f>F17</f>
        <v>530885970</v>
      </c>
      <c r="G18" s="40">
        <f t="shared" ref="G18:H18" si="5">G17</f>
        <v>530885970</v>
      </c>
      <c r="H18" s="40">
        <f t="shared" si="5"/>
        <v>530885.97</v>
      </c>
      <c r="I18" s="41"/>
      <c r="J18" s="41"/>
      <c r="K18" s="41"/>
      <c r="L18" s="41"/>
      <c r="M18" s="42">
        <f>M17</f>
        <v>512411</v>
      </c>
    </row>
    <row r="19" spans="4:14">
      <c r="H19" s="9"/>
    </row>
  </sheetData>
  <mergeCells count="1">
    <mergeCell ref="D4:E4"/>
  </mergeCells>
  <phoneticPr fontId="1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E5"/>
  <sheetViews>
    <sheetView workbookViewId="0">
      <selection activeCell="C13" sqref="C13"/>
    </sheetView>
  </sheetViews>
  <sheetFormatPr defaultRowHeight="15"/>
  <cols>
    <col min="1" max="1" width="36.28515625" bestFit="1" customWidth="1"/>
    <col min="2" max="2" width="23.42578125" bestFit="1" customWidth="1"/>
    <col min="3" max="3" width="15.7109375" customWidth="1"/>
    <col min="4" max="4" width="14.28515625" bestFit="1" customWidth="1"/>
    <col min="5" max="5" width="11.28515625" bestFit="1" customWidth="1"/>
  </cols>
  <sheetData>
    <row r="2" spans="1:5">
      <c r="A2" s="37" t="s">
        <v>29</v>
      </c>
    </row>
    <row r="3" spans="1:5">
      <c r="A3" s="43" t="s">
        <v>30</v>
      </c>
      <c r="B3" s="43" t="s">
        <v>31</v>
      </c>
      <c r="C3" s="43" t="s">
        <v>32</v>
      </c>
      <c r="D3" s="43" t="s">
        <v>33</v>
      </c>
      <c r="E3" s="43" t="s">
        <v>34</v>
      </c>
    </row>
    <row r="4" spans="1:5">
      <c r="A4" s="44" t="s">
        <v>35</v>
      </c>
      <c r="B4" s="45" t="s">
        <v>36</v>
      </c>
      <c r="C4" s="46">
        <f>'ER comparison'!D26</f>
        <v>530885.97</v>
      </c>
      <c r="D4" s="46">
        <v>0</v>
      </c>
      <c r="E4" s="46">
        <f>C4-D4</f>
        <v>530885.97</v>
      </c>
    </row>
    <row r="5" spans="1:5">
      <c r="A5" s="47"/>
      <c r="B5" s="48" t="s">
        <v>21</v>
      </c>
      <c r="C5" s="49">
        <f>SUM(C4:C4)</f>
        <v>530885.97</v>
      </c>
      <c r="D5" s="46">
        <f>SUM(D4:D4)</f>
        <v>0</v>
      </c>
      <c r="E5" s="51">
        <f>SUM(E4:E4)</f>
        <v>530885.97</v>
      </c>
    </row>
  </sheetData>
  <phoneticPr fontId="1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J69"/>
  <sheetViews>
    <sheetView zoomScaleNormal="100" workbookViewId="0">
      <selection activeCell="C55" sqref="C55"/>
    </sheetView>
  </sheetViews>
  <sheetFormatPr defaultRowHeight="15"/>
  <cols>
    <col min="2" max="2" width="45.42578125" bestFit="1" customWidth="1"/>
    <col min="3" max="3" width="23.42578125" bestFit="1" customWidth="1"/>
    <col min="4" max="4" width="21" bestFit="1" customWidth="1"/>
    <col min="5" max="5" width="15.85546875" customWidth="1"/>
    <col min="6" max="6" width="21" bestFit="1" customWidth="1"/>
    <col min="7" max="7" width="12.42578125" bestFit="1" customWidth="1"/>
    <col min="8" max="8" width="37.42578125" customWidth="1"/>
    <col min="9" max="9" width="42" bestFit="1" customWidth="1"/>
    <col min="10" max="10" width="27.7109375" bestFit="1" customWidth="1"/>
  </cols>
  <sheetData>
    <row r="2" spans="2:6">
      <c r="B2" s="52" t="s">
        <v>37</v>
      </c>
      <c r="C2" s="52"/>
    </row>
    <row r="3" spans="2:6">
      <c r="B3" s="43" t="s">
        <v>30</v>
      </c>
      <c r="C3" s="43" t="s">
        <v>31</v>
      </c>
      <c r="D3" s="43" t="s">
        <v>32</v>
      </c>
      <c r="E3" s="43" t="s">
        <v>33</v>
      </c>
      <c r="F3" s="43" t="s">
        <v>34</v>
      </c>
    </row>
    <row r="4" spans="2:6">
      <c r="B4" s="108" t="s">
        <v>38</v>
      </c>
      <c r="C4" s="45" t="s">
        <v>36</v>
      </c>
      <c r="D4" s="53">
        <f>I43</f>
        <v>21</v>
      </c>
      <c r="E4" s="50">
        <v>0</v>
      </c>
      <c r="F4" s="53">
        <f>D4-E4</f>
        <v>21</v>
      </c>
    </row>
    <row r="5" spans="2:6">
      <c r="B5" s="109"/>
      <c r="C5" s="48" t="s">
        <v>21</v>
      </c>
      <c r="D5" s="54">
        <f>SUM(D4:D4)</f>
        <v>21</v>
      </c>
      <c r="E5" s="54">
        <f>SUM(E4:E4)</f>
        <v>0</v>
      </c>
      <c r="F5" s="54">
        <f>SUM(F4:F4)</f>
        <v>21</v>
      </c>
    </row>
    <row r="8" spans="2:6">
      <c r="B8" s="43" t="s">
        <v>30</v>
      </c>
      <c r="C8" s="43" t="s">
        <v>39</v>
      </c>
      <c r="D8" s="43" t="s">
        <v>32</v>
      </c>
      <c r="E8" s="43" t="s">
        <v>33</v>
      </c>
      <c r="F8" s="43" t="s">
        <v>34</v>
      </c>
    </row>
    <row r="9" spans="2:6">
      <c r="B9" s="108" t="s">
        <v>96</v>
      </c>
      <c r="C9" s="45" t="s">
        <v>36</v>
      </c>
      <c r="D9" s="71">
        <v>104849000</v>
      </c>
      <c r="E9" s="50">
        <v>0</v>
      </c>
      <c r="F9" s="71">
        <f>D9-E9</f>
        <v>104849000</v>
      </c>
    </row>
    <row r="10" spans="2:6">
      <c r="B10" s="109"/>
      <c r="C10" s="48" t="s">
        <v>21</v>
      </c>
      <c r="D10" s="72">
        <f>SUM(D9:D9)</f>
        <v>104849000</v>
      </c>
      <c r="E10" s="73">
        <f>SUM(E9:E9)</f>
        <v>0</v>
      </c>
      <c r="F10" s="72">
        <f>F9</f>
        <v>104849000</v>
      </c>
    </row>
    <row r="13" spans="2:6">
      <c r="B13" s="43" t="s">
        <v>30</v>
      </c>
      <c r="C13" s="43" t="s">
        <v>39</v>
      </c>
      <c r="D13" s="43" t="s">
        <v>32</v>
      </c>
      <c r="E13" s="43" t="s">
        <v>40</v>
      </c>
      <c r="F13" s="43" t="s">
        <v>41</v>
      </c>
    </row>
    <row r="14" spans="2:6">
      <c r="B14" s="108" t="s">
        <v>42</v>
      </c>
      <c r="C14" s="45" t="s">
        <v>36</v>
      </c>
      <c r="D14" s="56">
        <f>C25</f>
        <v>77</v>
      </c>
      <c r="E14" s="50">
        <v>0</v>
      </c>
      <c r="F14" s="56">
        <f>D14-E14</f>
        <v>77</v>
      </c>
    </row>
    <row r="15" spans="2:6">
      <c r="B15" s="109"/>
      <c r="C15" s="48" t="s">
        <v>43</v>
      </c>
      <c r="D15" s="55">
        <f>D14</f>
        <v>77</v>
      </c>
      <c r="E15" s="50">
        <v>0</v>
      </c>
      <c r="F15" s="55">
        <f>SUM(F14:F14)</f>
        <v>77</v>
      </c>
    </row>
    <row r="20" spans="2:10">
      <c r="B20" t="s">
        <v>60</v>
      </c>
      <c r="C20" s="61"/>
    </row>
    <row r="21" spans="2:10">
      <c r="B21" s="43" t="s">
        <v>61</v>
      </c>
      <c r="C21" s="43" t="s">
        <v>62</v>
      </c>
      <c r="F21" s="43" t="s">
        <v>63</v>
      </c>
      <c r="G21" s="43" t="s">
        <v>64</v>
      </c>
      <c r="H21" s="43" t="s">
        <v>65</v>
      </c>
      <c r="I21" s="43" t="s">
        <v>66</v>
      </c>
      <c r="J21" s="43" t="s">
        <v>67</v>
      </c>
    </row>
    <row r="22" spans="2:10">
      <c r="B22" s="69" t="s">
        <v>76</v>
      </c>
      <c r="C22" s="68">
        <v>7</v>
      </c>
      <c r="F22" s="63">
        <v>1</v>
      </c>
      <c r="G22" s="83">
        <v>44704</v>
      </c>
      <c r="H22" s="66" t="s">
        <v>97</v>
      </c>
      <c r="I22" s="62">
        <v>1</v>
      </c>
      <c r="J22" s="68">
        <v>4</v>
      </c>
    </row>
    <row r="23" spans="2:10" ht="45">
      <c r="B23" s="84" t="s">
        <v>110</v>
      </c>
      <c r="C23" s="68">
        <f>13+2+7+19</f>
        <v>41</v>
      </c>
      <c r="F23" s="63">
        <v>2</v>
      </c>
      <c r="G23" s="83">
        <v>44704</v>
      </c>
      <c r="H23" s="66" t="s">
        <v>68</v>
      </c>
      <c r="I23" s="62">
        <v>1</v>
      </c>
      <c r="J23" s="68">
        <v>4</v>
      </c>
    </row>
    <row r="24" spans="2:10">
      <c r="B24" s="69" t="s">
        <v>109</v>
      </c>
      <c r="C24" s="68">
        <v>29</v>
      </c>
      <c r="F24" s="63">
        <v>3</v>
      </c>
      <c r="G24" s="83">
        <v>44730</v>
      </c>
      <c r="H24" s="66" t="s">
        <v>69</v>
      </c>
      <c r="I24" s="62">
        <v>1</v>
      </c>
      <c r="J24" s="68">
        <v>19</v>
      </c>
    </row>
    <row r="25" spans="2:10">
      <c r="B25" s="70" t="s">
        <v>21</v>
      </c>
      <c r="C25" s="64">
        <f>SUM(C22:C24)</f>
        <v>77</v>
      </c>
      <c r="F25" s="63">
        <v>4</v>
      </c>
      <c r="G25" s="83">
        <v>44730</v>
      </c>
      <c r="H25" s="67" t="s">
        <v>70</v>
      </c>
      <c r="I25" s="62">
        <v>1</v>
      </c>
      <c r="J25" s="68">
        <v>4</v>
      </c>
    </row>
    <row r="26" spans="2:10">
      <c r="F26" s="63">
        <v>5</v>
      </c>
      <c r="G26" s="83">
        <v>44736</v>
      </c>
      <c r="H26" s="67" t="s">
        <v>98</v>
      </c>
      <c r="I26" s="62">
        <v>1</v>
      </c>
      <c r="J26" s="68">
        <v>3</v>
      </c>
    </row>
    <row r="27" spans="2:10">
      <c r="B27" s="57" t="s">
        <v>112</v>
      </c>
      <c r="C27" s="64">
        <v>3</v>
      </c>
      <c r="F27" s="63">
        <v>6</v>
      </c>
      <c r="G27" s="83">
        <v>44758</v>
      </c>
      <c r="H27" s="66" t="s">
        <v>99</v>
      </c>
      <c r="I27" s="62">
        <v>1</v>
      </c>
      <c r="J27" s="68">
        <v>2</v>
      </c>
    </row>
    <row r="28" spans="2:10">
      <c r="B28" s="57" t="s">
        <v>111</v>
      </c>
      <c r="C28" s="64">
        <v>74</v>
      </c>
      <c r="F28" s="63">
        <v>7</v>
      </c>
      <c r="G28" s="83">
        <v>44765</v>
      </c>
      <c r="H28" s="66" t="s">
        <v>71</v>
      </c>
      <c r="I28" s="62">
        <v>1</v>
      </c>
      <c r="J28" s="68">
        <v>1</v>
      </c>
    </row>
    <row r="29" spans="2:10" ht="30">
      <c r="F29" s="63">
        <v>8</v>
      </c>
      <c r="G29" s="83">
        <v>44772</v>
      </c>
      <c r="H29" s="66" t="s">
        <v>100</v>
      </c>
      <c r="I29" s="62">
        <v>1</v>
      </c>
      <c r="J29" s="68">
        <v>4</v>
      </c>
    </row>
    <row r="30" spans="2:10" ht="30">
      <c r="B30" s="57" t="s">
        <v>114</v>
      </c>
      <c r="C30" s="64">
        <v>77</v>
      </c>
      <c r="F30" s="63">
        <v>9</v>
      </c>
      <c r="G30" s="83">
        <v>44772</v>
      </c>
      <c r="H30" s="66" t="s">
        <v>107</v>
      </c>
      <c r="I30" s="62">
        <v>1</v>
      </c>
      <c r="J30" s="68">
        <v>2</v>
      </c>
    </row>
    <row r="31" spans="2:10">
      <c r="B31" s="57" t="s">
        <v>115</v>
      </c>
      <c r="C31" s="64">
        <v>0</v>
      </c>
      <c r="F31" s="63">
        <v>10</v>
      </c>
      <c r="G31" s="83">
        <v>44779</v>
      </c>
      <c r="H31" s="66" t="s">
        <v>106</v>
      </c>
      <c r="I31" s="62">
        <v>1</v>
      </c>
      <c r="J31" s="68">
        <v>2</v>
      </c>
    </row>
    <row r="32" spans="2:10">
      <c r="F32" s="63">
        <v>11</v>
      </c>
      <c r="G32" s="83">
        <v>44792</v>
      </c>
      <c r="H32" s="66" t="s">
        <v>101</v>
      </c>
      <c r="I32" s="62">
        <v>1</v>
      </c>
      <c r="J32" s="68">
        <v>8</v>
      </c>
    </row>
    <row r="33" spans="6:10">
      <c r="F33" s="63">
        <v>12</v>
      </c>
      <c r="G33" s="83">
        <v>44792</v>
      </c>
      <c r="H33" s="66" t="s">
        <v>101</v>
      </c>
      <c r="I33" s="62">
        <v>1</v>
      </c>
      <c r="J33" s="68">
        <v>8</v>
      </c>
    </row>
    <row r="34" spans="6:10" ht="30">
      <c r="F34" s="63">
        <v>13</v>
      </c>
      <c r="G34" s="83">
        <v>44800</v>
      </c>
      <c r="H34" s="66" t="s">
        <v>72</v>
      </c>
      <c r="I34" s="62">
        <v>1</v>
      </c>
      <c r="J34" s="68">
        <v>3</v>
      </c>
    </row>
    <row r="35" spans="6:10">
      <c r="F35" s="63">
        <v>14</v>
      </c>
      <c r="G35" s="83">
        <v>44800</v>
      </c>
      <c r="H35" s="66" t="s">
        <v>102</v>
      </c>
      <c r="I35" s="62">
        <v>1</v>
      </c>
      <c r="J35" s="68">
        <v>3</v>
      </c>
    </row>
    <row r="36" spans="6:10" ht="30">
      <c r="F36" s="63">
        <v>15</v>
      </c>
      <c r="G36" s="83">
        <v>44821</v>
      </c>
      <c r="H36" s="66" t="s">
        <v>103</v>
      </c>
      <c r="I36" s="62">
        <v>1</v>
      </c>
      <c r="J36" s="68">
        <v>2</v>
      </c>
    </row>
    <row r="37" spans="6:10">
      <c r="F37" s="63">
        <v>16</v>
      </c>
      <c r="G37" s="83">
        <v>44821</v>
      </c>
      <c r="H37" s="66" t="s">
        <v>104</v>
      </c>
      <c r="I37" s="62">
        <v>1</v>
      </c>
      <c r="J37" s="68">
        <v>2</v>
      </c>
    </row>
    <row r="38" spans="6:10" ht="30">
      <c r="F38" s="63">
        <v>17</v>
      </c>
      <c r="G38" s="83">
        <v>44821</v>
      </c>
      <c r="H38" s="66" t="s">
        <v>74</v>
      </c>
      <c r="I38" s="62">
        <v>1</v>
      </c>
      <c r="J38" s="68">
        <v>4</v>
      </c>
    </row>
    <row r="39" spans="6:10">
      <c r="F39" s="63">
        <v>18</v>
      </c>
      <c r="G39" s="83">
        <v>44821</v>
      </c>
      <c r="H39" s="66" t="s">
        <v>73</v>
      </c>
      <c r="I39" s="62">
        <v>1</v>
      </c>
      <c r="J39" s="68">
        <v>4</v>
      </c>
    </row>
    <row r="40" spans="6:10">
      <c r="F40" s="63">
        <v>19</v>
      </c>
      <c r="G40" s="83">
        <v>44849</v>
      </c>
      <c r="H40" s="66" t="s">
        <v>108</v>
      </c>
      <c r="I40" s="62">
        <v>1</v>
      </c>
      <c r="J40" s="68">
        <v>4</v>
      </c>
    </row>
    <row r="41" spans="6:10">
      <c r="F41" s="63">
        <v>20</v>
      </c>
      <c r="G41" s="83">
        <v>44849</v>
      </c>
      <c r="H41" s="66" t="s">
        <v>75</v>
      </c>
      <c r="I41" s="62">
        <v>1</v>
      </c>
      <c r="J41" s="68">
        <v>3</v>
      </c>
    </row>
    <row r="42" spans="6:10" ht="30">
      <c r="F42" s="63">
        <v>21</v>
      </c>
      <c r="G42" s="83">
        <v>44852</v>
      </c>
      <c r="H42" s="66" t="s">
        <v>105</v>
      </c>
      <c r="I42" s="62">
        <v>1</v>
      </c>
      <c r="J42" s="68">
        <v>5</v>
      </c>
    </row>
    <row r="43" spans="6:10">
      <c r="F43" s="64" t="s">
        <v>21</v>
      </c>
      <c r="G43" s="65"/>
      <c r="H43" s="65"/>
      <c r="I43" s="64">
        <f>SUM(I22:I42)</f>
        <v>21</v>
      </c>
      <c r="J43" s="64">
        <f>SUM(J22:J42)</f>
        <v>91</v>
      </c>
    </row>
    <row r="67" ht="28.5" customHeight="1"/>
    <row r="68" ht="28.5" customHeight="1"/>
    <row r="69" ht="28.5" customHeight="1"/>
  </sheetData>
  <mergeCells count="3">
    <mergeCell ref="B4:B5"/>
    <mergeCell ref="B9:B10"/>
    <mergeCell ref="B14:B15"/>
  </mergeCells>
  <phoneticPr fontId="13" type="noConversion"/>
  <pageMargins left="0.7" right="0.7" top="0.75" bottom="0.75" header="0.3" footer="0.3"/>
  <pageSetup orientation="portrait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C3:H13"/>
  <sheetViews>
    <sheetView topLeftCell="B1" workbookViewId="0">
      <selection activeCell="E13" sqref="E13"/>
    </sheetView>
  </sheetViews>
  <sheetFormatPr defaultRowHeight="15"/>
  <cols>
    <col min="3" max="3" width="37.42578125" bestFit="1" customWidth="1"/>
    <col min="4" max="5" width="27.7109375" bestFit="1" customWidth="1"/>
    <col min="6" max="6" width="29.28515625" customWidth="1"/>
    <col min="7" max="7" width="19.42578125" bestFit="1" customWidth="1"/>
    <col min="8" max="8" width="16.140625" customWidth="1"/>
    <col min="10" max="10" width="37.42578125" bestFit="1" customWidth="1"/>
  </cols>
  <sheetData>
    <row r="3" spans="3:8">
      <c r="C3" s="37"/>
    </row>
    <row r="4" spans="3:8">
      <c r="C4" s="57" t="s">
        <v>44</v>
      </c>
      <c r="D4" s="45">
        <v>44562</v>
      </c>
    </row>
    <row r="5" spans="3:8">
      <c r="C5" s="57" t="s">
        <v>45</v>
      </c>
      <c r="D5" s="45">
        <v>44926</v>
      </c>
    </row>
    <row r="6" spans="3:8">
      <c r="C6" s="57" t="s">
        <v>46</v>
      </c>
      <c r="D6" s="57">
        <f>D5-D4+1</f>
        <v>365</v>
      </c>
    </row>
    <row r="8" spans="3:8">
      <c r="C8" s="43" t="s">
        <v>47</v>
      </c>
      <c r="D8" s="43" t="s">
        <v>49</v>
      </c>
      <c r="E8" s="110" t="s">
        <v>50</v>
      </c>
      <c r="F8" s="111"/>
      <c r="G8" s="112"/>
      <c r="H8" s="43" t="s">
        <v>48</v>
      </c>
    </row>
    <row r="9" spans="3:8">
      <c r="C9" s="43"/>
      <c r="D9" s="43" t="s">
        <v>52</v>
      </c>
      <c r="E9" s="43" t="s">
        <v>53</v>
      </c>
      <c r="F9" s="43" t="s">
        <v>96</v>
      </c>
      <c r="G9" s="43" t="s">
        <v>54</v>
      </c>
      <c r="H9" s="43" t="s">
        <v>51</v>
      </c>
    </row>
    <row r="10" spans="3:8">
      <c r="C10" s="57" t="s">
        <v>55</v>
      </c>
      <c r="D10" s="58">
        <v>635976</v>
      </c>
      <c r="E10" s="4">
        <v>1</v>
      </c>
      <c r="F10" s="4" t="s">
        <v>56</v>
      </c>
      <c r="G10" s="4">
        <v>15</v>
      </c>
      <c r="H10" s="58">
        <v>613844</v>
      </c>
    </row>
    <row r="11" spans="3:8">
      <c r="C11" s="57" t="s">
        <v>57</v>
      </c>
      <c r="D11" s="59">
        <f>D10*D6/365</f>
        <v>635976</v>
      </c>
      <c r="E11" s="4">
        <f>E10*D6/365</f>
        <v>1</v>
      </c>
      <c r="F11" s="59" t="s">
        <v>56</v>
      </c>
      <c r="G11" s="4">
        <f>G10</f>
        <v>15</v>
      </c>
      <c r="H11" s="59">
        <f>H10*D6/365</f>
        <v>613844</v>
      </c>
    </row>
    <row r="12" spans="3:8">
      <c r="C12" s="57" t="s">
        <v>58</v>
      </c>
      <c r="D12" s="85">
        <f>'ER comparison'!D26</f>
        <v>530885.97</v>
      </c>
      <c r="E12" s="4">
        <f>'SDG 8'!I43</f>
        <v>21</v>
      </c>
      <c r="F12" s="58">
        <f>'SDG 8'!D10</f>
        <v>104849000</v>
      </c>
      <c r="G12" s="59">
        <f>'SDG 8'!C25</f>
        <v>77</v>
      </c>
      <c r="H12" s="4">
        <f>'ER comparison'!E26</f>
        <v>512411</v>
      </c>
    </row>
    <row r="13" spans="3:8">
      <c r="C13" s="57" t="s">
        <v>59</v>
      </c>
      <c r="D13" s="60">
        <f>(D12-D11)/D11</f>
        <v>-0.16524213177855773</v>
      </c>
      <c r="E13" s="86">
        <f>(E12-E11)/E12</f>
        <v>0.95238095238095233</v>
      </c>
      <c r="F13" s="60" t="s">
        <v>56</v>
      </c>
      <c r="G13" s="60">
        <f>(G12-G11)/G11</f>
        <v>4.1333333333333337</v>
      </c>
      <c r="H13" s="60">
        <f>(H12-H11)/H11</f>
        <v>-0.16524230912088414</v>
      </c>
    </row>
  </sheetData>
  <mergeCells count="1">
    <mergeCell ref="E8:G8"/>
  </mergeCells>
  <phoneticPr fontId="1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ER comparison</vt:lpstr>
      <vt:lpstr>SDG 13</vt:lpstr>
      <vt:lpstr>SDG 7</vt:lpstr>
      <vt:lpstr>SDG 8</vt:lpstr>
      <vt:lpstr>Ex-ante estimate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Abhishek m</dc:creator>
  <cp:lastModifiedBy>Abhishek Mondal</cp:lastModifiedBy>
  <dcterms:created xsi:type="dcterms:W3CDTF">2015-06-05T18:17:20Z</dcterms:created>
  <dcterms:modified xsi:type="dcterms:W3CDTF">2024-04-23T05:28:59Z</dcterms:modified>
</cp:coreProperties>
</file>