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0.0 Projects\0.0 My Projects\As PT\GS\6290\PRR Docs_GS 6290\PRR Round 2_VKU.VAL.07.23.GS_6290\Reply to TR comments\"/>
    </mc:Choice>
  </mc:AlternateContent>
  <xr:revisionPtr revIDLastSave="0" documentId="13_ncr:1_{E532F2F9-CBF8-4BBC-8DD5-5E9628B5BC3C}" xr6:coauthVersionLast="47" xr6:coauthVersionMax="47" xr10:uidLastSave="{00000000-0000-0000-0000-000000000000}"/>
  <bookViews>
    <workbookView xWindow="-110" yWindow="-110" windowWidth="19420" windowHeight="10300" tabRatio="584" activeTab="2" xr2:uid="{00000000-000D-0000-FFFF-FFFF00000000}"/>
  </bookViews>
  <sheets>
    <sheet name="CEA Database version 12" sheetId="4" r:id="rId1"/>
    <sheet name="CEA Database version 19" sheetId="1" r:id="rId2"/>
    <sheet name="Emission factor" sheetId="2" r:id="rId3"/>
    <sheet name="Emission Reduction" sheetId="3" r:id="rId4"/>
    <sheet name="PLF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5" l="1"/>
  <c r="I6" i="5"/>
  <c r="I7" i="5"/>
  <c r="I4" i="5"/>
  <c r="H8" i="5"/>
  <c r="D17" i="2"/>
  <c r="F21" i="2"/>
  <c r="F17" i="2"/>
  <c r="E17" i="2"/>
  <c r="F13" i="2"/>
  <c r="E13" i="2"/>
  <c r="D13" i="2"/>
  <c r="J32" i="1"/>
  <c r="J33" i="1" s="1"/>
  <c r="J21" i="1"/>
  <c r="G8" i="5" l="1"/>
  <c r="I8" i="5" s="1"/>
  <c r="G9" i="5"/>
  <c r="O21" i="2"/>
  <c r="N17" i="2"/>
  <c r="O17" i="2"/>
  <c r="M17" i="2"/>
  <c r="N13" i="2"/>
  <c r="O13" i="2"/>
  <c r="M13" i="2"/>
  <c r="L8" i="2"/>
  <c r="L7" i="2"/>
  <c r="L6" i="2"/>
  <c r="G2" i="5" l="1"/>
  <c r="G11" i="5" l="1"/>
  <c r="G12" i="5" s="1"/>
  <c r="M24" i="2" l="1"/>
  <c r="M27" i="2" s="1"/>
  <c r="E35" i="2" l="1"/>
  <c r="D24" i="2"/>
  <c r="D27" i="2" s="1"/>
  <c r="E36" i="2" s="1"/>
  <c r="D7" i="3" l="1"/>
  <c r="D9" i="3"/>
  <c r="D8" i="3"/>
  <c r="D5" i="3"/>
  <c r="D6" i="3"/>
  <c r="E37" i="2"/>
  <c r="C9" i="3"/>
  <c r="C8" i="3"/>
  <c r="C7" i="3"/>
  <c r="C6" i="3"/>
  <c r="C5" i="3"/>
  <c r="I30" i="2"/>
  <c r="E7" i="3" l="1"/>
  <c r="E6" i="3"/>
  <c r="H6" i="3" s="1"/>
  <c r="E5" i="3"/>
  <c r="E8" i="3"/>
  <c r="E9" i="3"/>
  <c r="C11" i="3"/>
  <c r="D16" i="3" s="1"/>
  <c r="C10" i="3"/>
  <c r="H7" i="3"/>
  <c r="H8" i="3"/>
  <c r="H9" i="3"/>
  <c r="H5" i="3" l="1"/>
  <c r="E10" i="3"/>
  <c r="E11" i="3"/>
  <c r="H11" i="3" l="1"/>
  <c r="D19" i="3" s="1"/>
  <c r="H10" i="3"/>
</calcChain>
</file>

<file path=xl/sharedStrings.xml><?xml version="1.0" encoding="utf-8"?>
<sst xmlns="http://schemas.openxmlformats.org/spreadsheetml/2006/main" count="210" uniqueCount="125">
  <si>
    <t>CENTRAL ELECTRICITY AUTHORITY: CO2 BASELINE DATABASE</t>
  </si>
  <si>
    <t xml:space="preserve">VERSION </t>
  </si>
  <si>
    <t>DATE</t>
  </si>
  <si>
    <t>BASELINE METHODOLOGY</t>
  </si>
  <si>
    <t>EMISSION FACTORS</t>
  </si>
  <si>
    <t>Emission Factors (tCO2/MWh) (excl. Imports)</t>
  </si>
  <si>
    <t>2018-19</t>
  </si>
  <si>
    <t>2019-20</t>
  </si>
  <si>
    <t>2020-21</t>
  </si>
  <si>
    <t>2021-22</t>
  </si>
  <si>
    <t>Emission Factors (tCO2/MWh) (incl. Imports)</t>
  </si>
  <si>
    <t xml:space="preserve">Weighted Average Emission Rate </t>
  </si>
  <si>
    <t>Weighted Average Emission Rate (2)</t>
  </si>
  <si>
    <t>Weighted Average Emission Rate Incl. RES (2)</t>
  </si>
  <si>
    <t xml:space="preserve">Simple Operating Margin (1) </t>
  </si>
  <si>
    <t xml:space="preserve">Simple Operating Margin (1) (2) </t>
  </si>
  <si>
    <t>Build Margin</t>
  </si>
  <si>
    <t>Build Margin (not adjusted for imports)</t>
  </si>
  <si>
    <t xml:space="preserve">Combined Margin (1) </t>
  </si>
  <si>
    <t>Combined Margin (1) (2)</t>
  </si>
  <si>
    <t xml:space="preserve">      given in "Tool to Calculate the Emission Factor for an Electricity System", Ver. 7.0 (p.16)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</si>
  <si>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</si>
  <si>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</si>
  <si>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7.0 (p.10 &amp; 11), options a+b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</si>
  <si>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</si>
  <si>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</si>
  <si>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</si>
  <si>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</si>
  <si>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</si>
  <si>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</si>
  <si>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</si>
  <si>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</si>
  <si>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</si>
  <si>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Net Imports (GWh)</t>
  </si>
  <si>
    <t>20% of Net Generation (GWh)</t>
  </si>
  <si>
    <t>Share of Net Imports (% of Net Generation)</t>
  </si>
  <si>
    <t>Net Generation in Build Margin (GWh)</t>
  </si>
  <si>
    <t xml:space="preserve">  Net Renewable Generation (GWh)</t>
  </si>
  <si>
    <t>VERSION</t>
  </si>
  <si>
    <t>Tool Applied</t>
  </si>
  <si>
    <t>Net Generation in Operating Margin (GWH) (incl. Imports)</t>
  </si>
  <si>
    <t>Indian Grid</t>
  </si>
  <si>
    <t>Simple Operating Margin (tCO2/MWh) (incl. Imports) (1) (2)</t>
  </si>
  <si>
    <t>Build Margin (tCO2/MWh) (not adjusted for imports)</t>
  </si>
  <si>
    <t>Weighted Generation Operating Margin</t>
  </si>
  <si>
    <t>Combined Margin Emission Factor</t>
  </si>
  <si>
    <t>ER calculation</t>
  </si>
  <si>
    <t xml:space="preserve">PLF (%) </t>
  </si>
  <si>
    <t>Annual Generation for first year of crediting period(MWh)</t>
  </si>
  <si>
    <t>Emission Factor (tCO2/MW)</t>
  </si>
  <si>
    <t>Annual Emission Reductions for first year of crediting period (tCO2)</t>
  </si>
  <si>
    <t>Year</t>
  </si>
  <si>
    <r>
      <t>Estimated leakage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</si>
  <si>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>Year 1</t>
  </si>
  <si>
    <t>Year 2</t>
  </si>
  <si>
    <t>Year 3</t>
  </si>
  <si>
    <t>Year 4</t>
  </si>
  <si>
    <t>Year 5</t>
  </si>
  <si>
    <t xml:space="preserve">Total </t>
  </si>
  <si>
    <t>Average</t>
  </si>
  <si>
    <r>
      <t>Project capacity (MW</t>
    </r>
    <r>
      <rPr>
        <sz val="11"/>
        <color theme="1"/>
        <rFont val="Calibri"/>
        <family val="2"/>
        <scheme val="minor"/>
      </rPr>
      <t>)</t>
    </r>
  </si>
  <si>
    <t>ACM0002 / Ver 21.0 and "Tool to Calculate the Emission Factor for an Electricity System", Version 7.0</t>
  </si>
  <si>
    <t>SUSTAINABLE DEVELOPMENT GOALS TARGETED</t>
  </si>
  <si>
    <t>SDG IMPACT</t>
  </si>
  <si>
    <t>ESTIMATED ANNUAL AVERAGE</t>
  </si>
  <si>
    <t>UNITS OR PRODUCTS</t>
  </si>
  <si>
    <t>MWh</t>
  </si>
  <si>
    <t>Trainings</t>
  </si>
  <si>
    <t>Employees</t>
  </si>
  <si>
    <t>Jobs</t>
  </si>
  <si>
    <t>Emission Reduction</t>
  </si>
  <si>
    <t>7 Affordable and Clean Energy</t>
  </si>
  <si>
    <t>MWh of renewable energy generated</t>
  </si>
  <si>
    <t>8 Decent Work and Economic Growth </t>
  </si>
  <si>
    <t>13 Climate Action (mandatory)</t>
  </si>
  <si>
    <t>Training/year</t>
  </si>
  <si>
    <t>2011-12</t>
  </si>
  <si>
    <t>2012-13</t>
  </si>
  <si>
    <t>2013-14</t>
  </si>
  <si>
    <t>2014-15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</si>
  <si>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</si>
  <si>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</si>
  <si>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</si>
  <si>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Baseline emission factor</t>
  </si>
  <si>
    <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/MWh)</t>
    </r>
  </si>
  <si>
    <t>*Conservative values have been chosen.</t>
  </si>
  <si>
    <t>Previous crediting period</t>
  </si>
  <si>
    <t>Total no. of days</t>
  </si>
  <si>
    <t>Total generation</t>
  </si>
  <si>
    <t>Actual PLF</t>
  </si>
  <si>
    <t>Capacity</t>
  </si>
  <si>
    <t>As per IRR sheet</t>
  </si>
  <si>
    <t>Benchmark is</t>
  </si>
  <si>
    <t>Estimated PLF as per registerd PDD</t>
  </si>
  <si>
    <t>Actual Generation (MWh)</t>
  </si>
  <si>
    <t>Percentage variation in PLF wrt registered PDD</t>
  </si>
  <si>
    <t>IRR as per registered PDD</t>
  </si>
  <si>
    <t>The actual generation of project activity is less than the estimated generation; therefore, the project activity is still additional.</t>
  </si>
  <si>
    <t>12.0</t>
  </si>
  <si>
    <t>May 17</t>
  </si>
  <si>
    <t>ACM0002 / Ver 17.0 and "Tool to Calculate the Emission Factor for an Electricity System", Version 5.0</t>
  </si>
  <si>
    <t>2015-16</t>
  </si>
  <si>
    <t>200 MW Wind Power Project in Tamil Nadu by Orange Sironj (GS-6290)</t>
  </si>
  <si>
    <t>19.0</t>
  </si>
  <si>
    <t>CDM - CO2 Baseline Database - Central Electricity Authority (cea.nic.in)</t>
  </si>
  <si>
    <t>ACM0002 / Ver 20.0 and "Tool to Calculate the Emission Factor for an Electricity System", Version 7.0</t>
  </si>
  <si>
    <t>2022-23</t>
  </si>
  <si>
    <t>Gross Generation Total, Including RES and Imports (GWh)</t>
  </si>
  <si>
    <t>Net Generation Total, Including RES and Imports (GWh)</t>
  </si>
  <si>
    <t>Captive Power Injection into Grid (GWh)*</t>
  </si>
  <si>
    <t>Renewable Generation in Open access Adjustment(GWh)**</t>
  </si>
  <si>
    <t>Net Generation injected into grid  (Net Gen. adjusted for Captive power injection and Renewable O.A.) (GWh)</t>
  </si>
  <si>
    <t>* Captive Power Injection for 2022-23 calculated based on progressive analysis from 2021-22 Captive Generation Report published by CEA</t>
  </si>
  <si>
    <t>** Renewable Open access data as provided by IEX,HPX, and PXL Power exchanges for GDAM and GTAM market transactions by Industries/consumers through open access in 2022-23</t>
  </si>
  <si>
    <t>Absolute Emissions from Captive Injection in Grid (tCO2)</t>
  </si>
  <si>
    <t>Absolute Emissions Avg (inc. Captive Generation Emission)</t>
  </si>
  <si>
    <t>Grid Emission Factor (for net effective injection into grid)</t>
  </si>
  <si>
    <t>Net generation  (MWh)</t>
  </si>
  <si>
    <t>tCO2e</t>
  </si>
  <si>
    <t>Estimated project emissions (tCO2e)</t>
  </si>
  <si>
    <r>
      <t>Estimated Emissions reduction 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</si>
  <si>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r>
      <t>Estimated baseline emissions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e)</t>
    </r>
  </si>
  <si>
    <t>Estimated Generation (MWh)</t>
  </si>
  <si>
    <t>% Veriation</t>
  </si>
  <si>
    <t>Simple Operating Margin (tCO2/MWh) (as 3-year generation weight 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</si>
</sst>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#,##0.0000"/>
    <numFmt numFmtId="166" formatCode="0.0000"/>
    <numFmt numFmtId="167" formatCode="_(* #,##0_);_(* \(#,##0\);_(* &quot;-&quot;??_);_(@_)"/>
    <numFmt numFmtId="168" formatCode="0.0%"/>
    <numFmt numFmtId="169" formatCode="[$-409]dd\-mmm\-yy;@"/>
    <numFmt numFmtId="170" formatCode="_-* #,##0.00_k_r_._-;\-* #,##0.00_k_r_._-;_-* &quot;-&quot;??_k_r_._-;_-@_-"/>
    <numFmt numFmtId="171" formatCode="[$-409]d\-mmm\-yy;@"/>
    <numFmt numFmtId="172" formatCode="#,##0.0"/>
    <numFmt numFmtId="173" formatCode="0.000000000000000%"/>
    <numFmt numFmtId="174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sz val="12"/>
      <name val="Times New Roman"/>
      <family val="1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indexed="64"/>
      </left>
      <right style="thin">
        <color indexed="64"/>
      </right>
      <top style="thin">
        <color rgb="FFA295F3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9" fontId="6" fillId="0" borderId="0"/>
    <xf numFmtId="169" fontId="6" fillId="0" borderId="0"/>
    <xf numFmtId="169" fontId="6" fillId="0" borderId="0"/>
    <xf numFmtId="9" fontId="6" fillId="0" borderId="0" applyFont="0" applyFill="0" applyBorder="0" applyAlignment="0" applyProtection="0"/>
    <xf numFmtId="0" fontId="1" fillId="0" borderId="0"/>
    <xf numFmtId="169" fontId="6" fillId="0" borderId="0"/>
    <xf numFmtId="169" fontId="3" fillId="4" borderId="0" applyNumberFormat="0" applyBorder="0" applyAlignment="0" applyProtection="0"/>
    <xf numFmtId="169" fontId="3" fillId="5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1" borderId="0" applyNumberFormat="0" applyBorder="0" applyAlignment="0" applyProtection="0"/>
    <xf numFmtId="169" fontId="3" fillId="12" borderId="0" applyNumberFormat="0" applyBorder="0" applyAlignment="0" applyProtection="0"/>
    <xf numFmtId="169" fontId="3" fillId="7" borderId="0" applyNumberFormat="0" applyBorder="0" applyAlignment="0" applyProtection="0"/>
    <xf numFmtId="169" fontId="3" fillId="10" borderId="0" applyNumberFormat="0" applyBorder="0" applyAlignment="0" applyProtection="0"/>
    <xf numFmtId="169" fontId="3" fillId="13" borderId="0" applyNumberFormat="0" applyBorder="0" applyAlignment="0" applyProtection="0"/>
    <xf numFmtId="169" fontId="15" fillId="14" borderId="0" applyNumberFormat="0" applyBorder="0" applyAlignment="0" applyProtection="0"/>
    <xf numFmtId="169" fontId="15" fillId="11" borderId="0" applyNumberFormat="0" applyBorder="0" applyAlignment="0" applyProtection="0"/>
    <xf numFmtId="169" fontId="15" fillId="12" borderId="0" applyNumberFormat="0" applyBorder="0" applyAlignment="0" applyProtection="0"/>
    <xf numFmtId="169" fontId="15" fillId="15" borderId="0" applyNumberFormat="0" applyBorder="0" applyAlignment="0" applyProtection="0"/>
    <xf numFmtId="169" fontId="15" fillId="16" borderId="0" applyNumberFormat="0" applyBorder="0" applyAlignment="0" applyProtection="0"/>
    <xf numFmtId="169" fontId="15" fillId="17" borderId="0" applyNumberFormat="0" applyBorder="0" applyAlignment="0" applyProtection="0"/>
    <xf numFmtId="169" fontId="15" fillId="18" borderId="0" applyNumberFormat="0" applyBorder="0" applyAlignment="0" applyProtection="0"/>
    <xf numFmtId="169" fontId="15" fillId="19" borderId="0" applyNumberFormat="0" applyBorder="0" applyAlignment="0" applyProtection="0"/>
    <xf numFmtId="169" fontId="15" fillId="20" borderId="0" applyNumberFormat="0" applyBorder="0" applyAlignment="0" applyProtection="0"/>
    <xf numFmtId="169" fontId="15" fillId="15" borderId="0" applyNumberFormat="0" applyBorder="0" applyAlignment="0" applyProtection="0"/>
    <xf numFmtId="169" fontId="15" fillId="16" borderId="0" applyNumberFormat="0" applyBorder="0" applyAlignment="0" applyProtection="0"/>
    <xf numFmtId="169" fontId="15" fillId="21" borderId="0" applyNumberFormat="0" applyBorder="0" applyAlignment="0" applyProtection="0"/>
    <xf numFmtId="169" fontId="16" fillId="5" borderId="0" applyNumberFormat="0" applyBorder="0" applyAlignment="0" applyProtection="0"/>
    <xf numFmtId="169" fontId="17" fillId="22" borderId="45" applyNumberFormat="0" applyAlignment="0" applyProtection="0"/>
    <xf numFmtId="169" fontId="18" fillId="23" borderId="46" applyNumberFormat="0" applyAlignment="0" applyProtection="0"/>
    <xf numFmtId="169" fontId="19" fillId="0" borderId="0" applyNumberFormat="0" applyFill="0" applyBorder="0" applyAlignment="0" applyProtection="0"/>
    <xf numFmtId="169" fontId="20" fillId="6" borderId="0" applyNumberFormat="0" applyBorder="0" applyAlignment="0" applyProtection="0"/>
    <xf numFmtId="169" fontId="21" fillId="0" borderId="47" applyNumberFormat="0" applyFill="0" applyAlignment="0" applyProtection="0"/>
    <xf numFmtId="169" fontId="22" fillId="0" borderId="48" applyNumberFormat="0" applyFill="0" applyAlignment="0" applyProtection="0"/>
    <xf numFmtId="169" fontId="23" fillId="0" borderId="49" applyNumberFormat="0" applyFill="0" applyAlignment="0" applyProtection="0"/>
    <xf numFmtId="169" fontId="23" fillId="0" borderId="0" applyNumberFormat="0" applyFill="0" applyBorder="0" applyAlignment="0" applyProtection="0"/>
    <xf numFmtId="169" fontId="24" fillId="9" borderId="45" applyNumberFormat="0" applyAlignment="0" applyProtection="0"/>
    <xf numFmtId="169" fontId="25" fillId="0" borderId="50" applyNumberFormat="0" applyFill="0" applyAlignment="0" applyProtection="0"/>
    <xf numFmtId="169" fontId="26" fillId="24" borderId="0" applyNumberFormat="0" applyBorder="0" applyAlignment="0" applyProtection="0"/>
    <xf numFmtId="169" fontId="6" fillId="0" borderId="0"/>
    <xf numFmtId="169" fontId="6" fillId="25" borderId="51" applyNumberFormat="0" applyFont="0" applyAlignment="0" applyProtection="0"/>
    <xf numFmtId="169" fontId="27" fillId="22" borderId="52" applyNumberFormat="0" applyAlignment="0" applyProtection="0"/>
    <xf numFmtId="169" fontId="28" fillId="0" borderId="0" applyNumberFormat="0" applyFill="0" applyBorder="0" applyAlignment="0" applyProtection="0"/>
    <xf numFmtId="169" fontId="29" fillId="0" borderId="53" applyNumberFormat="0" applyFill="0" applyAlignment="0" applyProtection="0"/>
    <xf numFmtId="169" fontId="30" fillId="0" borderId="0" applyNumberFormat="0" applyFill="0" applyBorder="0" applyAlignment="0" applyProtection="0"/>
    <xf numFmtId="169" fontId="6" fillId="25" borderId="51" applyNumberFormat="0" applyFont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10" fillId="0" borderId="0" applyNumberFormat="0" applyFill="0" applyBorder="0" applyAlignment="0" applyProtection="0">
      <alignment vertical="top"/>
      <protection locked="0"/>
    </xf>
    <xf numFmtId="169" fontId="6" fillId="0" borderId="0"/>
    <xf numFmtId="169" fontId="6" fillId="0" borderId="0"/>
    <xf numFmtId="169" fontId="6" fillId="0" borderId="0"/>
    <xf numFmtId="170" fontId="6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169" fontId="6" fillId="0" borderId="0"/>
    <xf numFmtId="169" fontId="3" fillId="4" borderId="0" applyNumberFormat="0" applyBorder="0" applyAlignment="0" applyProtection="0"/>
    <xf numFmtId="169" fontId="3" fillId="5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1" borderId="0" applyNumberFormat="0" applyBorder="0" applyAlignment="0" applyProtection="0"/>
    <xf numFmtId="169" fontId="3" fillId="12" borderId="0" applyNumberFormat="0" applyBorder="0" applyAlignment="0" applyProtection="0"/>
    <xf numFmtId="169" fontId="3" fillId="7" borderId="0" applyNumberFormat="0" applyBorder="0" applyAlignment="0" applyProtection="0"/>
    <xf numFmtId="169" fontId="3" fillId="10" borderId="0" applyNumberFormat="0" applyBorder="0" applyAlignment="0" applyProtection="0"/>
    <xf numFmtId="169" fontId="3" fillId="13" borderId="0" applyNumberFormat="0" applyBorder="0" applyAlignment="0" applyProtection="0"/>
    <xf numFmtId="169" fontId="15" fillId="14" borderId="0" applyNumberFormat="0" applyBorder="0" applyAlignment="0" applyProtection="0"/>
    <xf numFmtId="169" fontId="15" fillId="11" borderId="0" applyNumberFormat="0" applyBorder="0" applyAlignment="0" applyProtection="0"/>
    <xf numFmtId="169" fontId="15" fillId="12" borderId="0" applyNumberFormat="0" applyBorder="0" applyAlignment="0" applyProtection="0"/>
    <xf numFmtId="169" fontId="15" fillId="15" borderId="0" applyNumberFormat="0" applyBorder="0" applyAlignment="0" applyProtection="0"/>
    <xf numFmtId="169" fontId="15" fillId="16" borderId="0" applyNumberFormat="0" applyBorder="0" applyAlignment="0" applyProtection="0"/>
    <xf numFmtId="169" fontId="15" fillId="17" borderId="0" applyNumberFormat="0" applyBorder="0" applyAlignment="0" applyProtection="0"/>
    <xf numFmtId="169" fontId="15" fillId="18" borderId="0" applyNumberFormat="0" applyBorder="0" applyAlignment="0" applyProtection="0"/>
    <xf numFmtId="169" fontId="15" fillId="19" borderId="0" applyNumberFormat="0" applyBorder="0" applyAlignment="0" applyProtection="0"/>
    <xf numFmtId="169" fontId="15" fillId="20" borderId="0" applyNumberFormat="0" applyBorder="0" applyAlignment="0" applyProtection="0"/>
    <xf numFmtId="169" fontId="15" fillId="15" borderId="0" applyNumberFormat="0" applyBorder="0" applyAlignment="0" applyProtection="0"/>
    <xf numFmtId="169" fontId="15" fillId="16" borderId="0" applyNumberFormat="0" applyBorder="0" applyAlignment="0" applyProtection="0"/>
    <xf numFmtId="169" fontId="15" fillId="21" borderId="0" applyNumberFormat="0" applyBorder="0" applyAlignment="0" applyProtection="0"/>
    <xf numFmtId="169" fontId="16" fillId="5" borderId="0" applyNumberFormat="0" applyBorder="0" applyAlignment="0" applyProtection="0"/>
    <xf numFmtId="169" fontId="17" fillId="22" borderId="45" applyNumberFormat="0" applyAlignment="0" applyProtection="0"/>
    <xf numFmtId="169" fontId="18" fillId="23" borderId="46" applyNumberFormat="0" applyAlignment="0" applyProtection="0"/>
    <xf numFmtId="169" fontId="19" fillId="0" borderId="0" applyNumberFormat="0" applyFill="0" applyBorder="0" applyAlignment="0" applyProtection="0"/>
    <xf numFmtId="169" fontId="20" fillId="6" borderId="0" applyNumberFormat="0" applyBorder="0" applyAlignment="0" applyProtection="0"/>
    <xf numFmtId="169" fontId="21" fillId="0" borderId="47" applyNumberFormat="0" applyFill="0" applyAlignment="0" applyProtection="0"/>
    <xf numFmtId="169" fontId="22" fillId="0" borderId="48" applyNumberFormat="0" applyFill="0" applyAlignment="0" applyProtection="0"/>
    <xf numFmtId="169" fontId="23" fillId="0" borderId="49" applyNumberFormat="0" applyFill="0" applyAlignment="0" applyProtection="0"/>
    <xf numFmtId="169" fontId="23" fillId="0" borderId="0" applyNumberFormat="0" applyFill="0" applyBorder="0" applyAlignment="0" applyProtection="0"/>
    <xf numFmtId="169" fontId="24" fillId="9" borderId="45" applyNumberFormat="0" applyAlignment="0" applyProtection="0"/>
    <xf numFmtId="169" fontId="25" fillId="0" borderId="50" applyNumberFormat="0" applyFill="0" applyAlignment="0" applyProtection="0"/>
    <xf numFmtId="169" fontId="26" fillId="24" borderId="0" applyNumberFormat="0" applyBorder="0" applyAlignment="0" applyProtection="0"/>
    <xf numFmtId="169" fontId="6" fillId="25" borderId="51" applyNumberFormat="0" applyFont="0" applyAlignment="0" applyProtection="0"/>
    <xf numFmtId="169" fontId="27" fillId="22" borderId="52" applyNumberFormat="0" applyAlignment="0" applyProtection="0"/>
    <xf numFmtId="169" fontId="28" fillId="0" borderId="0" applyNumberFormat="0" applyFill="0" applyBorder="0" applyAlignment="0" applyProtection="0"/>
    <xf numFmtId="169" fontId="29" fillId="0" borderId="53" applyNumberFormat="0" applyFill="0" applyAlignment="0" applyProtection="0"/>
    <xf numFmtId="169" fontId="30" fillId="0" borderId="0" applyNumberFormat="0" applyFill="0" applyBorder="0" applyAlignment="0" applyProtection="0"/>
    <xf numFmtId="169" fontId="10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169" fontId="6" fillId="0" borderId="0"/>
    <xf numFmtId="171" fontId="3" fillId="4" borderId="0" applyNumberFormat="0" applyBorder="0" applyAlignment="0" applyProtection="0"/>
    <xf numFmtId="171" fontId="3" fillId="5" borderId="0" applyNumberFormat="0" applyBorder="0" applyAlignment="0" applyProtection="0"/>
    <xf numFmtId="171" fontId="3" fillId="6" borderId="0" applyNumberFormat="0" applyBorder="0" applyAlignment="0" applyProtection="0"/>
    <xf numFmtId="171" fontId="3" fillId="7" borderId="0" applyNumberFormat="0" applyBorder="0" applyAlignment="0" applyProtection="0"/>
    <xf numFmtId="171" fontId="3" fillId="8" borderId="0" applyNumberFormat="0" applyBorder="0" applyAlignment="0" applyProtection="0"/>
    <xf numFmtId="171" fontId="3" fillId="9" borderId="0" applyNumberFormat="0" applyBorder="0" applyAlignment="0" applyProtection="0"/>
    <xf numFmtId="171" fontId="3" fillId="10" borderId="0" applyNumberFormat="0" applyBorder="0" applyAlignment="0" applyProtection="0"/>
    <xf numFmtId="171" fontId="3" fillId="11" borderId="0" applyNumberFormat="0" applyBorder="0" applyAlignment="0" applyProtection="0"/>
    <xf numFmtId="171" fontId="3" fillId="12" borderId="0" applyNumberFormat="0" applyBorder="0" applyAlignment="0" applyProtection="0"/>
    <xf numFmtId="171" fontId="3" fillId="7" borderId="0" applyNumberFormat="0" applyBorder="0" applyAlignment="0" applyProtection="0"/>
    <xf numFmtId="171" fontId="3" fillId="10" borderId="0" applyNumberFormat="0" applyBorder="0" applyAlignment="0" applyProtection="0"/>
    <xf numFmtId="171" fontId="3" fillId="13" borderId="0" applyNumberFormat="0" applyBorder="0" applyAlignment="0" applyProtection="0"/>
    <xf numFmtId="171" fontId="15" fillId="14" borderId="0" applyNumberFormat="0" applyBorder="0" applyAlignment="0" applyProtection="0"/>
    <xf numFmtId="171" fontId="15" fillId="11" borderId="0" applyNumberFormat="0" applyBorder="0" applyAlignment="0" applyProtection="0"/>
    <xf numFmtId="171" fontId="15" fillId="12" borderId="0" applyNumberFormat="0" applyBorder="0" applyAlignment="0" applyProtection="0"/>
    <xf numFmtId="171" fontId="15" fillId="15" borderId="0" applyNumberFormat="0" applyBorder="0" applyAlignment="0" applyProtection="0"/>
    <xf numFmtId="171" fontId="15" fillId="16" borderId="0" applyNumberFormat="0" applyBorder="0" applyAlignment="0" applyProtection="0"/>
    <xf numFmtId="171" fontId="15" fillId="17" borderId="0" applyNumberFormat="0" applyBorder="0" applyAlignment="0" applyProtection="0"/>
    <xf numFmtId="171" fontId="15" fillId="18" borderId="0" applyNumberFormat="0" applyBorder="0" applyAlignment="0" applyProtection="0"/>
    <xf numFmtId="171" fontId="15" fillId="19" borderId="0" applyNumberFormat="0" applyBorder="0" applyAlignment="0" applyProtection="0"/>
    <xf numFmtId="171" fontId="15" fillId="20" borderId="0" applyNumberFormat="0" applyBorder="0" applyAlignment="0" applyProtection="0"/>
    <xf numFmtId="171" fontId="15" fillId="15" borderId="0" applyNumberFormat="0" applyBorder="0" applyAlignment="0" applyProtection="0"/>
    <xf numFmtId="171" fontId="15" fillId="16" borderId="0" applyNumberFormat="0" applyBorder="0" applyAlignment="0" applyProtection="0"/>
    <xf numFmtId="171" fontId="15" fillId="21" borderId="0" applyNumberFormat="0" applyBorder="0" applyAlignment="0" applyProtection="0"/>
    <xf numFmtId="171" fontId="16" fillId="5" borderId="0" applyNumberFormat="0" applyBorder="0" applyAlignment="0" applyProtection="0"/>
    <xf numFmtId="171" fontId="17" fillId="22" borderId="45" applyNumberFormat="0" applyAlignment="0" applyProtection="0"/>
    <xf numFmtId="171" fontId="18" fillId="23" borderId="46" applyNumberFormat="0" applyAlignment="0" applyProtection="0"/>
    <xf numFmtId="170" fontId="6" fillId="0" borderId="0" applyFont="0" applyFill="0" applyBorder="0" applyAlignment="0" applyProtection="0"/>
    <xf numFmtId="171" fontId="19" fillId="0" borderId="0" applyNumberFormat="0" applyFill="0" applyBorder="0" applyAlignment="0" applyProtection="0"/>
    <xf numFmtId="171" fontId="20" fillId="6" borderId="0" applyNumberFormat="0" applyBorder="0" applyAlignment="0" applyProtection="0"/>
    <xf numFmtId="171" fontId="21" fillId="0" borderId="47" applyNumberFormat="0" applyFill="0" applyAlignment="0" applyProtection="0"/>
    <xf numFmtId="171" fontId="22" fillId="0" borderId="48" applyNumberFormat="0" applyFill="0" applyAlignment="0" applyProtection="0"/>
    <xf numFmtId="171" fontId="23" fillId="0" borderId="49" applyNumberFormat="0" applyFill="0" applyAlignment="0" applyProtection="0"/>
    <xf numFmtId="171" fontId="23" fillId="0" borderId="0" applyNumberFormat="0" applyFill="0" applyBorder="0" applyAlignment="0" applyProtection="0"/>
    <xf numFmtId="171" fontId="24" fillId="9" borderId="45" applyNumberFormat="0" applyAlignment="0" applyProtection="0"/>
    <xf numFmtId="171" fontId="25" fillId="0" borderId="50" applyNumberFormat="0" applyFill="0" applyAlignment="0" applyProtection="0"/>
    <xf numFmtId="171" fontId="26" fillId="24" borderId="0" applyNumberFormat="0" applyBorder="0" applyAlignment="0" applyProtection="0"/>
    <xf numFmtId="171" fontId="6" fillId="0" borderId="0"/>
    <xf numFmtId="171" fontId="6" fillId="0" borderId="0"/>
    <xf numFmtId="171" fontId="6" fillId="0" borderId="0"/>
    <xf numFmtId="171" fontId="6" fillId="25" borderId="51" applyNumberFormat="0" applyFont="0" applyAlignment="0" applyProtection="0"/>
    <xf numFmtId="171" fontId="27" fillId="22" borderId="52" applyNumberFormat="0" applyAlignment="0" applyProtection="0"/>
    <xf numFmtId="171" fontId="28" fillId="0" borderId="0" applyNumberFormat="0" applyFill="0" applyBorder="0" applyAlignment="0" applyProtection="0"/>
    <xf numFmtId="171" fontId="29" fillId="0" borderId="53" applyNumberFormat="0" applyFill="0" applyAlignment="0" applyProtection="0"/>
    <xf numFmtId="171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169" fontId="6" fillId="0" borderId="0"/>
    <xf numFmtId="169" fontId="3" fillId="4" borderId="0" applyNumberFormat="0" applyBorder="0" applyAlignment="0" applyProtection="0"/>
    <xf numFmtId="169" fontId="3" fillId="5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1" borderId="0" applyNumberFormat="0" applyBorder="0" applyAlignment="0" applyProtection="0"/>
    <xf numFmtId="169" fontId="3" fillId="12" borderId="0" applyNumberFormat="0" applyBorder="0" applyAlignment="0" applyProtection="0"/>
    <xf numFmtId="169" fontId="3" fillId="7" borderId="0" applyNumberFormat="0" applyBorder="0" applyAlignment="0" applyProtection="0"/>
    <xf numFmtId="169" fontId="3" fillId="10" borderId="0" applyNumberFormat="0" applyBorder="0" applyAlignment="0" applyProtection="0"/>
    <xf numFmtId="169" fontId="3" fillId="13" borderId="0" applyNumberFormat="0" applyBorder="0" applyAlignment="0" applyProtection="0"/>
    <xf numFmtId="169" fontId="15" fillId="14" borderId="0" applyNumberFormat="0" applyBorder="0" applyAlignment="0" applyProtection="0"/>
    <xf numFmtId="169" fontId="15" fillId="11" borderId="0" applyNumberFormat="0" applyBorder="0" applyAlignment="0" applyProtection="0"/>
    <xf numFmtId="169" fontId="15" fillId="12" borderId="0" applyNumberFormat="0" applyBorder="0" applyAlignment="0" applyProtection="0"/>
    <xf numFmtId="169" fontId="15" fillId="15" borderId="0" applyNumberFormat="0" applyBorder="0" applyAlignment="0" applyProtection="0"/>
    <xf numFmtId="169" fontId="15" fillId="16" borderId="0" applyNumberFormat="0" applyBorder="0" applyAlignment="0" applyProtection="0"/>
    <xf numFmtId="169" fontId="15" fillId="17" borderId="0" applyNumberFormat="0" applyBorder="0" applyAlignment="0" applyProtection="0"/>
    <xf numFmtId="169" fontId="15" fillId="18" borderId="0" applyNumberFormat="0" applyBorder="0" applyAlignment="0" applyProtection="0"/>
    <xf numFmtId="169" fontId="15" fillId="19" borderId="0" applyNumberFormat="0" applyBorder="0" applyAlignment="0" applyProtection="0"/>
    <xf numFmtId="169" fontId="15" fillId="20" borderId="0" applyNumberFormat="0" applyBorder="0" applyAlignment="0" applyProtection="0"/>
    <xf numFmtId="169" fontId="15" fillId="15" borderId="0" applyNumberFormat="0" applyBorder="0" applyAlignment="0" applyProtection="0"/>
    <xf numFmtId="169" fontId="15" fillId="16" borderId="0" applyNumberFormat="0" applyBorder="0" applyAlignment="0" applyProtection="0"/>
    <xf numFmtId="169" fontId="15" fillId="21" borderId="0" applyNumberFormat="0" applyBorder="0" applyAlignment="0" applyProtection="0"/>
    <xf numFmtId="169" fontId="16" fillId="5" borderId="0" applyNumberFormat="0" applyBorder="0" applyAlignment="0" applyProtection="0"/>
    <xf numFmtId="169" fontId="17" fillId="22" borderId="45" applyNumberFormat="0" applyAlignment="0" applyProtection="0"/>
    <xf numFmtId="169" fontId="18" fillId="23" borderId="46" applyNumberFormat="0" applyAlignment="0" applyProtection="0"/>
    <xf numFmtId="169" fontId="19" fillId="0" borderId="0" applyNumberFormat="0" applyFill="0" applyBorder="0" applyAlignment="0" applyProtection="0"/>
    <xf numFmtId="169" fontId="20" fillId="6" borderId="0" applyNumberFormat="0" applyBorder="0" applyAlignment="0" applyProtection="0"/>
    <xf numFmtId="169" fontId="21" fillId="0" borderId="47" applyNumberFormat="0" applyFill="0" applyAlignment="0" applyProtection="0"/>
    <xf numFmtId="169" fontId="22" fillId="0" borderId="48" applyNumberFormat="0" applyFill="0" applyAlignment="0" applyProtection="0"/>
    <xf numFmtId="169" fontId="23" fillId="0" borderId="49" applyNumberFormat="0" applyFill="0" applyAlignment="0" applyProtection="0"/>
    <xf numFmtId="169" fontId="23" fillId="0" borderId="0" applyNumberFormat="0" applyFill="0" applyBorder="0" applyAlignment="0" applyProtection="0"/>
    <xf numFmtId="169" fontId="24" fillId="9" borderId="45" applyNumberFormat="0" applyAlignment="0" applyProtection="0"/>
    <xf numFmtId="169" fontId="25" fillId="0" borderId="50" applyNumberFormat="0" applyFill="0" applyAlignment="0" applyProtection="0"/>
    <xf numFmtId="169" fontId="26" fillId="24" borderId="0" applyNumberFormat="0" applyBorder="0" applyAlignment="0" applyProtection="0"/>
    <xf numFmtId="169" fontId="6" fillId="25" borderId="51" applyNumberFormat="0" applyFont="0" applyAlignment="0" applyProtection="0"/>
    <xf numFmtId="169" fontId="27" fillId="22" borderId="52" applyNumberFormat="0" applyAlignment="0" applyProtection="0"/>
    <xf numFmtId="169" fontId="28" fillId="0" borderId="0" applyNumberFormat="0" applyFill="0" applyBorder="0" applyAlignment="0" applyProtection="0"/>
    <xf numFmtId="169" fontId="29" fillId="0" borderId="53" applyNumberFormat="0" applyFill="0" applyAlignment="0" applyProtection="0"/>
    <xf numFmtId="169" fontId="30" fillId="0" borderId="0" applyNumberFormat="0" applyFill="0" applyBorder="0" applyAlignment="0" applyProtection="0"/>
    <xf numFmtId="170" fontId="6" fillId="0" borderId="0" applyFont="0" applyFill="0" applyBorder="0" applyAlignment="0" applyProtection="0"/>
    <xf numFmtId="169" fontId="6" fillId="0" borderId="0"/>
    <xf numFmtId="0" fontId="1" fillId="0" borderId="0"/>
    <xf numFmtId="9" fontId="6" fillId="0" borderId="0" applyFont="0" applyFill="0" applyBorder="0" applyAlignment="0" applyProtection="0"/>
    <xf numFmtId="169" fontId="6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211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" fontId="2" fillId="3" borderId="20" xfId="0" applyNumberFormat="1" applyFont="1" applyFill="1" applyBorder="1" applyAlignment="1">
      <alignment horizontal="right"/>
    </xf>
    <xf numFmtId="4" fontId="2" fillId="3" borderId="21" xfId="0" applyNumberFormat="1" applyFont="1" applyFill="1" applyBorder="1" applyAlignment="1">
      <alignment horizontal="right"/>
    </xf>
    <xf numFmtId="4" fontId="2" fillId="3" borderId="22" xfId="0" applyNumberFormat="1" applyFont="1" applyFill="1" applyBorder="1" applyAlignment="1">
      <alignment horizontal="right"/>
    </xf>
    <xf numFmtId="4" fontId="2" fillId="3" borderId="23" xfId="0" applyNumberFormat="1" applyFont="1" applyFill="1" applyBorder="1" applyAlignment="1">
      <alignment horizontal="right"/>
    </xf>
    <xf numFmtId="0" fontId="0" fillId="0" borderId="24" xfId="0" applyBorder="1"/>
    <xf numFmtId="0" fontId="2" fillId="0" borderId="10" xfId="0" applyFont="1" applyBorder="1"/>
    <xf numFmtId="0" fontId="2" fillId="0" borderId="11" xfId="0" applyFont="1" applyBorder="1"/>
    <xf numFmtId="3" fontId="0" fillId="3" borderId="11" xfId="0" applyNumberFormat="1" applyFill="1" applyBorder="1" applyAlignment="1">
      <alignment horizontal="right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3" borderId="25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2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4" fontId="2" fillId="3" borderId="28" xfId="0" applyNumberFormat="1" applyFont="1" applyFill="1" applyBorder="1" applyAlignment="1">
      <alignment horizontal="right"/>
    </xf>
    <xf numFmtId="165" fontId="0" fillId="3" borderId="11" xfId="0" applyNumberFormat="1" applyFill="1" applyBorder="1" applyAlignment="1">
      <alignment horizontal="right"/>
    </xf>
    <xf numFmtId="165" fontId="0" fillId="3" borderId="29" xfId="0" applyNumberFormat="1" applyFill="1" applyBorder="1" applyAlignment="1">
      <alignment horizontal="right"/>
    </xf>
    <xf numFmtId="165" fontId="0" fillId="3" borderId="12" xfId="0" applyNumberFormat="1" applyFill="1" applyBorder="1" applyAlignment="1">
      <alignment horizontal="right"/>
    </xf>
    <xf numFmtId="165" fontId="0" fillId="3" borderId="27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2" fillId="3" borderId="28" xfId="0" applyFont="1" applyFill="1" applyBorder="1" applyAlignment="1">
      <alignment horizontal="center"/>
    </xf>
    <xf numFmtId="165" fontId="0" fillId="3" borderId="28" xfId="0" applyNumberFormat="1" applyFill="1" applyBorder="1" applyAlignment="1">
      <alignment horizontal="right"/>
    </xf>
    <xf numFmtId="0" fontId="0" fillId="0" borderId="17" xfId="0" applyBorder="1"/>
    <xf numFmtId="0" fontId="0" fillId="0" borderId="28" xfId="0" applyBorder="1"/>
    <xf numFmtId="0" fontId="2" fillId="0" borderId="30" xfId="0" applyFont="1" applyBorder="1"/>
    <xf numFmtId="166" fontId="0" fillId="0" borderId="28" xfId="0" applyNumberFormat="1" applyBorder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0" fontId="2" fillId="2" borderId="34" xfId="2" applyNumberFormat="1" applyFont="1" applyFill="1" applyBorder="1" applyAlignment="1">
      <alignment vertical="center"/>
    </xf>
    <xf numFmtId="2" fontId="0" fillId="0" borderId="21" xfId="0" applyNumberFormat="1" applyBorder="1" applyAlignment="1">
      <alignment horizontal="center"/>
    </xf>
    <xf numFmtId="10" fontId="0" fillId="0" borderId="21" xfId="1" applyNumberFormat="1" applyFont="1" applyFill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7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8" fillId="0" borderId="0" xfId="4"/>
    <xf numFmtId="0" fontId="4" fillId="2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66" fontId="0" fillId="0" borderId="20" xfId="0" applyNumberFormat="1" applyBorder="1"/>
    <xf numFmtId="0" fontId="33" fillId="0" borderId="20" xfId="208" applyFont="1" applyBorder="1" applyAlignment="1">
      <alignment horizontal="center" vertical="center" wrapText="1"/>
    </xf>
    <xf numFmtId="0" fontId="2" fillId="0" borderId="0" xfId="0" applyFont="1"/>
    <xf numFmtId="0" fontId="6" fillId="0" borderId="0" xfId="5"/>
    <xf numFmtId="0" fontId="11" fillId="3" borderId="0" xfId="5" applyFont="1" applyFill="1"/>
    <xf numFmtId="0" fontId="11" fillId="3" borderId="0" xfId="5" applyFont="1" applyFill="1" applyAlignment="1">
      <alignment horizontal="right"/>
    </xf>
    <xf numFmtId="0" fontId="12" fillId="3" borderId="0" xfId="5" applyFont="1" applyFill="1"/>
    <xf numFmtId="3" fontId="11" fillId="3" borderId="0" xfId="5" applyNumberFormat="1" applyFont="1" applyFill="1" applyAlignment="1">
      <alignment horizontal="right"/>
    </xf>
    <xf numFmtId="3" fontId="11" fillId="3" borderId="0" xfId="5" applyNumberFormat="1" applyFont="1" applyFill="1"/>
    <xf numFmtId="1" fontId="11" fillId="3" borderId="0" xfId="5" applyNumberFormat="1" applyFont="1" applyFill="1"/>
    <xf numFmtId="0" fontId="7" fillId="3" borderId="0" xfId="5" applyFont="1" applyFill="1"/>
    <xf numFmtId="10" fontId="0" fillId="0" borderId="20" xfId="1" applyNumberFormat="1" applyFon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67" fontId="0" fillId="0" borderId="20" xfId="3" applyNumberFormat="1" applyFont="1" applyBorder="1" applyAlignment="1">
      <alignment horizontal="center" vertical="center"/>
    </xf>
    <xf numFmtId="2" fontId="0" fillId="0" borderId="0" xfId="0" applyNumberFormat="1"/>
    <xf numFmtId="14" fontId="0" fillId="0" borderId="0" xfId="0" applyNumberFormat="1"/>
    <xf numFmtId="2" fontId="0" fillId="0" borderId="12" xfId="0" applyNumberFormat="1" applyBorder="1" applyAlignment="1">
      <alignment horizontal="center"/>
    </xf>
    <xf numFmtId="164" fontId="0" fillId="0" borderId="20" xfId="3" applyFont="1" applyBorder="1" applyAlignment="1">
      <alignment horizontal="center"/>
    </xf>
    <xf numFmtId="164" fontId="2" fillId="0" borderId="11" xfId="3" applyFont="1" applyBorder="1" applyAlignment="1">
      <alignment horizontal="center"/>
    </xf>
    <xf numFmtId="164" fontId="2" fillId="0" borderId="41" xfId="3" applyFont="1" applyBorder="1" applyAlignment="1">
      <alignment horizontal="center"/>
    </xf>
    <xf numFmtId="167" fontId="9" fillId="0" borderId="20" xfId="3" applyNumberFormat="1" applyFont="1" applyBorder="1" applyAlignment="1">
      <alignment horizontal="center" vertical="center" wrapText="1"/>
    </xf>
    <xf numFmtId="167" fontId="2" fillId="0" borderId="12" xfId="3" applyNumberFormat="1" applyFont="1" applyBorder="1" applyAlignment="1">
      <alignment horizontal="center"/>
    </xf>
    <xf numFmtId="4" fontId="0" fillId="0" borderId="0" xfId="0" applyNumberFormat="1"/>
    <xf numFmtId="10" fontId="0" fillId="0" borderId="0" xfId="1" applyNumberFormat="1" applyFont="1"/>
    <xf numFmtId="0" fontId="12" fillId="3" borderId="8" xfId="0" applyFont="1" applyFill="1" applyBorder="1"/>
    <xf numFmtId="0" fontId="11" fillId="3" borderId="8" xfId="0" applyFont="1" applyFill="1" applyBorder="1" applyAlignment="1">
      <alignment horizontal="right"/>
    </xf>
    <xf numFmtId="0" fontId="11" fillId="3" borderId="8" xfId="0" applyFont="1" applyFill="1" applyBorder="1"/>
    <xf numFmtId="0" fontId="11" fillId="3" borderId="0" xfId="0" applyFont="1" applyFill="1"/>
    <xf numFmtId="0" fontId="11" fillId="3" borderId="0" xfId="0" applyFont="1" applyFill="1" applyAlignment="1">
      <alignment horizontal="right"/>
    </xf>
    <xf numFmtId="0" fontId="12" fillId="3" borderId="0" xfId="0" applyFont="1" applyFill="1"/>
    <xf numFmtId="49" fontId="12" fillId="3" borderId="0" xfId="0" applyNumberFormat="1" applyFont="1" applyFill="1" applyAlignment="1">
      <alignment horizontal="left"/>
    </xf>
    <xf numFmtId="17" fontId="12" fillId="3" borderId="0" xfId="0" quotePrefix="1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4" fontId="11" fillId="3" borderId="0" xfId="0" applyNumberFormat="1" applyFont="1" applyFill="1"/>
    <xf numFmtId="3" fontId="11" fillId="3" borderId="0" xfId="0" applyNumberFormat="1" applyFont="1" applyFill="1" applyAlignment="1">
      <alignment horizontal="right"/>
    </xf>
    <xf numFmtId="0" fontId="12" fillId="3" borderId="36" xfId="0" applyFont="1" applyFill="1" applyBorder="1"/>
    <xf numFmtId="0" fontId="12" fillId="3" borderId="44" xfId="0" applyFont="1" applyFill="1" applyBorder="1" applyAlignment="1">
      <alignment horizontal="left"/>
    </xf>
    <xf numFmtId="4" fontId="12" fillId="3" borderId="44" xfId="0" applyNumberFormat="1" applyFont="1" applyFill="1" applyBorder="1" applyAlignment="1">
      <alignment horizontal="right"/>
    </xf>
    <xf numFmtId="4" fontId="12" fillId="3" borderId="36" xfId="0" applyNumberFormat="1" applyFont="1" applyFill="1" applyBorder="1" applyAlignment="1">
      <alignment horizontal="right"/>
    </xf>
    <xf numFmtId="0" fontId="12" fillId="3" borderId="44" xfId="0" applyFont="1" applyFill="1" applyBorder="1"/>
    <xf numFmtId="0" fontId="12" fillId="3" borderId="36" xfId="0" applyFont="1" applyFill="1" applyBorder="1" applyAlignment="1">
      <alignment horizontal="right"/>
    </xf>
    <xf numFmtId="0" fontId="11" fillId="3" borderId="44" xfId="0" applyFont="1" applyFill="1" applyBorder="1"/>
    <xf numFmtId="4" fontId="11" fillId="3" borderId="44" xfId="0" applyNumberFormat="1" applyFont="1" applyFill="1" applyBorder="1" applyAlignment="1">
      <alignment horizontal="right"/>
    </xf>
    <xf numFmtId="4" fontId="11" fillId="3" borderId="0" xfId="0" applyNumberFormat="1" applyFont="1" applyFill="1" applyAlignment="1">
      <alignment horizontal="right"/>
    </xf>
    <xf numFmtId="4" fontId="11" fillId="3" borderId="8" xfId="0" applyNumberFormat="1" applyFont="1" applyFill="1" applyBorder="1" applyAlignment="1">
      <alignment horizontal="right"/>
    </xf>
    <xf numFmtId="2" fontId="11" fillId="3" borderId="0" xfId="0" applyNumberFormat="1" applyFont="1" applyFill="1"/>
    <xf numFmtId="3" fontId="11" fillId="3" borderId="44" xfId="0" applyNumberFormat="1" applyFont="1" applyFill="1" applyBorder="1" applyAlignment="1">
      <alignment horizontal="right"/>
    </xf>
    <xf numFmtId="168" fontId="11" fillId="3" borderId="0" xfId="0" applyNumberFormat="1" applyFont="1" applyFill="1" applyAlignment="1">
      <alignment horizontal="right"/>
    </xf>
    <xf numFmtId="172" fontId="11" fillId="3" borderId="0" xfId="0" applyNumberFormat="1" applyFont="1" applyFill="1" applyAlignment="1">
      <alignment horizontal="right"/>
    </xf>
    <xf numFmtId="168" fontId="11" fillId="3" borderId="8" xfId="57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173" fontId="0" fillId="0" borderId="0" xfId="0" applyNumberFormat="1"/>
    <xf numFmtId="167" fontId="0" fillId="0" borderId="21" xfId="3" applyNumberFormat="1" applyFont="1" applyBorder="1" applyAlignment="1">
      <alignment horizontal="center"/>
    </xf>
    <xf numFmtId="167" fontId="2" fillId="0" borderId="42" xfId="3" applyNumberFormat="1" applyFont="1" applyBorder="1" applyAlignment="1">
      <alignment horizontal="center"/>
    </xf>
    <xf numFmtId="167" fontId="0" fillId="0" borderId="20" xfId="3" applyNumberFormat="1" applyFont="1" applyBorder="1" applyAlignment="1">
      <alignment horizontal="center"/>
    </xf>
    <xf numFmtId="167" fontId="2" fillId="0" borderId="11" xfId="3" applyNumberFormat="1" applyFont="1" applyBorder="1" applyAlignment="1">
      <alignment horizontal="center"/>
    </xf>
    <xf numFmtId="167" fontId="2" fillId="0" borderId="41" xfId="3" applyNumberFormat="1" applyFont="1" applyBorder="1" applyAlignment="1">
      <alignment horizontal="center"/>
    </xf>
    <xf numFmtId="169" fontId="6" fillId="0" borderId="0" xfId="8"/>
    <xf numFmtId="4" fontId="12" fillId="3" borderId="20" xfId="8" applyNumberFormat="1" applyFont="1" applyFill="1" applyBorder="1" applyAlignment="1">
      <alignment horizontal="right"/>
    </xf>
    <xf numFmtId="3" fontId="11" fillId="3" borderId="20" xfId="8" applyNumberFormat="1" applyFont="1" applyFill="1" applyBorder="1" applyAlignment="1">
      <alignment horizontal="right"/>
    </xf>
    <xf numFmtId="4" fontId="11" fillId="3" borderId="20" xfId="8" applyNumberFormat="1" applyFont="1" applyFill="1" applyBorder="1" applyAlignment="1">
      <alignment horizontal="right"/>
    </xf>
    <xf numFmtId="168" fontId="11" fillId="3" borderId="20" xfId="8" applyNumberFormat="1" applyFont="1" applyFill="1" applyBorder="1" applyAlignment="1">
      <alignment horizontal="right"/>
    </xf>
    <xf numFmtId="10" fontId="11" fillId="3" borderId="20" xfId="8" applyNumberFormat="1" applyFont="1" applyFill="1" applyBorder="1" applyAlignment="1">
      <alignment horizontal="right"/>
    </xf>
    <xf numFmtId="169" fontId="29" fillId="0" borderId="0" xfId="8" applyFont="1"/>
    <xf numFmtId="3" fontId="12" fillId="3" borderId="20" xfId="8" applyNumberFormat="1" applyFont="1" applyFill="1" applyBorder="1" applyAlignment="1">
      <alignment horizontal="right"/>
    </xf>
    <xf numFmtId="169" fontId="6" fillId="0" borderId="20" xfId="8" applyBorder="1"/>
    <xf numFmtId="3" fontId="39" fillId="0" borderId="20" xfId="8" applyNumberFormat="1" applyFont="1" applyBorder="1"/>
    <xf numFmtId="3" fontId="38" fillId="3" borderId="20" xfId="8" applyNumberFormat="1" applyFont="1" applyFill="1" applyBorder="1" applyAlignment="1">
      <alignment horizontal="right"/>
    </xf>
    <xf numFmtId="169" fontId="12" fillId="3" borderId="20" xfId="8" applyFont="1" applyFill="1" applyBorder="1" applyAlignment="1">
      <alignment horizontal="right"/>
    </xf>
    <xf numFmtId="174" fontId="11" fillId="3" borderId="20" xfId="8" applyNumberFormat="1" applyFont="1" applyFill="1" applyBorder="1" applyAlignment="1">
      <alignment horizontal="right"/>
    </xf>
    <xf numFmtId="174" fontId="12" fillId="3" borderId="20" xfId="8" applyNumberFormat="1" applyFont="1" applyFill="1" applyBorder="1" applyAlignment="1">
      <alignment horizontal="right"/>
    </xf>
    <xf numFmtId="169" fontId="11" fillId="3" borderId="0" xfId="8" applyFont="1" applyFill="1" applyAlignment="1">
      <alignment horizontal="center"/>
    </xf>
    <xf numFmtId="4" fontId="11" fillId="3" borderId="0" xfId="8" applyNumberFormat="1" applyFont="1" applyFill="1" applyAlignment="1">
      <alignment horizontal="right"/>
    </xf>
    <xf numFmtId="174" fontId="11" fillId="3" borderId="0" xfId="8" applyNumberFormat="1" applyFont="1" applyFill="1" applyAlignment="1">
      <alignment horizontal="right"/>
    </xf>
    <xf numFmtId="169" fontId="11" fillId="3" borderId="0" xfId="8" applyFont="1" applyFill="1"/>
    <xf numFmtId="0" fontId="6" fillId="0" borderId="20" xfId="8" applyNumberFormat="1" applyBorder="1"/>
    <xf numFmtId="0" fontId="3" fillId="0" borderId="20" xfId="8" applyNumberFormat="1" applyFont="1" applyBorder="1"/>
    <xf numFmtId="0" fontId="40" fillId="0" borderId="20" xfId="8" applyNumberFormat="1" applyFont="1" applyBorder="1"/>
    <xf numFmtId="0" fontId="4" fillId="2" borderId="3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164" fontId="0" fillId="0" borderId="20" xfId="3" applyFont="1" applyBorder="1" applyAlignment="1">
      <alignment horizontal="center" vertical="center"/>
    </xf>
    <xf numFmtId="169" fontId="0" fillId="3" borderId="20" xfId="0" applyNumberFormat="1" applyFill="1" applyBorder="1" applyAlignment="1">
      <alignment horizontal="center"/>
    </xf>
    <xf numFmtId="164" fontId="0" fillId="3" borderId="20" xfId="3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wrapText="1"/>
    </xf>
    <xf numFmtId="3" fontId="0" fillId="0" borderId="20" xfId="0" applyNumberForma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10" fontId="0" fillId="0" borderId="20" xfId="1" applyNumberFormat="1" applyFont="1" applyBorder="1"/>
    <xf numFmtId="169" fontId="38" fillId="28" borderId="20" xfId="8" applyFont="1" applyFill="1" applyBorder="1" applyAlignment="1">
      <alignment horizontal="center"/>
    </xf>
    <xf numFmtId="169" fontId="38" fillId="3" borderId="36" xfId="8" applyFont="1" applyFill="1" applyBorder="1" applyAlignment="1">
      <alignment horizontal="center"/>
    </xf>
    <xf numFmtId="169" fontId="38" fillId="3" borderId="37" xfId="8" applyFont="1" applyFill="1" applyBorder="1" applyAlignment="1">
      <alignment horizontal="center"/>
    </xf>
    <xf numFmtId="169" fontId="38" fillId="27" borderId="20" xfId="8" applyFont="1" applyFill="1" applyBorder="1" applyAlignment="1">
      <alignment horizontal="center"/>
    </xf>
    <xf numFmtId="169" fontId="38" fillId="28" borderId="54" xfId="8" applyFont="1" applyFill="1" applyBorder="1" applyAlignment="1">
      <alignment horizontal="center"/>
    </xf>
    <xf numFmtId="169" fontId="38" fillId="28" borderId="37" xfId="8" applyFont="1" applyFill="1" applyBorder="1" applyAlignment="1">
      <alignment horizontal="center"/>
    </xf>
    <xf numFmtId="49" fontId="38" fillId="3" borderId="54" xfId="8" applyNumberFormat="1" applyFont="1" applyFill="1" applyBorder="1" applyAlignment="1">
      <alignment horizontal="center"/>
    </xf>
    <xf numFmtId="49" fontId="38" fillId="3" borderId="36" xfId="8" applyNumberFormat="1" applyFont="1" applyFill="1" applyBorder="1" applyAlignment="1">
      <alignment horizontal="center"/>
    </xf>
    <xf numFmtId="49" fontId="38" fillId="3" borderId="37" xfId="8" applyNumberFormat="1" applyFont="1" applyFill="1" applyBorder="1" applyAlignment="1">
      <alignment horizontal="center"/>
    </xf>
    <xf numFmtId="17" fontId="38" fillId="3" borderId="54" xfId="8" quotePrefix="1" applyNumberFormat="1" applyFont="1" applyFill="1" applyBorder="1" applyAlignment="1">
      <alignment horizontal="center"/>
    </xf>
    <xf numFmtId="17" fontId="38" fillId="3" borderId="36" xfId="8" quotePrefix="1" applyNumberFormat="1" applyFont="1" applyFill="1" applyBorder="1" applyAlignment="1">
      <alignment horizontal="center"/>
    </xf>
    <xf numFmtId="17" fontId="38" fillId="3" borderId="37" xfId="8" quotePrefix="1" applyNumberFormat="1" applyFont="1" applyFill="1" applyBorder="1" applyAlignment="1">
      <alignment horizontal="center"/>
    </xf>
    <xf numFmtId="169" fontId="3" fillId="29" borderId="20" xfId="8" applyFont="1" applyFill="1" applyBorder="1" applyAlignment="1">
      <alignment horizontal="center"/>
    </xf>
    <xf numFmtId="169" fontId="12" fillId="29" borderId="20" xfId="8" applyFont="1" applyFill="1" applyBorder="1" applyAlignment="1">
      <alignment horizontal="center"/>
    </xf>
    <xf numFmtId="169" fontId="11" fillId="29" borderId="54" xfId="8" applyFont="1" applyFill="1" applyBorder="1" applyAlignment="1">
      <alignment horizontal="center"/>
    </xf>
    <xf numFmtId="169" fontId="11" fillId="29" borderId="36" xfId="8" applyFont="1" applyFill="1" applyBorder="1" applyAlignment="1">
      <alignment horizontal="center"/>
    </xf>
    <xf numFmtId="169" fontId="11" fillId="29" borderId="37" xfId="8" applyFont="1" applyFill="1" applyBorder="1" applyAlignment="1">
      <alignment horizontal="center"/>
    </xf>
    <xf numFmtId="169" fontId="11" fillId="29" borderId="54" xfId="8" applyFont="1" applyFill="1" applyBorder="1" applyAlignment="1">
      <alignment horizontal="center" vertical="center"/>
    </xf>
    <xf numFmtId="169" fontId="11" fillId="29" borderId="36" xfId="8" applyFont="1" applyFill="1" applyBorder="1" applyAlignment="1">
      <alignment horizontal="center" vertical="center"/>
    </xf>
    <xf numFmtId="169" fontId="11" fillId="29" borderId="37" xfId="8" applyFont="1" applyFill="1" applyBorder="1" applyAlignment="1">
      <alignment horizontal="center" vertical="center"/>
    </xf>
    <xf numFmtId="169" fontId="12" fillId="29" borderId="54" xfId="8" applyFont="1" applyFill="1" applyBorder="1" applyAlignment="1">
      <alignment horizontal="center"/>
    </xf>
    <xf numFmtId="169" fontId="12" fillId="29" borderId="36" xfId="8" applyFont="1" applyFill="1" applyBorder="1" applyAlignment="1">
      <alignment horizontal="center"/>
    </xf>
    <xf numFmtId="169" fontId="12" fillId="29" borderId="37" xfId="8" applyFont="1" applyFill="1" applyBorder="1" applyAlignment="1">
      <alignment horizontal="center"/>
    </xf>
    <xf numFmtId="169" fontId="11" fillId="29" borderId="20" xfId="8" applyFont="1" applyFill="1" applyBorder="1" applyAlignment="1">
      <alignment horizontal="center"/>
    </xf>
    <xf numFmtId="169" fontId="6" fillId="29" borderId="20" xfId="8" applyFill="1" applyBorder="1" applyAlignment="1">
      <alignment horizontal="center"/>
    </xf>
    <xf numFmtId="169" fontId="12" fillId="29" borderId="54" xfId="8" applyFont="1" applyFill="1" applyBorder="1" applyAlignment="1">
      <alignment horizontal="center" wrapText="1"/>
    </xf>
    <xf numFmtId="169" fontId="12" fillId="29" borderId="36" xfId="8" applyFont="1" applyFill="1" applyBorder="1" applyAlignment="1">
      <alignment horizontal="center" wrapText="1"/>
    </xf>
    <xf numFmtId="169" fontId="12" fillId="29" borderId="37" xfId="8" applyFont="1" applyFill="1" applyBorder="1" applyAlignment="1">
      <alignment horizontal="center" wrapText="1"/>
    </xf>
    <xf numFmtId="169" fontId="3" fillId="0" borderId="0" xfId="8" applyFont="1" applyAlignment="1">
      <alignment horizontal="left" wrapText="1"/>
    </xf>
    <xf numFmtId="169" fontId="7" fillId="29" borderId="20" xfId="8" applyFont="1" applyFill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2" borderId="20" xfId="0" applyNumberForma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6" fontId="0" fillId="0" borderId="30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0" fontId="2" fillId="2" borderId="13" xfId="2" applyNumberFormat="1" applyFont="1" applyFill="1" applyBorder="1" applyAlignment="1">
      <alignment vertical="center"/>
    </xf>
    <xf numFmtId="10" fontId="2" fillId="2" borderId="14" xfId="2" applyNumberFormat="1" applyFont="1" applyFill="1" applyBorder="1" applyAlignment="1">
      <alignment vertical="center"/>
    </xf>
    <xf numFmtId="10" fontId="2" fillId="2" borderId="33" xfId="2" applyNumberFormat="1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56" xfId="0" applyBorder="1"/>
    <xf numFmtId="0" fontId="0" fillId="0" borderId="31" xfId="0" applyBorder="1"/>
    <xf numFmtId="0" fontId="0" fillId="0" borderId="57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9" fillId="0" borderId="43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36" fillId="26" borderId="20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37" xfId="0" applyFont="1" applyBorder="1" applyAlignment="1">
      <alignment horizontal="center"/>
    </xf>
  </cellXfs>
  <cellStyles count="212">
    <cellStyle name="20% - Accent1 2" xfId="67" xr:uid="{00000000-0005-0000-0000-000000000000}"/>
    <cellStyle name="20% - Accent1 3" xfId="111" xr:uid="{00000000-0005-0000-0000-000001000000}"/>
    <cellStyle name="20% - Accent1 4" xfId="159" xr:uid="{00000000-0005-0000-0000-000002000000}"/>
    <cellStyle name="20% - Accent1 5" xfId="14" xr:uid="{00000000-0005-0000-0000-000003000000}"/>
    <cellStyle name="20% - Accent2 2" xfId="68" xr:uid="{00000000-0005-0000-0000-000004000000}"/>
    <cellStyle name="20% - Accent2 3" xfId="112" xr:uid="{00000000-0005-0000-0000-000005000000}"/>
    <cellStyle name="20% - Accent2 4" xfId="160" xr:uid="{00000000-0005-0000-0000-000006000000}"/>
    <cellStyle name="20% - Accent2 5" xfId="15" xr:uid="{00000000-0005-0000-0000-000007000000}"/>
    <cellStyle name="20% - Accent3 2" xfId="69" xr:uid="{00000000-0005-0000-0000-000008000000}"/>
    <cellStyle name="20% - Accent3 3" xfId="113" xr:uid="{00000000-0005-0000-0000-000009000000}"/>
    <cellStyle name="20% - Accent3 4" xfId="161" xr:uid="{00000000-0005-0000-0000-00000A000000}"/>
    <cellStyle name="20% - Accent3 5" xfId="16" xr:uid="{00000000-0005-0000-0000-00000B000000}"/>
    <cellStyle name="20% - Accent4 2" xfId="70" xr:uid="{00000000-0005-0000-0000-00000C000000}"/>
    <cellStyle name="20% - Accent4 3" xfId="114" xr:uid="{00000000-0005-0000-0000-00000D000000}"/>
    <cellStyle name="20% - Accent4 4" xfId="162" xr:uid="{00000000-0005-0000-0000-00000E000000}"/>
    <cellStyle name="20% - Accent4 5" xfId="17" xr:uid="{00000000-0005-0000-0000-00000F000000}"/>
    <cellStyle name="20% - Accent5 2" xfId="71" xr:uid="{00000000-0005-0000-0000-000010000000}"/>
    <cellStyle name="20% - Accent5 3" xfId="115" xr:uid="{00000000-0005-0000-0000-000011000000}"/>
    <cellStyle name="20% - Accent5 4" xfId="163" xr:uid="{00000000-0005-0000-0000-000012000000}"/>
    <cellStyle name="20% - Accent5 5" xfId="18" xr:uid="{00000000-0005-0000-0000-000013000000}"/>
    <cellStyle name="20% - Accent6 2" xfId="72" xr:uid="{00000000-0005-0000-0000-000014000000}"/>
    <cellStyle name="20% - Accent6 3" xfId="116" xr:uid="{00000000-0005-0000-0000-000015000000}"/>
    <cellStyle name="20% - Accent6 4" xfId="164" xr:uid="{00000000-0005-0000-0000-000016000000}"/>
    <cellStyle name="20% - Accent6 5" xfId="19" xr:uid="{00000000-0005-0000-0000-000017000000}"/>
    <cellStyle name="40% - Accent1 2" xfId="73" xr:uid="{00000000-0005-0000-0000-000018000000}"/>
    <cellStyle name="40% - Accent1 3" xfId="117" xr:uid="{00000000-0005-0000-0000-000019000000}"/>
    <cellStyle name="40% - Accent1 4" xfId="165" xr:uid="{00000000-0005-0000-0000-00001A000000}"/>
    <cellStyle name="40% - Accent1 5" xfId="20" xr:uid="{00000000-0005-0000-0000-00001B000000}"/>
    <cellStyle name="40% - Accent2 2" xfId="74" xr:uid="{00000000-0005-0000-0000-00001C000000}"/>
    <cellStyle name="40% - Accent2 3" xfId="118" xr:uid="{00000000-0005-0000-0000-00001D000000}"/>
    <cellStyle name="40% - Accent2 4" xfId="166" xr:uid="{00000000-0005-0000-0000-00001E000000}"/>
    <cellStyle name="40% - Accent2 5" xfId="21" xr:uid="{00000000-0005-0000-0000-00001F000000}"/>
    <cellStyle name="40% - Accent3 2" xfId="75" xr:uid="{00000000-0005-0000-0000-000020000000}"/>
    <cellStyle name="40% - Accent3 3" xfId="119" xr:uid="{00000000-0005-0000-0000-000021000000}"/>
    <cellStyle name="40% - Accent3 4" xfId="167" xr:uid="{00000000-0005-0000-0000-000022000000}"/>
    <cellStyle name="40% - Accent3 5" xfId="22" xr:uid="{00000000-0005-0000-0000-000023000000}"/>
    <cellStyle name="40% - Accent4 2" xfId="76" xr:uid="{00000000-0005-0000-0000-000024000000}"/>
    <cellStyle name="40% - Accent4 3" xfId="120" xr:uid="{00000000-0005-0000-0000-000025000000}"/>
    <cellStyle name="40% - Accent4 4" xfId="168" xr:uid="{00000000-0005-0000-0000-000026000000}"/>
    <cellStyle name="40% - Accent4 5" xfId="23" xr:uid="{00000000-0005-0000-0000-000027000000}"/>
    <cellStyle name="40% - Accent5 2" xfId="77" xr:uid="{00000000-0005-0000-0000-000028000000}"/>
    <cellStyle name="40% - Accent5 3" xfId="121" xr:uid="{00000000-0005-0000-0000-000029000000}"/>
    <cellStyle name="40% - Accent5 4" xfId="169" xr:uid="{00000000-0005-0000-0000-00002A000000}"/>
    <cellStyle name="40% - Accent5 5" xfId="24" xr:uid="{00000000-0005-0000-0000-00002B000000}"/>
    <cellStyle name="40% - Accent6 2" xfId="78" xr:uid="{00000000-0005-0000-0000-00002C000000}"/>
    <cellStyle name="40% - Accent6 3" xfId="122" xr:uid="{00000000-0005-0000-0000-00002D000000}"/>
    <cellStyle name="40% - Accent6 4" xfId="170" xr:uid="{00000000-0005-0000-0000-00002E000000}"/>
    <cellStyle name="40% - Accent6 5" xfId="25" xr:uid="{00000000-0005-0000-0000-00002F000000}"/>
    <cellStyle name="60% - Accent1 2" xfId="79" xr:uid="{00000000-0005-0000-0000-000030000000}"/>
    <cellStyle name="60% - Accent1 3" xfId="123" xr:uid="{00000000-0005-0000-0000-000031000000}"/>
    <cellStyle name="60% - Accent1 4" xfId="171" xr:uid="{00000000-0005-0000-0000-000032000000}"/>
    <cellStyle name="60% - Accent1 5" xfId="26" xr:uid="{00000000-0005-0000-0000-000033000000}"/>
    <cellStyle name="60% - Accent2 2" xfId="80" xr:uid="{00000000-0005-0000-0000-000034000000}"/>
    <cellStyle name="60% - Accent2 3" xfId="124" xr:uid="{00000000-0005-0000-0000-000035000000}"/>
    <cellStyle name="60% - Accent2 4" xfId="172" xr:uid="{00000000-0005-0000-0000-000036000000}"/>
    <cellStyle name="60% - Accent2 5" xfId="27" xr:uid="{00000000-0005-0000-0000-000037000000}"/>
    <cellStyle name="60% - Accent3 2" xfId="81" xr:uid="{00000000-0005-0000-0000-000038000000}"/>
    <cellStyle name="60% - Accent3 3" xfId="125" xr:uid="{00000000-0005-0000-0000-000039000000}"/>
    <cellStyle name="60% - Accent3 4" xfId="173" xr:uid="{00000000-0005-0000-0000-00003A000000}"/>
    <cellStyle name="60% - Accent3 5" xfId="28" xr:uid="{00000000-0005-0000-0000-00003B000000}"/>
    <cellStyle name="60% - Accent4 2" xfId="82" xr:uid="{00000000-0005-0000-0000-00003C000000}"/>
    <cellStyle name="60% - Accent4 3" xfId="126" xr:uid="{00000000-0005-0000-0000-00003D000000}"/>
    <cellStyle name="60% - Accent4 4" xfId="174" xr:uid="{00000000-0005-0000-0000-00003E000000}"/>
    <cellStyle name="60% - Accent4 5" xfId="29" xr:uid="{00000000-0005-0000-0000-00003F000000}"/>
    <cellStyle name="60% - Accent5 2" xfId="83" xr:uid="{00000000-0005-0000-0000-000040000000}"/>
    <cellStyle name="60% - Accent5 3" xfId="127" xr:uid="{00000000-0005-0000-0000-000041000000}"/>
    <cellStyle name="60% - Accent5 4" xfId="175" xr:uid="{00000000-0005-0000-0000-000042000000}"/>
    <cellStyle name="60% - Accent5 5" xfId="30" xr:uid="{00000000-0005-0000-0000-000043000000}"/>
    <cellStyle name="60% - Accent6 2" xfId="84" xr:uid="{00000000-0005-0000-0000-000044000000}"/>
    <cellStyle name="60% - Accent6 3" xfId="128" xr:uid="{00000000-0005-0000-0000-000045000000}"/>
    <cellStyle name="60% - Accent6 4" xfId="176" xr:uid="{00000000-0005-0000-0000-000046000000}"/>
    <cellStyle name="60% - Accent6 5" xfId="31" xr:uid="{00000000-0005-0000-0000-000047000000}"/>
    <cellStyle name="Accent1 2" xfId="85" xr:uid="{00000000-0005-0000-0000-000048000000}"/>
    <cellStyle name="Accent1 3" xfId="129" xr:uid="{00000000-0005-0000-0000-000049000000}"/>
    <cellStyle name="Accent1 4" xfId="177" xr:uid="{00000000-0005-0000-0000-00004A000000}"/>
    <cellStyle name="Accent1 5" xfId="32" xr:uid="{00000000-0005-0000-0000-00004B000000}"/>
    <cellStyle name="Accent2 2" xfId="86" xr:uid="{00000000-0005-0000-0000-00004C000000}"/>
    <cellStyle name="Accent2 3" xfId="130" xr:uid="{00000000-0005-0000-0000-00004D000000}"/>
    <cellStyle name="Accent2 4" xfId="178" xr:uid="{00000000-0005-0000-0000-00004E000000}"/>
    <cellStyle name="Accent2 5" xfId="33" xr:uid="{00000000-0005-0000-0000-00004F000000}"/>
    <cellStyle name="Accent3 2" xfId="87" xr:uid="{00000000-0005-0000-0000-000050000000}"/>
    <cellStyle name="Accent3 3" xfId="131" xr:uid="{00000000-0005-0000-0000-000051000000}"/>
    <cellStyle name="Accent3 4" xfId="179" xr:uid="{00000000-0005-0000-0000-000052000000}"/>
    <cellStyle name="Accent3 5" xfId="34" xr:uid="{00000000-0005-0000-0000-000053000000}"/>
    <cellStyle name="Accent4 2" xfId="88" xr:uid="{00000000-0005-0000-0000-000054000000}"/>
    <cellStyle name="Accent4 3" xfId="132" xr:uid="{00000000-0005-0000-0000-000055000000}"/>
    <cellStyle name="Accent4 4" xfId="180" xr:uid="{00000000-0005-0000-0000-000056000000}"/>
    <cellStyle name="Accent4 5" xfId="35" xr:uid="{00000000-0005-0000-0000-000057000000}"/>
    <cellStyle name="Accent5 2" xfId="89" xr:uid="{00000000-0005-0000-0000-000058000000}"/>
    <cellStyle name="Accent5 3" xfId="133" xr:uid="{00000000-0005-0000-0000-000059000000}"/>
    <cellStyle name="Accent5 4" xfId="181" xr:uid="{00000000-0005-0000-0000-00005A000000}"/>
    <cellStyle name="Accent5 5" xfId="36" xr:uid="{00000000-0005-0000-0000-00005B000000}"/>
    <cellStyle name="Accent6 2" xfId="90" xr:uid="{00000000-0005-0000-0000-00005C000000}"/>
    <cellStyle name="Accent6 3" xfId="134" xr:uid="{00000000-0005-0000-0000-00005D000000}"/>
    <cellStyle name="Accent6 4" xfId="182" xr:uid="{00000000-0005-0000-0000-00005E000000}"/>
    <cellStyle name="Accent6 5" xfId="37" xr:uid="{00000000-0005-0000-0000-00005F000000}"/>
    <cellStyle name="Bad 2" xfId="91" xr:uid="{00000000-0005-0000-0000-000060000000}"/>
    <cellStyle name="Bad 3" xfId="135" xr:uid="{00000000-0005-0000-0000-000061000000}"/>
    <cellStyle name="Bad 4" xfId="183" xr:uid="{00000000-0005-0000-0000-000062000000}"/>
    <cellStyle name="Bad 5" xfId="38" xr:uid="{00000000-0005-0000-0000-000063000000}"/>
    <cellStyle name="Calculation 2" xfId="92" xr:uid="{00000000-0005-0000-0000-000064000000}"/>
    <cellStyle name="Calculation 3" xfId="136" xr:uid="{00000000-0005-0000-0000-000065000000}"/>
    <cellStyle name="Calculation 4" xfId="184" xr:uid="{00000000-0005-0000-0000-000066000000}"/>
    <cellStyle name="Calculation 5" xfId="39" xr:uid="{00000000-0005-0000-0000-000067000000}"/>
    <cellStyle name="Check Cell 2" xfId="93" xr:uid="{00000000-0005-0000-0000-000068000000}"/>
    <cellStyle name="Check Cell 3" xfId="137" xr:uid="{00000000-0005-0000-0000-000069000000}"/>
    <cellStyle name="Check Cell 4" xfId="185" xr:uid="{00000000-0005-0000-0000-00006A000000}"/>
    <cellStyle name="Check Cell 5" xfId="40" xr:uid="{00000000-0005-0000-0000-00006B000000}"/>
    <cellStyle name="Comma" xfId="3" builtinId="3"/>
    <cellStyle name="Comma 2" xfId="6" xr:uid="{00000000-0005-0000-0000-00006C000000}"/>
    <cellStyle name="Comma 2 2" xfId="58" xr:uid="{00000000-0005-0000-0000-00006D000000}"/>
    <cellStyle name="Comma 3" xfId="109" xr:uid="{00000000-0005-0000-0000-00006E000000}"/>
    <cellStyle name="Comma 4" xfId="138" xr:uid="{00000000-0005-0000-0000-00006F000000}"/>
    <cellStyle name="Comma 5" xfId="200" xr:uid="{00000000-0005-0000-0000-000070000000}"/>
    <cellStyle name="Comma 6" xfId="63" xr:uid="{00000000-0005-0000-0000-000071000000}"/>
    <cellStyle name="Explanatory Text 2" xfId="94" xr:uid="{00000000-0005-0000-0000-000072000000}"/>
    <cellStyle name="Explanatory Text 3" xfId="139" xr:uid="{00000000-0005-0000-0000-000073000000}"/>
    <cellStyle name="Explanatory Text 4" xfId="186" xr:uid="{00000000-0005-0000-0000-000074000000}"/>
    <cellStyle name="Explanatory Text 5" xfId="41" xr:uid="{00000000-0005-0000-0000-000075000000}"/>
    <cellStyle name="Good 2" xfId="95" xr:uid="{00000000-0005-0000-0000-000085000000}"/>
    <cellStyle name="Good 3" xfId="140" xr:uid="{00000000-0005-0000-0000-000086000000}"/>
    <cellStyle name="Good 4" xfId="187" xr:uid="{00000000-0005-0000-0000-000087000000}"/>
    <cellStyle name="Good 5" xfId="42" xr:uid="{00000000-0005-0000-0000-000088000000}"/>
    <cellStyle name="Heading 1 2" xfId="96" xr:uid="{00000000-0005-0000-0000-000089000000}"/>
    <cellStyle name="Heading 1 3" xfId="141" xr:uid="{00000000-0005-0000-0000-00008A000000}"/>
    <cellStyle name="Heading 1 4" xfId="188" xr:uid="{00000000-0005-0000-0000-00008B000000}"/>
    <cellStyle name="Heading 1 5" xfId="43" xr:uid="{00000000-0005-0000-0000-00008C000000}"/>
    <cellStyle name="Heading 2 2" xfId="97" xr:uid="{00000000-0005-0000-0000-00008D000000}"/>
    <cellStyle name="Heading 2 3" xfId="142" xr:uid="{00000000-0005-0000-0000-00008E000000}"/>
    <cellStyle name="Heading 2 4" xfId="189" xr:uid="{00000000-0005-0000-0000-00008F000000}"/>
    <cellStyle name="Heading 2 5" xfId="44" xr:uid="{00000000-0005-0000-0000-000090000000}"/>
    <cellStyle name="Heading 3 2" xfId="98" xr:uid="{00000000-0005-0000-0000-000091000000}"/>
    <cellStyle name="Heading 3 3" xfId="143" xr:uid="{00000000-0005-0000-0000-000092000000}"/>
    <cellStyle name="Heading 3 4" xfId="190" xr:uid="{00000000-0005-0000-0000-000093000000}"/>
    <cellStyle name="Heading 3 5" xfId="45" xr:uid="{00000000-0005-0000-0000-000094000000}"/>
    <cellStyle name="Heading 4 2" xfId="99" xr:uid="{00000000-0005-0000-0000-000095000000}"/>
    <cellStyle name="Heading 4 3" xfId="144" xr:uid="{00000000-0005-0000-0000-000096000000}"/>
    <cellStyle name="Heading 4 4" xfId="191" xr:uid="{00000000-0005-0000-0000-000097000000}"/>
    <cellStyle name="Heading 4 5" xfId="46" xr:uid="{00000000-0005-0000-0000-000098000000}"/>
    <cellStyle name="Hyperlink" xfId="4" builtinId="8"/>
    <cellStyle name="Hyperlink 2" xfId="108" xr:uid="{00000000-0005-0000-0000-00009A000000}"/>
    <cellStyle name="Hyperlink 3" xfId="65" xr:uid="{00000000-0005-0000-0000-00009B000000}"/>
    <cellStyle name="Hyperlink 4" xfId="59" xr:uid="{00000000-0005-0000-0000-00009C000000}"/>
    <cellStyle name="Hyperlink 5" xfId="7" xr:uid="{00000000-0005-0000-0000-0000BC000000}"/>
    <cellStyle name="Input 2" xfId="100" xr:uid="{00000000-0005-0000-0000-00009D000000}"/>
    <cellStyle name="Input 3" xfId="145" xr:uid="{00000000-0005-0000-0000-00009E000000}"/>
    <cellStyle name="Input 4" xfId="192" xr:uid="{00000000-0005-0000-0000-00009F000000}"/>
    <cellStyle name="Input 5" xfId="47" xr:uid="{00000000-0005-0000-0000-0000A0000000}"/>
    <cellStyle name="Linked Cell 2" xfId="101" xr:uid="{00000000-0005-0000-0000-0000A1000000}"/>
    <cellStyle name="Linked Cell 3" xfId="146" xr:uid="{00000000-0005-0000-0000-0000A2000000}"/>
    <cellStyle name="Linked Cell 4" xfId="193" xr:uid="{00000000-0005-0000-0000-0000A3000000}"/>
    <cellStyle name="Linked Cell 5" xfId="48" xr:uid="{00000000-0005-0000-0000-0000A4000000}"/>
    <cellStyle name="Neutral 2" xfId="102" xr:uid="{00000000-0005-0000-0000-0000A5000000}"/>
    <cellStyle name="Neutral 3" xfId="147" xr:uid="{00000000-0005-0000-0000-0000A6000000}"/>
    <cellStyle name="Neutral 4" xfId="194" xr:uid="{00000000-0005-0000-0000-0000A7000000}"/>
    <cellStyle name="Neutral 5" xfId="49" xr:uid="{00000000-0005-0000-0000-0000A8000000}"/>
    <cellStyle name="Normal" xfId="0" builtinId="0"/>
    <cellStyle name="Normal 10" xfId="204" xr:uid="{00000000-0005-0000-0000-0000AA000000}"/>
    <cellStyle name="Normal 11" xfId="157" xr:uid="{00000000-0005-0000-0000-0000AB000000}"/>
    <cellStyle name="Normal 11 2" xfId="206" xr:uid="{00000000-0005-0000-0000-0000AC000000}"/>
    <cellStyle name="Normal 12" xfId="13" xr:uid="{00000000-0005-0000-0000-0000AD000000}"/>
    <cellStyle name="Normal 13" xfId="12" xr:uid="{00000000-0005-0000-0000-0000AE000000}"/>
    <cellStyle name="Normal 14" xfId="209" xr:uid="{00000000-0005-0000-0000-0000AF000000}"/>
    <cellStyle name="Normal 15" xfId="211" xr:uid="{00000000-0005-0000-0000-0000B0000000}"/>
    <cellStyle name="Normal 16" xfId="5" xr:uid="{00000000-0005-0000-0000-0000CC000000}"/>
    <cellStyle name="Normal 2" xfId="8" xr:uid="{00000000-0005-0000-0000-0000B1000000}"/>
    <cellStyle name="Normal 2 2" xfId="9" xr:uid="{00000000-0005-0000-0000-0000B2000000}"/>
    <cellStyle name="Normal 2 2 2" xfId="110" xr:uid="{00000000-0005-0000-0000-0000B3000000}"/>
    <cellStyle name="Normal 2 3" xfId="50" xr:uid="{00000000-0005-0000-0000-0000B4000000}"/>
    <cellStyle name="Normal 2_Invest" xfId="148" xr:uid="{00000000-0005-0000-0000-0000B5000000}"/>
    <cellStyle name="Normal 3" xfId="61" xr:uid="{00000000-0005-0000-0000-0000B6000000}"/>
    <cellStyle name="Normal 4" xfId="60" xr:uid="{00000000-0005-0000-0000-0000B7000000}"/>
    <cellStyle name="Normal 4 2" xfId="10" xr:uid="{00000000-0005-0000-0000-0000B8000000}"/>
    <cellStyle name="Normal 4 2 2" xfId="62" xr:uid="{00000000-0005-0000-0000-0000B9000000}"/>
    <cellStyle name="Normal 4_Invest" xfId="149" xr:uid="{00000000-0005-0000-0000-0000BA000000}"/>
    <cellStyle name="Normal 5" xfId="66" xr:uid="{00000000-0005-0000-0000-0000BB000000}"/>
    <cellStyle name="Normal 6" xfId="64" xr:uid="{00000000-0005-0000-0000-0000BC000000}"/>
    <cellStyle name="Normal 6 2" xfId="202" xr:uid="{00000000-0005-0000-0000-0000BD000000}"/>
    <cellStyle name="Normal 6 2 2" xfId="207" xr:uid="{00000000-0005-0000-0000-0000BE000000}"/>
    <cellStyle name="Normal 6 3" xfId="205" xr:uid="{00000000-0005-0000-0000-0000BF000000}"/>
    <cellStyle name="Normal 7" xfId="150" xr:uid="{00000000-0005-0000-0000-0000C0000000}"/>
    <cellStyle name="Normal 8" xfId="158" xr:uid="{00000000-0005-0000-0000-0000C1000000}"/>
    <cellStyle name="Normal 9" xfId="201" xr:uid="{00000000-0005-0000-0000-0000C2000000}"/>
    <cellStyle name="Normal_Sheet1 2" xfId="208" xr:uid="{6CEBE5C8-512E-43CB-B48E-EC95946237AB}"/>
    <cellStyle name="Normal_shyam_financial" xfId="2" xr:uid="{17CDD6A4-FD6A-4001-9E18-51D1EAD1959C}"/>
    <cellStyle name="Note 2" xfId="56" xr:uid="{00000000-0005-0000-0000-0000C4000000}"/>
    <cellStyle name="Note 3" xfId="103" xr:uid="{00000000-0005-0000-0000-0000C5000000}"/>
    <cellStyle name="Note 4" xfId="151" xr:uid="{00000000-0005-0000-0000-0000C6000000}"/>
    <cellStyle name="Note 5" xfId="195" xr:uid="{00000000-0005-0000-0000-0000C7000000}"/>
    <cellStyle name="Note 6" xfId="51" xr:uid="{00000000-0005-0000-0000-0000C8000000}"/>
    <cellStyle name="Output 2" xfId="104" xr:uid="{00000000-0005-0000-0000-0000C9000000}"/>
    <cellStyle name="Output 3" xfId="152" xr:uid="{00000000-0005-0000-0000-0000CA000000}"/>
    <cellStyle name="Output 4" xfId="196" xr:uid="{00000000-0005-0000-0000-0000CB000000}"/>
    <cellStyle name="Output 5" xfId="52" xr:uid="{00000000-0005-0000-0000-0000CC000000}"/>
    <cellStyle name="Percent" xfId="1" builtinId="5"/>
    <cellStyle name="Percent 2" xfId="57" xr:uid="{00000000-0005-0000-0000-0000CE000000}"/>
    <cellStyle name="Percent 3" xfId="203" xr:uid="{00000000-0005-0000-0000-0000CF000000}"/>
    <cellStyle name="Percent 4" xfId="156" xr:uid="{00000000-0005-0000-0000-0000D0000000}"/>
    <cellStyle name="Percent 5" xfId="210" xr:uid="{00000000-0005-0000-0000-0000D1000000}"/>
    <cellStyle name="Percent 6" xfId="11" xr:uid="{00000000-0005-0000-0000-0000F0000000}"/>
    <cellStyle name="Title 2" xfId="105" xr:uid="{00000000-0005-0000-0000-0000D2000000}"/>
    <cellStyle name="Title 3" xfId="153" xr:uid="{00000000-0005-0000-0000-0000D3000000}"/>
    <cellStyle name="Title 4" xfId="197" xr:uid="{00000000-0005-0000-0000-0000D4000000}"/>
    <cellStyle name="Title 5" xfId="53" xr:uid="{00000000-0005-0000-0000-0000D5000000}"/>
    <cellStyle name="Total 2" xfId="106" xr:uid="{00000000-0005-0000-0000-0000D6000000}"/>
    <cellStyle name="Total 3" xfId="154" xr:uid="{00000000-0005-0000-0000-0000D7000000}"/>
    <cellStyle name="Total 4" xfId="198" xr:uid="{00000000-0005-0000-0000-0000D8000000}"/>
    <cellStyle name="Total 5" xfId="54" xr:uid="{00000000-0005-0000-0000-0000D9000000}"/>
    <cellStyle name="Warning Text 2" xfId="107" xr:uid="{00000000-0005-0000-0000-0000DA000000}"/>
    <cellStyle name="Warning Text 3" xfId="155" xr:uid="{00000000-0005-0000-0000-0000DB000000}"/>
    <cellStyle name="Warning Text 4" xfId="199" xr:uid="{00000000-0005-0000-0000-0000DC000000}"/>
    <cellStyle name="Warning Text 5" xfId="55" xr:uid="{00000000-0005-0000-0000-0000D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ea.nic.in/cdm-co2-baseline-database/?lang=e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82EB-3F4A-4D2F-90F9-D9369BCC4326}">
  <dimension ref="B1:X54"/>
  <sheetViews>
    <sheetView topLeftCell="E1" workbookViewId="0">
      <selection activeCell="J33" sqref="J33"/>
    </sheetView>
  </sheetViews>
  <sheetFormatPr defaultRowHeight="14.5" x14ac:dyDescent="0.35"/>
  <cols>
    <col min="12" max="16" width="9.54296875" bestFit="1" customWidth="1"/>
    <col min="17" max="18" width="9.36328125" bestFit="1" customWidth="1"/>
  </cols>
  <sheetData>
    <row r="1" spans="2:18" x14ac:dyDescent="0.3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2:18" x14ac:dyDescent="0.35">
      <c r="B2" s="81" t="s">
        <v>0</v>
      </c>
      <c r="C2" s="81"/>
      <c r="D2" s="81"/>
      <c r="E2" s="81"/>
      <c r="F2" s="81"/>
      <c r="G2" s="82"/>
      <c r="H2" s="82"/>
      <c r="I2" s="82"/>
      <c r="J2" s="82"/>
      <c r="K2" s="82"/>
      <c r="L2" s="82"/>
      <c r="M2" s="83"/>
      <c r="N2" s="83"/>
      <c r="O2" s="84"/>
      <c r="P2" s="84"/>
      <c r="Q2" s="84"/>
      <c r="R2" s="84"/>
    </row>
    <row r="3" spans="2:18" x14ac:dyDescent="0.35">
      <c r="B3" s="84"/>
      <c r="C3" s="84"/>
      <c r="D3" s="84"/>
      <c r="E3" s="84"/>
      <c r="F3" s="84"/>
      <c r="G3" s="85"/>
      <c r="H3" s="85"/>
      <c r="I3" s="85"/>
      <c r="J3" s="85"/>
      <c r="K3" s="85"/>
      <c r="L3" s="85"/>
      <c r="M3" s="84"/>
      <c r="N3" s="84"/>
      <c r="O3" s="84"/>
      <c r="P3" s="84"/>
      <c r="Q3" s="84"/>
      <c r="R3" s="84"/>
    </row>
    <row r="4" spans="2:18" x14ac:dyDescent="0.35">
      <c r="B4" s="86" t="s">
        <v>1</v>
      </c>
      <c r="C4" s="86"/>
      <c r="D4" s="86"/>
      <c r="E4" s="86"/>
      <c r="F4" s="86"/>
      <c r="G4" s="87" t="s">
        <v>98</v>
      </c>
      <c r="H4" s="85"/>
      <c r="I4" s="85"/>
      <c r="J4" s="85"/>
      <c r="K4" s="85"/>
      <c r="L4" s="85"/>
      <c r="M4" s="84"/>
      <c r="N4" s="84"/>
      <c r="O4" s="84"/>
      <c r="P4" s="84"/>
      <c r="Q4" s="84"/>
      <c r="R4" s="84"/>
    </row>
    <row r="5" spans="2:18" x14ac:dyDescent="0.35">
      <c r="B5" s="86" t="s">
        <v>2</v>
      </c>
      <c r="C5" s="86"/>
      <c r="D5" s="86"/>
      <c r="E5" s="86"/>
      <c r="F5" s="86"/>
      <c r="G5" s="88" t="s">
        <v>99</v>
      </c>
      <c r="H5" s="85"/>
      <c r="I5" s="85"/>
      <c r="J5" s="85"/>
      <c r="K5" s="85"/>
      <c r="L5" s="85"/>
      <c r="M5" s="84"/>
      <c r="N5" s="84"/>
      <c r="O5" s="84"/>
      <c r="P5" s="84"/>
      <c r="Q5" s="84"/>
      <c r="R5" s="84"/>
    </row>
    <row r="6" spans="2:18" x14ac:dyDescent="0.35">
      <c r="B6" s="86" t="s">
        <v>3</v>
      </c>
      <c r="C6" s="86"/>
      <c r="D6" s="86"/>
      <c r="E6" s="86"/>
      <c r="F6" s="86"/>
      <c r="G6" s="89" t="s">
        <v>100</v>
      </c>
      <c r="H6" s="85"/>
      <c r="I6" s="85"/>
      <c r="J6" s="85"/>
      <c r="K6" s="85"/>
      <c r="L6" s="85"/>
      <c r="M6" s="84"/>
      <c r="N6" s="84"/>
      <c r="O6" s="84"/>
      <c r="P6" s="90"/>
      <c r="Q6" s="90"/>
      <c r="R6" s="90"/>
    </row>
    <row r="7" spans="2:18" x14ac:dyDescent="0.35">
      <c r="B7" s="83"/>
      <c r="C7" s="83"/>
      <c r="D7" s="83"/>
      <c r="E7" s="83"/>
      <c r="F7" s="83"/>
      <c r="G7" s="82"/>
      <c r="H7" s="82"/>
      <c r="I7" s="82"/>
      <c r="J7" s="82"/>
      <c r="K7" s="82"/>
      <c r="L7" s="82"/>
      <c r="M7" s="83"/>
      <c r="N7" s="83"/>
      <c r="O7" s="84"/>
      <c r="P7" s="84"/>
      <c r="Q7" s="84"/>
      <c r="R7" s="84"/>
    </row>
    <row r="8" spans="2:18" x14ac:dyDescent="0.35">
      <c r="B8" s="84"/>
      <c r="C8" s="84"/>
      <c r="D8" s="84"/>
      <c r="E8" s="84"/>
      <c r="F8" s="84"/>
      <c r="G8" s="85"/>
      <c r="H8" s="85"/>
      <c r="I8" s="85"/>
      <c r="J8" s="85"/>
      <c r="K8" s="85"/>
      <c r="L8" s="85"/>
      <c r="M8" s="84"/>
      <c r="N8" s="84"/>
      <c r="O8" s="84"/>
      <c r="P8" s="84"/>
      <c r="Q8" s="84"/>
      <c r="R8" s="84"/>
    </row>
    <row r="9" spans="2:18" x14ac:dyDescent="0.35">
      <c r="B9" s="86" t="s">
        <v>4</v>
      </c>
      <c r="C9" s="86"/>
      <c r="D9" s="86"/>
      <c r="E9" s="86"/>
      <c r="F9" s="86"/>
      <c r="G9" s="85"/>
      <c r="H9" s="85"/>
      <c r="I9" s="85"/>
      <c r="J9" s="85"/>
      <c r="K9" s="85"/>
      <c r="L9" s="85"/>
      <c r="M9" s="84"/>
      <c r="N9" s="84"/>
      <c r="O9" s="84"/>
      <c r="P9" s="84"/>
      <c r="Q9" s="84"/>
      <c r="R9" s="84"/>
    </row>
    <row r="10" spans="2:18" x14ac:dyDescent="0.35">
      <c r="B10" s="86"/>
      <c r="C10" s="86"/>
      <c r="D10" s="86"/>
      <c r="E10" s="86"/>
      <c r="F10" s="86"/>
      <c r="G10" s="85"/>
      <c r="H10" s="85"/>
      <c r="I10" s="85"/>
      <c r="J10" s="85"/>
      <c r="K10" s="85"/>
      <c r="L10" s="85"/>
      <c r="M10" s="84"/>
      <c r="N10" s="84"/>
      <c r="O10" s="84"/>
      <c r="P10" s="84"/>
      <c r="Q10" s="84"/>
      <c r="R10" s="84"/>
    </row>
    <row r="11" spans="2:18" x14ac:dyDescent="0.35">
      <c r="B11" s="86"/>
      <c r="C11" s="86"/>
      <c r="D11" s="86"/>
      <c r="E11" s="86"/>
      <c r="F11" s="86"/>
      <c r="G11" s="91"/>
      <c r="H11" s="91"/>
      <c r="I11" s="91"/>
      <c r="J11" s="91"/>
      <c r="K11" s="91"/>
      <c r="L11" s="91"/>
      <c r="M11" s="84"/>
      <c r="N11" s="86"/>
      <c r="O11" s="86"/>
      <c r="P11" s="84"/>
      <c r="Q11" s="84"/>
      <c r="R11" s="84"/>
    </row>
    <row r="12" spans="2:18" x14ac:dyDescent="0.35">
      <c r="B12" s="92" t="s">
        <v>5</v>
      </c>
      <c r="C12" s="92"/>
      <c r="D12" s="93"/>
      <c r="E12" s="93"/>
      <c r="F12" s="94" t="s">
        <v>76</v>
      </c>
      <c r="G12" s="94" t="s">
        <v>77</v>
      </c>
      <c r="H12" s="94" t="s">
        <v>78</v>
      </c>
      <c r="I12" s="95" t="s">
        <v>79</v>
      </c>
      <c r="J12" s="95" t="s">
        <v>101</v>
      </c>
      <c r="K12" s="85"/>
      <c r="L12" s="84"/>
      <c r="M12" s="96" t="s">
        <v>10</v>
      </c>
      <c r="N12" s="94" t="s">
        <v>76</v>
      </c>
      <c r="O12" s="94" t="s">
        <v>77</v>
      </c>
      <c r="P12" s="94" t="s">
        <v>78</v>
      </c>
      <c r="Q12" s="97" t="s">
        <v>79</v>
      </c>
      <c r="R12" s="97" t="s">
        <v>101</v>
      </c>
    </row>
    <row r="13" spans="2:18" x14ac:dyDescent="0.35">
      <c r="B13" s="98" t="s">
        <v>11</v>
      </c>
      <c r="C13" s="98"/>
      <c r="D13" s="98"/>
      <c r="E13" s="98"/>
      <c r="F13" s="99">
        <v>0.7829287263178063</v>
      </c>
      <c r="G13" s="99">
        <v>0.83016353079136407</v>
      </c>
      <c r="H13" s="99">
        <v>0.82023883834644784</v>
      </c>
      <c r="I13" s="99">
        <v>0.82854943638243439</v>
      </c>
      <c r="J13" s="100">
        <v>0.82399042568219083</v>
      </c>
      <c r="K13" s="85"/>
      <c r="L13" s="84"/>
      <c r="M13" s="98" t="s">
        <v>12</v>
      </c>
      <c r="N13" s="99">
        <v>0.77788259455693243</v>
      </c>
      <c r="O13" s="99">
        <v>0.83016353079136407</v>
      </c>
      <c r="P13" s="99">
        <v>0.81513243941962643</v>
      </c>
      <c r="Q13" s="99">
        <v>0.82443000694150659</v>
      </c>
      <c r="R13" s="100">
        <v>0.82021530146035571</v>
      </c>
    </row>
    <row r="14" spans="2:18" x14ac:dyDescent="0.35">
      <c r="B14" s="84" t="s">
        <v>14</v>
      </c>
      <c r="C14" s="84"/>
      <c r="D14" s="84"/>
      <c r="E14" s="84"/>
      <c r="F14" s="100">
        <v>0.97354931353300511</v>
      </c>
      <c r="G14" s="100">
        <v>0.99905689471068204</v>
      </c>
      <c r="H14" s="100">
        <v>1.0079437058672966</v>
      </c>
      <c r="I14" s="100">
        <v>0.99624844544954871</v>
      </c>
      <c r="J14" s="100">
        <v>0.9707719921725535</v>
      </c>
      <c r="K14" s="85"/>
      <c r="L14" s="84"/>
      <c r="M14" s="84" t="s">
        <v>15</v>
      </c>
      <c r="N14" s="100">
        <v>0.97354931353300511</v>
      </c>
      <c r="O14" s="100">
        <v>0.99224141404932198</v>
      </c>
      <c r="P14" s="100">
        <v>1.000243747860849</v>
      </c>
      <c r="Q14" s="100">
        <v>0.99029869547979954</v>
      </c>
      <c r="R14" s="100">
        <v>0.96553638448907975</v>
      </c>
    </row>
    <row r="15" spans="2:18" x14ac:dyDescent="0.35">
      <c r="B15" s="84" t="s">
        <v>16</v>
      </c>
      <c r="C15" s="84"/>
      <c r="D15" s="84"/>
      <c r="E15" s="84"/>
      <c r="F15" s="100">
        <v>0.92121524879023742</v>
      </c>
      <c r="G15" s="100">
        <v>0.9717469470356197</v>
      </c>
      <c r="H15" s="100">
        <v>0.9549568262223499</v>
      </c>
      <c r="I15" s="100">
        <v>0.92847104451610096</v>
      </c>
      <c r="J15" s="100">
        <v>0.90829510243747302</v>
      </c>
      <c r="K15" s="85"/>
      <c r="L15" s="84"/>
      <c r="M15" s="84" t="s">
        <v>17</v>
      </c>
      <c r="N15" s="100">
        <v>0.92121524879023742</v>
      </c>
      <c r="O15" s="100">
        <v>0.9717469470356197</v>
      </c>
      <c r="P15" s="100">
        <v>0.9549568262223499</v>
      </c>
      <c r="Q15" s="100">
        <v>0.92847104451610096</v>
      </c>
      <c r="R15" s="100">
        <v>0.90829510243747302</v>
      </c>
    </row>
    <row r="16" spans="2:18" x14ac:dyDescent="0.35">
      <c r="B16" s="83" t="s">
        <v>18</v>
      </c>
      <c r="C16" s="83"/>
      <c r="D16" s="83"/>
      <c r="E16" s="83"/>
      <c r="F16" s="101">
        <v>0.94738228116162126</v>
      </c>
      <c r="G16" s="101">
        <v>0.98540192087315082</v>
      </c>
      <c r="H16" s="101">
        <v>0.98145026604482322</v>
      </c>
      <c r="I16" s="101">
        <v>0.96235974498282484</v>
      </c>
      <c r="J16" s="101">
        <v>0.93953354730501326</v>
      </c>
      <c r="K16" s="85"/>
      <c r="L16" s="102"/>
      <c r="M16" s="83" t="s">
        <v>19</v>
      </c>
      <c r="N16" s="101">
        <v>0.94738228116162126</v>
      </c>
      <c r="O16" s="101">
        <v>0.98199418054247078</v>
      </c>
      <c r="P16" s="101">
        <v>0.9776002870415994</v>
      </c>
      <c r="Q16" s="101">
        <v>0.95938486999795025</v>
      </c>
      <c r="R16" s="101">
        <v>0.93691574346327644</v>
      </c>
    </row>
    <row r="17" spans="2:24" x14ac:dyDescent="0.35">
      <c r="B17" s="84"/>
      <c r="C17" s="84"/>
      <c r="D17" s="84"/>
      <c r="E17" s="84"/>
      <c r="F17" s="84"/>
      <c r="G17" s="85"/>
      <c r="H17" s="85"/>
      <c r="I17" s="85"/>
      <c r="J17" s="85"/>
      <c r="K17" s="85"/>
      <c r="L17" s="85"/>
      <c r="M17" s="102"/>
      <c r="N17" s="84"/>
      <c r="O17" s="84"/>
      <c r="P17" s="84"/>
      <c r="Q17" s="84"/>
      <c r="R17" s="84"/>
      <c r="S17" s="60"/>
      <c r="T17" s="60"/>
      <c r="U17" s="60"/>
      <c r="V17" s="60"/>
      <c r="W17" s="60"/>
      <c r="X17" s="60"/>
    </row>
    <row r="18" spans="2:24" x14ac:dyDescent="0.35">
      <c r="B18" s="84" t="s">
        <v>80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4" t="s">
        <v>80</v>
      </c>
      <c r="N18" s="84"/>
      <c r="O18" s="84"/>
      <c r="P18" s="84"/>
      <c r="Q18" s="84"/>
      <c r="R18" s="84"/>
      <c r="S18" s="60"/>
      <c r="T18" s="60"/>
      <c r="U18" s="60"/>
      <c r="V18" s="60"/>
      <c r="W18" s="60"/>
      <c r="X18" s="60"/>
    </row>
    <row r="19" spans="2:24" x14ac:dyDescent="0.35">
      <c r="B19" s="84" t="s">
        <v>81</v>
      </c>
      <c r="C19" s="84"/>
      <c r="D19" s="84"/>
      <c r="E19" s="84"/>
      <c r="F19" s="84"/>
      <c r="G19" s="85"/>
      <c r="H19" s="85"/>
      <c r="I19" s="85"/>
      <c r="J19" s="85"/>
      <c r="K19" s="85"/>
      <c r="L19" s="85"/>
      <c r="M19" s="84" t="s">
        <v>81</v>
      </c>
      <c r="N19" s="84"/>
      <c r="O19" s="84"/>
      <c r="P19" s="84"/>
      <c r="Q19" s="84"/>
      <c r="R19" s="84"/>
      <c r="S19" s="60"/>
      <c r="T19" s="60"/>
      <c r="U19" s="60"/>
      <c r="V19" s="60"/>
      <c r="W19" s="60"/>
      <c r="X19" s="60"/>
    </row>
    <row r="20" spans="2:24" x14ac:dyDescent="0.35">
      <c r="B20" s="84"/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4" t="s">
        <v>21</v>
      </c>
      <c r="N20" s="84"/>
      <c r="O20" s="84"/>
      <c r="P20" s="84"/>
      <c r="Q20" s="84"/>
      <c r="R20" s="84"/>
      <c r="S20" s="60"/>
      <c r="T20" s="60"/>
      <c r="U20" s="60"/>
      <c r="V20" s="60"/>
      <c r="W20" s="60"/>
      <c r="X20" s="60"/>
    </row>
    <row r="21" spans="2:24" x14ac:dyDescent="0.35">
      <c r="B21" s="84"/>
      <c r="C21" s="84"/>
      <c r="D21" s="84"/>
      <c r="E21" s="84"/>
      <c r="F21" s="84"/>
      <c r="G21" s="85"/>
      <c r="H21" s="85"/>
      <c r="I21" s="85"/>
      <c r="J21" s="85"/>
      <c r="K21" s="85"/>
      <c r="L21" s="85"/>
      <c r="M21" s="84" t="s">
        <v>22</v>
      </c>
      <c r="N21" s="84"/>
      <c r="O21" s="84"/>
      <c r="P21" s="84"/>
      <c r="Q21" s="84"/>
      <c r="R21" s="84"/>
      <c r="S21" s="60"/>
      <c r="T21" s="60"/>
      <c r="U21" s="60"/>
      <c r="V21" s="60"/>
      <c r="W21" s="60"/>
      <c r="X21" s="60"/>
    </row>
    <row r="22" spans="2:24" x14ac:dyDescent="0.35">
      <c r="B22" s="84"/>
      <c r="C22" s="84"/>
      <c r="D22" s="84"/>
      <c r="E22" s="84"/>
      <c r="F22" s="84"/>
      <c r="G22" s="85"/>
      <c r="H22" s="85"/>
      <c r="I22" s="85"/>
      <c r="J22" s="85"/>
      <c r="K22" s="85"/>
      <c r="L22" s="85"/>
      <c r="M22" s="84" t="s">
        <v>82</v>
      </c>
      <c r="N22" s="84"/>
      <c r="O22" s="84"/>
      <c r="P22" s="84"/>
      <c r="Q22" s="84"/>
      <c r="R22" s="84"/>
      <c r="S22" s="60"/>
      <c r="T22" s="60"/>
      <c r="U22" s="60"/>
      <c r="V22" s="60"/>
      <c r="W22" s="60"/>
      <c r="X22" s="60"/>
    </row>
    <row r="23" spans="2:24" x14ac:dyDescent="0.35">
      <c r="B23" s="84"/>
      <c r="C23" s="84"/>
      <c r="D23" s="84"/>
      <c r="E23" s="84"/>
      <c r="F23" s="84"/>
      <c r="G23" s="85"/>
      <c r="H23" s="85"/>
      <c r="I23" s="85"/>
      <c r="J23" s="85"/>
      <c r="K23" s="85"/>
      <c r="L23" s="85"/>
      <c r="M23" s="102"/>
      <c r="N23" s="84"/>
      <c r="O23" s="84"/>
      <c r="P23" s="84"/>
      <c r="Q23" s="84"/>
      <c r="R23" s="84"/>
      <c r="S23" s="60"/>
      <c r="T23" s="60"/>
      <c r="U23" s="60"/>
      <c r="V23" s="60"/>
      <c r="W23" s="60"/>
      <c r="X23" s="60"/>
    </row>
    <row r="24" spans="2:24" x14ac:dyDescent="0.35">
      <c r="B24" s="84"/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102"/>
      <c r="N24" s="84"/>
      <c r="O24" s="84"/>
      <c r="P24" s="84"/>
      <c r="Q24" s="84"/>
      <c r="R24" s="84"/>
      <c r="S24" s="60"/>
      <c r="T24" s="60"/>
      <c r="U24" s="60"/>
      <c r="V24" s="60"/>
      <c r="W24" s="60"/>
      <c r="X24" s="60"/>
    </row>
    <row r="25" spans="2:24" x14ac:dyDescent="0.35">
      <c r="B25" s="84"/>
      <c r="C25" s="84"/>
      <c r="D25" s="84"/>
      <c r="E25" s="84"/>
      <c r="F25" s="84"/>
      <c r="G25" s="85"/>
      <c r="H25" s="85"/>
      <c r="I25" s="85"/>
      <c r="J25" s="85"/>
      <c r="K25" s="85"/>
      <c r="L25" s="85"/>
      <c r="M25" s="102"/>
      <c r="N25" s="84"/>
      <c r="O25" s="84"/>
      <c r="P25" s="84"/>
      <c r="Q25" s="84"/>
      <c r="R25" s="84"/>
      <c r="S25" s="60"/>
      <c r="T25" s="60"/>
      <c r="U25" s="60"/>
      <c r="V25" s="60"/>
      <c r="W25" s="60"/>
      <c r="X25" s="60"/>
    </row>
    <row r="26" spans="2:24" x14ac:dyDescent="0.35">
      <c r="B26" s="84"/>
      <c r="C26" s="84"/>
      <c r="D26" s="84"/>
      <c r="E26" s="84"/>
      <c r="F26" s="84"/>
      <c r="G26" s="85"/>
      <c r="H26" s="85"/>
      <c r="I26" s="85"/>
      <c r="J26" s="85"/>
      <c r="K26" s="85"/>
      <c r="L26" s="85"/>
      <c r="M26" s="102"/>
      <c r="N26" s="84"/>
      <c r="O26" s="84"/>
      <c r="P26" s="84"/>
      <c r="Q26" s="84"/>
      <c r="R26" s="84"/>
      <c r="S26" s="60"/>
      <c r="T26" s="60"/>
      <c r="U26" s="60"/>
      <c r="V26" s="60"/>
      <c r="W26" s="60"/>
      <c r="X26" s="60"/>
    </row>
    <row r="27" spans="2:24" x14ac:dyDescent="0.35">
      <c r="B27" s="86" t="s">
        <v>24</v>
      </c>
      <c r="C27" s="86"/>
      <c r="D27" s="86"/>
      <c r="E27" s="86"/>
      <c r="F27" s="86"/>
      <c r="G27" s="85"/>
      <c r="H27" s="85"/>
      <c r="I27" s="85"/>
      <c r="J27" s="85"/>
      <c r="K27" s="85"/>
      <c r="L27" s="85"/>
      <c r="M27" s="86" t="s">
        <v>25</v>
      </c>
      <c r="N27" s="86"/>
      <c r="O27" s="86"/>
      <c r="P27" s="84"/>
      <c r="Q27" s="84"/>
      <c r="R27" s="84"/>
      <c r="S27" s="60"/>
      <c r="T27" s="61"/>
      <c r="U27" s="61"/>
      <c r="V27" s="61"/>
      <c r="W27" s="61"/>
      <c r="X27" s="61"/>
    </row>
    <row r="28" spans="2:24" x14ac:dyDescent="0.35">
      <c r="B28" s="84"/>
      <c r="C28" s="84"/>
      <c r="D28" s="84"/>
      <c r="E28" s="84"/>
      <c r="F28" s="84"/>
      <c r="G28" s="85"/>
      <c r="H28" s="85"/>
      <c r="I28" s="85"/>
      <c r="J28" s="85"/>
      <c r="K28" s="85"/>
      <c r="L28" s="85"/>
      <c r="M28" s="84"/>
      <c r="N28" s="84"/>
      <c r="O28" s="84"/>
      <c r="P28" s="84"/>
      <c r="Q28" s="84"/>
      <c r="R28" s="84"/>
      <c r="S28" s="61"/>
      <c r="T28" s="61"/>
      <c r="U28" s="61"/>
      <c r="V28" s="61"/>
      <c r="W28" s="61"/>
      <c r="X28" s="61"/>
    </row>
    <row r="29" spans="2:24" x14ac:dyDescent="0.35">
      <c r="B29" s="96"/>
      <c r="C29" s="96"/>
      <c r="D29" s="96"/>
      <c r="E29" s="96"/>
      <c r="F29" s="94" t="s">
        <v>76</v>
      </c>
      <c r="G29" s="94" t="s">
        <v>77</v>
      </c>
      <c r="H29" s="94" t="s">
        <v>78</v>
      </c>
      <c r="I29" s="95" t="s">
        <v>79</v>
      </c>
      <c r="J29" s="95" t="s">
        <v>101</v>
      </c>
      <c r="K29" s="85"/>
      <c r="L29" s="84"/>
      <c r="M29" s="96"/>
      <c r="N29" s="94" t="s">
        <v>76</v>
      </c>
      <c r="O29" s="94" t="s">
        <v>77</v>
      </c>
      <c r="P29" s="94" t="s">
        <v>78</v>
      </c>
      <c r="Q29" s="97" t="s">
        <v>79</v>
      </c>
      <c r="R29" s="97" t="s">
        <v>101</v>
      </c>
      <c r="S29" s="61"/>
      <c r="T29" s="61"/>
      <c r="U29" s="61"/>
      <c r="V29" s="61"/>
      <c r="W29" s="60"/>
      <c r="X29" s="60"/>
    </row>
    <row r="30" spans="2:24" x14ac:dyDescent="0.35">
      <c r="B30" s="98" t="s">
        <v>26</v>
      </c>
      <c r="C30" s="98"/>
      <c r="D30" s="98"/>
      <c r="E30" s="98"/>
      <c r="F30" s="103">
        <v>873403</v>
      </c>
      <c r="G30" s="103">
        <v>903743</v>
      </c>
      <c r="H30" s="103">
        <v>955188</v>
      </c>
      <c r="I30" s="103">
        <v>1045452</v>
      </c>
      <c r="J30" s="91">
        <v>1103174</v>
      </c>
      <c r="K30" s="85"/>
      <c r="L30" s="84"/>
      <c r="M30" s="98" t="s">
        <v>27</v>
      </c>
      <c r="N30" s="103">
        <v>637796923.19415975</v>
      </c>
      <c r="O30" s="103">
        <v>696529627.68253946</v>
      </c>
      <c r="P30" s="103">
        <v>727364166.24504995</v>
      </c>
      <c r="Q30" s="103">
        <v>805384471.32095146</v>
      </c>
      <c r="R30" s="91">
        <v>846261119.01273167</v>
      </c>
      <c r="S30" s="64"/>
      <c r="T30" s="64"/>
      <c r="U30" s="64"/>
      <c r="V30" s="64"/>
      <c r="W30" s="60"/>
      <c r="X30" s="60"/>
    </row>
    <row r="31" spans="2:24" x14ac:dyDescent="0.35">
      <c r="B31" s="84" t="s">
        <v>28</v>
      </c>
      <c r="C31" s="84"/>
      <c r="D31" s="84"/>
      <c r="E31" s="84"/>
      <c r="F31" s="91">
        <v>814629.61027600011</v>
      </c>
      <c r="G31" s="91">
        <v>839027.01316999993</v>
      </c>
      <c r="H31" s="91">
        <v>886771.18448983994</v>
      </c>
      <c r="I31" s="91">
        <v>972041.54146477429</v>
      </c>
      <c r="J31" s="91">
        <v>1027027.8544949144</v>
      </c>
      <c r="K31" s="85"/>
      <c r="L31" s="84"/>
      <c r="M31" s="84" t="s">
        <v>29</v>
      </c>
      <c r="N31" s="91">
        <v>637796923.19415975</v>
      </c>
      <c r="O31" s="91">
        <v>696529627.68253946</v>
      </c>
      <c r="P31" s="91">
        <v>727364166.24504995</v>
      </c>
      <c r="Q31" s="91">
        <v>805384471.32095146</v>
      </c>
      <c r="R31" s="91">
        <v>846261119.01273167</v>
      </c>
      <c r="S31" s="64"/>
      <c r="T31" s="64"/>
      <c r="U31" s="64"/>
      <c r="V31" s="64"/>
      <c r="W31" s="60"/>
      <c r="X31" s="60"/>
    </row>
    <row r="32" spans="2:24" x14ac:dyDescent="0.35">
      <c r="B32" s="84" t="s">
        <v>30</v>
      </c>
      <c r="C32" s="84"/>
      <c r="D32" s="84"/>
      <c r="E32" s="84"/>
      <c r="F32" s="104">
        <v>0.19579962161694486</v>
      </c>
      <c r="G32" s="104">
        <v>0.16905279850776467</v>
      </c>
      <c r="H32" s="104">
        <v>0.18622554655404688</v>
      </c>
      <c r="I32" s="104">
        <v>0.16833051015847922</v>
      </c>
      <c r="J32" s="104">
        <v>0.1512008666029504</v>
      </c>
      <c r="K32" s="85"/>
      <c r="L32" s="84"/>
      <c r="M32" s="84" t="s">
        <v>31</v>
      </c>
      <c r="N32" s="91">
        <v>150142024.26191449</v>
      </c>
      <c r="O32" s="91">
        <v>166966027.05366039</v>
      </c>
      <c r="P32" s="91">
        <v>171218145.11600873</v>
      </c>
      <c r="Q32" s="91">
        <v>180808002.54158178</v>
      </c>
      <c r="R32" s="91">
        <v>186863158.80009577</v>
      </c>
      <c r="S32" s="65"/>
      <c r="T32" s="65"/>
      <c r="U32" s="65"/>
      <c r="V32" s="65"/>
      <c r="W32" s="60"/>
      <c r="X32" s="60"/>
    </row>
    <row r="33" spans="2:18" x14ac:dyDescent="0.35">
      <c r="B33" s="84" t="s">
        <v>32</v>
      </c>
      <c r="C33" s="84"/>
      <c r="D33" s="84"/>
      <c r="E33" s="84"/>
      <c r="F33" s="91">
        <v>655125.44082600006</v>
      </c>
      <c r="G33" s="91">
        <v>697187.14857000031</v>
      </c>
      <c r="H33" s="91">
        <v>721631.73598984</v>
      </c>
      <c r="I33" s="91">
        <v>808417.29289477435</v>
      </c>
      <c r="J33" s="91">
        <v>871740.3528699145</v>
      </c>
      <c r="K33" s="85"/>
      <c r="L33" s="84"/>
      <c r="M33" s="84" t="s">
        <v>33</v>
      </c>
      <c r="N33" s="91">
        <v>5284.51</v>
      </c>
      <c r="O33" s="91">
        <v>4788.82</v>
      </c>
      <c r="P33" s="91">
        <v>3404.9800000000005</v>
      </c>
      <c r="Q33" s="91">
        <v>1594</v>
      </c>
      <c r="R33" s="105">
        <v>0</v>
      </c>
    </row>
    <row r="34" spans="2:18" x14ac:dyDescent="0.35">
      <c r="B34" s="84" t="s">
        <v>34</v>
      </c>
      <c r="C34" s="84"/>
      <c r="D34" s="84"/>
      <c r="E34" s="84"/>
      <c r="F34" s="91">
        <v>162925.92205520003</v>
      </c>
      <c r="G34" s="91">
        <v>167805.402634</v>
      </c>
      <c r="H34" s="91">
        <v>177354.23689796799</v>
      </c>
      <c r="I34" s="91">
        <v>194408.30829295487</v>
      </c>
      <c r="J34" s="91">
        <v>205405.5708989829</v>
      </c>
      <c r="K34" s="85"/>
      <c r="L34" s="84"/>
      <c r="M34" s="83" t="s">
        <v>35</v>
      </c>
      <c r="N34" s="106">
        <v>6.4870094744157222E-3</v>
      </c>
      <c r="O34" s="106">
        <v>5.7075873897157944E-3</v>
      </c>
      <c r="P34" s="106">
        <v>3.8397503883246813E-3</v>
      </c>
      <c r="Q34" s="106">
        <v>1.6398476114487797E-3</v>
      </c>
      <c r="R34" s="106">
        <v>0</v>
      </c>
    </row>
    <row r="35" spans="2:18" x14ac:dyDescent="0.35">
      <c r="B35" s="83" t="s">
        <v>36</v>
      </c>
      <c r="C35" s="83"/>
      <c r="D35" s="83"/>
      <c r="E35" s="83"/>
      <c r="F35" s="107">
        <v>162982.56510526146</v>
      </c>
      <c r="G35" s="107">
        <v>171820.48018056722</v>
      </c>
      <c r="H35" s="107">
        <v>179294.12138276364</v>
      </c>
      <c r="I35" s="107">
        <v>194737.36268837011</v>
      </c>
      <c r="J35" s="107">
        <v>205729.56773479842</v>
      </c>
      <c r="K35" s="85"/>
      <c r="L35" s="84"/>
      <c r="M35" s="84"/>
      <c r="N35" s="84"/>
      <c r="O35" s="84"/>
      <c r="P35" s="84"/>
      <c r="Q35" s="84"/>
      <c r="R35" s="84"/>
    </row>
    <row r="36" spans="2:18" x14ac:dyDescent="0.35">
      <c r="B36" s="61"/>
      <c r="C36" s="61"/>
      <c r="D36" s="61"/>
      <c r="E36" s="61"/>
      <c r="F36" s="61"/>
      <c r="G36" s="61"/>
      <c r="H36" s="61"/>
      <c r="I36" s="61"/>
      <c r="J36" s="61"/>
      <c r="K36" s="60"/>
      <c r="L36" s="60"/>
      <c r="M36" s="60"/>
      <c r="N36" s="61"/>
      <c r="O36" s="61"/>
      <c r="P36" s="61"/>
    </row>
    <row r="37" spans="2:18" x14ac:dyDescent="0.35">
      <c r="B37" s="64"/>
      <c r="C37" s="64"/>
      <c r="D37" s="64"/>
      <c r="E37" s="64"/>
      <c r="F37" s="64"/>
      <c r="G37" s="64"/>
      <c r="H37" s="64"/>
      <c r="I37" s="64"/>
      <c r="J37" s="64"/>
      <c r="K37" s="60"/>
      <c r="L37" s="60"/>
      <c r="M37" s="60"/>
      <c r="N37" s="61"/>
      <c r="O37" s="61"/>
      <c r="P37" s="61"/>
    </row>
    <row r="38" spans="2:18" x14ac:dyDescent="0.35">
      <c r="B38" s="64"/>
      <c r="C38" s="64"/>
      <c r="D38" s="64"/>
      <c r="E38" s="64"/>
      <c r="F38" s="64"/>
      <c r="G38" s="64"/>
      <c r="H38" s="64"/>
      <c r="I38" s="64"/>
      <c r="J38" s="64"/>
      <c r="K38" s="60"/>
      <c r="L38" s="61"/>
      <c r="M38" s="61"/>
      <c r="N38" s="61"/>
      <c r="O38" s="61"/>
      <c r="P38" s="61"/>
    </row>
    <row r="39" spans="2:18" x14ac:dyDescent="0.35">
      <c r="B39" s="62"/>
      <c r="C39" s="62"/>
      <c r="D39" s="62"/>
      <c r="E39" s="62"/>
      <c r="F39" s="60"/>
      <c r="G39" s="60"/>
      <c r="H39" s="60"/>
      <c r="I39" s="60"/>
      <c r="J39" s="60"/>
      <c r="K39" s="60"/>
      <c r="L39" s="61"/>
      <c r="M39" s="61"/>
      <c r="N39" s="61"/>
      <c r="O39" s="61"/>
      <c r="P39" s="61"/>
    </row>
    <row r="40" spans="2:18" x14ac:dyDescent="0.35">
      <c r="B40" s="67"/>
      <c r="C40" s="67"/>
      <c r="D40" s="67"/>
      <c r="E40" s="61"/>
      <c r="F40" s="61"/>
      <c r="G40" s="61"/>
      <c r="H40" s="61"/>
      <c r="I40" s="61"/>
      <c r="J40" s="61"/>
      <c r="K40" s="60"/>
      <c r="L40" s="61"/>
      <c r="M40" s="61"/>
      <c r="N40" s="61"/>
      <c r="O40" s="61"/>
      <c r="P40" s="61"/>
    </row>
    <row r="41" spans="2:18" x14ac:dyDescent="0.35">
      <c r="B41" s="61"/>
      <c r="C41" s="61"/>
      <c r="D41" s="61"/>
      <c r="E41" s="61"/>
      <c r="F41" s="61"/>
      <c r="G41" s="61"/>
      <c r="H41" s="61"/>
      <c r="I41" s="61"/>
      <c r="J41" s="61"/>
      <c r="K41" s="60"/>
      <c r="L41" s="61"/>
      <c r="M41" s="61"/>
      <c r="N41" s="61"/>
      <c r="O41" s="61"/>
      <c r="P41" s="61"/>
    </row>
    <row r="42" spans="2:18" x14ac:dyDescent="0.35">
      <c r="B42" s="63"/>
      <c r="C42" s="63"/>
      <c r="D42" s="63"/>
      <c r="E42" s="61"/>
      <c r="F42" s="60"/>
      <c r="G42" s="60"/>
      <c r="H42" s="60"/>
      <c r="I42" s="61"/>
      <c r="J42" s="61"/>
      <c r="K42" s="60"/>
      <c r="L42" s="61"/>
      <c r="M42" s="61"/>
      <c r="N42" s="61"/>
      <c r="O42" s="61"/>
      <c r="P42" s="61"/>
    </row>
    <row r="43" spans="2:18" x14ac:dyDescent="0.35">
      <c r="B43" s="63"/>
      <c r="C43" s="62"/>
      <c r="D43" s="62"/>
      <c r="E43" s="62"/>
      <c r="F43" s="60"/>
      <c r="G43" s="60"/>
      <c r="H43" s="60"/>
      <c r="I43" s="61"/>
      <c r="J43" s="61"/>
      <c r="K43" s="60"/>
      <c r="L43" s="61"/>
      <c r="M43" s="61"/>
      <c r="N43" s="61"/>
      <c r="O43" s="61"/>
      <c r="P43" s="61"/>
    </row>
    <row r="44" spans="2:18" x14ac:dyDescent="0.35">
      <c r="B44" s="62"/>
      <c r="C44" s="60"/>
      <c r="D44" s="60"/>
      <c r="E44" s="60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2:18" x14ac:dyDescent="0.35">
      <c r="B45" s="62"/>
      <c r="C45" s="61"/>
      <c r="D45" s="61"/>
      <c r="E45" s="60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2:18" x14ac:dyDescent="0.35">
      <c r="B46" s="61"/>
      <c r="C46" s="61"/>
      <c r="D46" s="60"/>
      <c r="E46" s="60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2:18" x14ac:dyDescent="0.35">
      <c r="B47" s="61"/>
      <c r="C47" s="61"/>
      <c r="D47" s="60"/>
      <c r="E47" s="60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2:18" x14ac:dyDescent="0.35">
      <c r="B48" s="61"/>
      <c r="C48" s="61"/>
      <c r="D48" s="60"/>
      <c r="E48" s="60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2:16" x14ac:dyDescent="0.35">
      <c r="B49" s="66"/>
      <c r="C49" s="66"/>
      <c r="D49" s="60"/>
      <c r="E49" s="60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2:16" x14ac:dyDescent="0.35">
      <c r="B50" s="61"/>
      <c r="C50" s="61"/>
      <c r="D50" s="60"/>
      <c r="E50" s="60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2:16" x14ac:dyDescent="0.35">
      <c r="B51" s="61"/>
      <c r="C51" s="61"/>
      <c r="D51" s="60"/>
      <c r="E51" s="60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2:16" x14ac:dyDescent="0.35">
      <c r="B52" s="62"/>
      <c r="C52" s="62"/>
      <c r="D52" s="60"/>
      <c r="E52" s="60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2:16" x14ac:dyDescent="0.35">
      <c r="B53" s="62"/>
      <c r="C53" s="62"/>
      <c r="D53" s="60"/>
      <c r="E53" s="60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2:16" x14ac:dyDescent="0.35">
      <c r="B54" s="60"/>
      <c r="C54" s="60"/>
      <c r="D54" s="60"/>
      <c r="E54" s="60"/>
      <c r="F54" s="61"/>
      <c r="G54" s="60"/>
      <c r="H54" s="60"/>
      <c r="I54" s="60"/>
      <c r="J54" s="60"/>
      <c r="K54" s="62"/>
      <c r="L54" s="60"/>
      <c r="M54" s="60"/>
      <c r="N54" s="60"/>
      <c r="O54" s="60"/>
      <c r="P54" s="6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>
      <selection activeCell="G14" sqref="G14"/>
    </sheetView>
  </sheetViews>
  <sheetFormatPr defaultColWidth="9.08984375" defaultRowHeight="12.5" x14ac:dyDescent="0.25"/>
  <cols>
    <col min="1" max="1" width="9.08984375" style="114"/>
    <col min="2" max="2" width="15.54296875" style="114" customWidth="1"/>
    <col min="3" max="4" width="11.54296875" style="114" customWidth="1"/>
    <col min="5" max="5" width="8.54296875" style="114" customWidth="1"/>
    <col min="6" max="7" width="13.36328125" style="114" bestFit="1" customWidth="1"/>
    <col min="8" max="9" width="11.54296875" style="114" customWidth="1"/>
    <col min="10" max="10" width="12.36328125" style="114" customWidth="1"/>
    <col min="11" max="16384" width="9.08984375" style="114"/>
  </cols>
  <sheetData>
    <row r="1" spans="1:13" x14ac:dyDescent="0.25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3" ht="14.5" x14ac:dyDescent="0.35">
      <c r="A2" s="148" t="s">
        <v>1</v>
      </c>
      <c r="B2" s="149"/>
      <c r="C2" s="150" t="s">
        <v>103</v>
      </c>
      <c r="D2" s="151"/>
      <c r="E2" s="151"/>
      <c r="F2" s="151"/>
      <c r="G2" s="151"/>
      <c r="H2" s="151"/>
      <c r="I2" s="151"/>
      <c r="J2" s="152"/>
      <c r="K2" s="54" t="s">
        <v>104</v>
      </c>
    </row>
    <row r="3" spans="1:13" x14ac:dyDescent="0.25">
      <c r="A3" s="148" t="s">
        <v>2</v>
      </c>
      <c r="B3" s="149"/>
      <c r="C3" s="153">
        <v>45231</v>
      </c>
      <c r="D3" s="154"/>
      <c r="E3" s="154"/>
      <c r="F3" s="154"/>
      <c r="G3" s="154"/>
      <c r="H3" s="154"/>
      <c r="I3" s="154"/>
      <c r="J3" s="155"/>
    </row>
    <row r="4" spans="1:13" x14ac:dyDescent="0.25">
      <c r="A4" s="144" t="s">
        <v>3</v>
      </c>
      <c r="B4" s="144"/>
      <c r="C4" s="145" t="s">
        <v>105</v>
      </c>
      <c r="D4" s="145"/>
      <c r="E4" s="145"/>
      <c r="F4" s="145"/>
      <c r="G4" s="145"/>
      <c r="H4" s="145"/>
      <c r="I4" s="145"/>
      <c r="J4" s="146"/>
    </row>
    <row r="7" spans="1:13" x14ac:dyDescent="0.25">
      <c r="A7" s="157" t="s">
        <v>24</v>
      </c>
      <c r="B7" s="157"/>
      <c r="C7" s="157"/>
      <c r="D7" s="157"/>
      <c r="E7" s="157"/>
      <c r="F7" s="115" t="s">
        <v>6</v>
      </c>
      <c r="G7" s="115" t="s">
        <v>7</v>
      </c>
      <c r="H7" s="115" t="s">
        <v>8</v>
      </c>
      <c r="I7" s="115" t="s">
        <v>9</v>
      </c>
      <c r="J7" s="115" t="s">
        <v>106</v>
      </c>
    </row>
    <row r="8" spans="1:13" x14ac:dyDescent="0.25">
      <c r="A8" s="158" t="s">
        <v>26</v>
      </c>
      <c r="B8" s="159"/>
      <c r="C8" s="159"/>
      <c r="D8" s="159"/>
      <c r="E8" s="160"/>
      <c r="F8" s="116">
        <v>1247574.7130910009</v>
      </c>
      <c r="G8" s="116">
        <v>1244852.6801227855</v>
      </c>
      <c r="H8" s="116">
        <v>1227903.5453740791</v>
      </c>
      <c r="I8" s="116">
        <v>1316914.3713470998</v>
      </c>
      <c r="J8" s="117">
        <v>1413853.51</v>
      </c>
    </row>
    <row r="9" spans="1:13" x14ac:dyDescent="0.25">
      <c r="A9" s="161" t="s">
        <v>28</v>
      </c>
      <c r="B9" s="162"/>
      <c r="C9" s="162"/>
      <c r="D9" s="162"/>
      <c r="E9" s="163"/>
      <c r="F9" s="116">
        <v>1165160.0021972021</v>
      </c>
      <c r="G9" s="116">
        <v>1162971.1384100253</v>
      </c>
      <c r="H9" s="116">
        <v>1147523.1374474028</v>
      </c>
      <c r="I9" s="116">
        <v>1230099.4793707305</v>
      </c>
      <c r="J9" s="117">
        <v>1320179.6100000001</v>
      </c>
    </row>
    <row r="10" spans="1:13" x14ac:dyDescent="0.25">
      <c r="A10" s="158" t="s">
        <v>30</v>
      </c>
      <c r="B10" s="159"/>
      <c r="C10" s="159"/>
      <c r="D10" s="159"/>
      <c r="E10" s="160"/>
      <c r="F10" s="118">
        <v>0.14521930114209958</v>
      </c>
      <c r="G10" s="118">
        <v>0.17022085475797133</v>
      </c>
      <c r="H10" s="118">
        <v>0.1649682360495387</v>
      </c>
      <c r="I10" s="118">
        <v>0.15805850762158768</v>
      </c>
      <c r="J10" s="119">
        <v>0.15329999999999999</v>
      </c>
    </row>
    <row r="11" spans="1:13" x14ac:dyDescent="0.25">
      <c r="A11" s="158" t="s">
        <v>32</v>
      </c>
      <c r="B11" s="159"/>
      <c r="C11" s="159"/>
      <c r="D11" s="159"/>
      <c r="E11" s="160"/>
      <c r="F11" s="116">
        <v>995956.28095939721</v>
      </c>
      <c r="G11" s="116">
        <v>965009.19717101986</v>
      </c>
      <c r="H11" s="116">
        <v>958218.26963667246</v>
      </c>
      <c r="I11" s="116">
        <v>1035671.7914353008</v>
      </c>
      <c r="J11" s="117">
        <v>1117845.6599999999</v>
      </c>
    </row>
    <row r="12" spans="1:13" ht="14.5" x14ac:dyDescent="0.35">
      <c r="A12" s="158" t="s">
        <v>34</v>
      </c>
      <c r="B12" s="159"/>
      <c r="C12" s="159"/>
      <c r="D12" s="159"/>
      <c r="E12" s="160"/>
      <c r="F12" s="116">
        <v>233032.00043944042</v>
      </c>
      <c r="G12" s="116">
        <v>232594.22768200506</v>
      </c>
      <c r="H12" s="116">
        <v>229504.62748948057</v>
      </c>
      <c r="I12" s="116">
        <v>246019.89587414611</v>
      </c>
      <c r="J12" s="117">
        <v>264035.92</v>
      </c>
      <c r="M12" s="120"/>
    </row>
    <row r="13" spans="1:13" x14ac:dyDescent="0.25">
      <c r="A13" s="158" t="s">
        <v>36</v>
      </c>
      <c r="B13" s="159"/>
      <c r="C13" s="159"/>
      <c r="D13" s="159"/>
      <c r="E13" s="160"/>
      <c r="F13" s="116">
        <v>233414.22464861648</v>
      </c>
      <c r="G13" s="116">
        <v>233429.09604464116</v>
      </c>
      <c r="H13" s="116">
        <v>229710.38587245735</v>
      </c>
      <c r="I13" s="116">
        <v>247323.19148360015</v>
      </c>
      <c r="J13" s="117">
        <v>264125.21999999997</v>
      </c>
    </row>
    <row r="14" spans="1:13" x14ac:dyDescent="0.25">
      <c r="A14" s="158" t="s">
        <v>37</v>
      </c>
      <c r="B14" s="159"/>
      <c r="C14" s="159"/>
      <c r="D14" s="159"/>
      <c r="E14" s="160"/>
      <c r="F14" s="116">
        <v>126760</v>
      </c>
      <c r="G14" s="116">
        <v>138337</v>
      </c>
      <c r="H14" s="116">
        <v>147247</v>
      </c>
      <c r="I14" s="116">
        <v>170912.3</v>
      </c>
      <c r="J14" s="116">
        <v>203550</v>
      </c>
    </row>
    <row r="15" spans="1:13" x14ac:dyDescent="0.25">
      <c r="A15" s="158" t="s">
        <v>33</v>
      </c>
      <c r="B15" s="159"/>
      <c r="C15" s="159"/>
      <c r="D15" s="159"/>
      <c r="E15" s="160"/>
      <c r="F15" s="116">
        <v>4657.1000000000004</v>
      </c>
      <c r="G15" s="116">
        <v>6310.7</v>
      </c>
      <c r="H15" s="116">
        <v>9318.2000000000007</v>
      </c>
      <c r="I15" s="116">
        <v>7596</v>
      </c>
      <c r="J15" s="116">
        <v>6732</v>
      </c>
    </row>
    <row r="16" spans="1:13" x14ac:dyDescent="0.25">
      <c r="A16" s="164" t="s">
        <v>107</v>
      </c>
      <c r="B16" s="165"/>
      <c r="C16" s="165"/>
      <c r="D16" s="165"/>
      <c r="E16" s="166"/>
      <c r="F16" s="121"/>
      <c r="G16" s="121"/>
      <c r="H16" s="121"/>
      <c r="I16" s="121">
        <v>1491859</v>
      </c>
      <c r="J16" s="121">
        <v>1624136</v>
      </c>
    </row>
    <row r="17" spans="1:10" x14ac:dyDescent="0.25">
      <c r="A17" s="164" t="s">
        <v>108</v>
      </c>
      <c r="B17" s="165"/>
      <c r="C17" s="165"/>
      <c r="D17" s="165"/>
      <c r="E17" s="166"/>
      <c r="F17" s="121">
        <v>1291920.0021972021</v>
      </c>
      <c r="G17" s="121">
        <v>1301308.1384100253</v>
      </c>
      <c r="H17" s="121">
        <v>1294770.1374474028</v>
      </c>
      <c r="I17" s="121">
        <v>1401011.7793707305</v>
      </c>
      <c r="J17" s="115">
        <v>1530461.61</v>
      </c>
    </row>
    <row r="19" spans="1:10" ht="14.5" x14ac:dyDescent="0.35">
      <c r="A19" s="156" t="s">
        <v>109</v>
      </c>
      <c r="B19" s="156"/>
      <c r="C19" s="156"/>
      <c r="D19" s="156"/>
      <c r="E19" s="156"/>
      <c r="F19" s="122"/>
      <c r="G19" s="122"/>
      <c r="H19" s="122"/>
      <c r="I19" s="122"/>
      <c r="J19" s="133">
        <v>18000</v>
      </c>
    </row>
    <row r="20" spans="1:10" ht="14.5" x14ac:dyDescent="0.35">
      <c r="A20" s="156" t="s">
        <v>110</v>
      </c>
      <c r="B20" s="168"/>
      <c r="C20" s="168"/>
      <c r="D20" s="168"/>
      <c r="E20" s="168"/>
      <c r="F20" s="122"/>
      <c r="G20" s="122"/>
      <c r="H20" s="122"/>
      <c r="I20" s="122"/>
      <c r="J20" s="132">
        <v>-2191.7199999999998</v>
      </c>
    </row>
    <row r="21" spans="1:10" ht="25.5" customHeight="1" x14ac:dyDescent="0.35">
      <c r="A21" s="169" t="s">
        <v>111</v>
      </c>
      <c r="B21" s="170"/>
      <c r="C21" s="170"/>
      <c r="D21" s="170"/>
      <c r="E21" s="171"/>
      <c r="F21" s="122"/>
      <c r="G21" s="122"/>
      <c r="H21" s="122"/>
      <c r="I21" s="122"/>
      <c r="J21" s="123">
        <f>J17+J19+J20</f>
        <v>1546269.8900000001</v>
      </c>
    </row>
    <row r="23" spans="1:10" ht="29.25" customHeight="1" x14ac:dyDescent="0.35">
      <c r="A23" s="172" t="s">
        <v>112</v>
      </c>
      <c r="B23" s="172"/>
      <c r="C23" s="172"/>
      <c r="D23" s="172"/>
      <c r="E23" s="172"/>
      <c r="F23" s="172"/>
      <c r="G23" s="172"/>
      <c r="H23" s="172"/>
      <c r="I23" s="172"/>
      <c r="J23" s="172"/>
    </row>
    <row r="25" spans="1:10" ht="31.5" customHeight="1" x14ac:dyDescent="0.35">
      <c r="A25" s="172" t="s">
        <v>113</v>
      </c>
      <c r="B25" s="172"/>
      <c r="C25" s="172"/>
      <c r="D25" s="172"/>
      <c r="E25" s="172"/>
      <c r="F25" s="172"/>
      <c r="G25" s="172"/>
      <c r="H25" s="172"/>
      <c r="I25" s="172"/>
      <c r="J25" s="172"/>
    </row>
    <row r="28" spans="1:10" x14ac:dyDescent="0.25">
      <c r="A28" s="157" t="s">
        <v>25</v>
      </c>
      <c r="B28" s="157"/>
      <c r="C28" s="157"/>
      <c r="D28" s="157"/>
      <c r="E28" s="157"/>
      <c r="F28" s="115" t="s">
        <v>6</v>
      </c>
      <c r="G28" s="115" t="s">
        <v>7</v>
      </c>
      <c r="H28" s="115" t="s">
        <v>8</v>
      </c>
      <c r="I28" s="115" t="s">
        <v>9</v>
      </c>
      <c r="J28" s="115" t="s">
        <v>106</v>
      </c>
    </row>
    <row r="29" spans="1:10" x14ac:dyDescent="0.25">
      <c r="A29" s="167" t="s">
        <v>27</v>
      </c>
      <c r="B29" s="167"/>
      <c r="C29" s="167"/>
      <c r="D29" s="167"/>
      <c r="E29" s="167"/>
      <c r="F29" s="116">
        <v>960898595.78147817</v>
      </c>
      <c r="G29" s="116">
        <v>926716728.18648732</v>
      </c>
      <c r="H29" s="116">
        <v>909651894.85025156</v>
      </c>
      <c r="I29" s="116">
        <v>1002016983.0311221</v>
      </c>
      <c r="J29" s="116">
        <v>1091962868</v>
      </c>
    </row>
    <row r="30" spans="1:10" x14ac:dyDescent="0.25">
      <c r="A30" s="167" t="s">
        <v>29</v>
      </c>
      <c r="B30" s="167"/>
      <c r="C30" s="167"/>
      <c r="D30" s="167"/>
      <c r="E30" s="167"/>
      <c r="F30" s="116">
        <v>960898595.78147817</v>
      </c>
      <c r="G30" s="116">
        <v>926716728.18648732</v>
      </c>
      <c r="H30" s="116">
        <v>909651894.85025156</v>
      </c>
      <c r="I30" s="116">
        <v>1002016983.0311221</v>
      </c>
      <c r="J30" s="116">
        <v>1091962868</v>
      </c>
    </row>
    <row r="31" spans="1:10" x14ac:dyDescent="0.25">
      <c r="A31" s="167" t="s">
        <v>31</v>
      </c>
      <c r="B31" s="167"/>
      <c r="C31" s="167"/>
      <c r="D31" s="167"/>
      <c r="E31" s="167"/>
      <c r="F31" s="116">
        <v>205690708.30546987</v>
      </c>
      <c r="G31" s="116">
        <v>202665681.6012063</v>
      </c>
      <c r="H31" s="116">
        <v>198758357.29421163</v>
      </c>
      <c r="I31" s="116">
        <v>214841679.43955958</v>
      </c>
      <c r="J31" s="116">
        <v>228969298</v>
      </c>
    </row>
    <row r="32" spans="1:10" x14ac:dyDescent="0.25">
      <c r="A32" s="158" t="s">
        <v>114</v>
      </c>
      <c r="B32" s="159"/>
      <c r="C32" s="159"/>
      <c r="D32" s="159"/>
      <c r="E32" s="160"/>
      <c r="F32" s="116"/>
      <c r="G32" s="116"/>
      <c r="H32" s="116"/>
      <c r="I32" s="116"/>
      <c r="J32" s="116">
        <f>16.176373 *1000000</f>
        <v>16176373.000000002</v>
      </c>
    </row>
    <row r="33" spans="1:10" x14ac:dyDescent="0.25">
      <c r="A33" s="167" t="s">
        <v>115</v>
      </c>
      <c r="B33" s="167"/>
      <c r="C33" s="167"/>
      <c r="D33" s="167"/>
      <c r="E33" s="167"/>
      <c r="F33" s="122"/>
      <c r="G33" s="122"/>
      <c r="H33" s="122"/>
      <c r="I33" s="122"/>
      <c r="J33" s="124">
        <f>J29+J32</f>
        <v>1108139241</v>
      </c>
    </row>
    <row r="36" spans="1:10" x14ac:dyDescent="0.25">
      <c r="A36" s="157" t="s">
        <v>10</v>
      </c>
      <c r="B36" s="157"/>
      <c r="C36" s="157"/>
      <c r="D36" s="157"/>
      <c r="E36" s="157"/>
      <c r="F36" s="125" t="s">
        <v>6</v>
      </c>
      <c r="G36" s="125" t="s">
        <v>7</v>
      </c>
      <c r="H36" s="125" t="s">
        <v>8</v>
      </c>
      <c r="I36" s="125" t="s">
        <v>9</v>
      </c>
      <c r="J36" s="125" t="s">
        <v>106</v>
      </c>
    </row>
    <row r="37" spans="1:10" x14ac:dyDescent="0.25">
      <c r="A37" s="167" t="s">
        <v>15</v>
      </c>
      <c r="B37" s="167"/>
      <c r="C37" s="167"/>
      <c r="D37" s="167"/>
      <c r="E37" s="167"/>
      <c r="F37" s="117">
        <v>0.96030958897376284</v>
      </c>
      <c r="G37" s="117">
        <v>0.95407980652220337</v>
      </c>
      <c r="H37" s="117">
        <v>0.9401732664372231</v>
      </c>
      <c r="I37" s="126">
        <v>0.96045934642191733</v>
      </c>
      <c r="J37" s="126">
        <v>0.97099999999999997</v>
      </c>
    </row>
    <row r="38" spans="1:10" x14ac:dyDescent="0.25">
      <c r="A38" s="167" t="s">
        <v>17</v>
      </c>
      <c r="B38" s="167"/>
      <c r="C38" s="167"/>
      <c r="D38" s="167"/>
      <c r="E38" s="167"/>
      <c r="F38" s="117">
        <v>0.8812261061429234</v>
      </c>
      <c r="G38" s="117">
        <v>0.86821088302740268</v>
      </c>
      <c r="H38" s="117">
        <v>0.86525629452631159</v>
      </c>
      <c r="I38" s="126">
        <v>0.86866774664682256</v>
      </c>
      <c r="J38" s="126">
        <v>0.86699999999999999</v>
      </c>
    </row>
    <row r="39" spans="1:10" x14ac:dyDescent="0.25">
      <c r="A39" s="167" t="s">
        <v>19</v>
      </c>
      <c r="B39" s="167"/>
      <c r="C39" s="167"/>
      <c r="D39" s="167"/>
      <c r="E39" s="167"/>
      <c r="F39" s="117">
        <v>0.92076784755834318</v>
      </c>
      <c r="G39" s="117">
        <v>0.91114534477480302</v>
      </c>
      <c r="H39" s="117">
        <v>0.90271478048176734</v>
      </c>
      <c r="I39" s="126">
        <v>0.91456354653437</v>
      </c>
      <c r="J39" s="126">
        <v>0.91900000000000004</v>
      </c>
    </row>
    <row r="40" spans="1:10" x14ac:dyDescent="0.25">
      <c r="A40" s="167" t="s">
        <v>12</v>
      </c>
      <c r="B40" s="167"/>
      <c r="C40" s="167"/>
      <c r="D40" s="167"/>
      <c r="E40" s="167"/>
      <c r="F40" s="117">
        <v>0.82140927724424129</v>
      </c>
      <c r="G40" s="117">
        <v>0.79255203832641741</v>
      </c>
      <c r="H40" s="117">
        <v>0.78632383628954228</v>
      </c>
      <c r="I40" s="126">
        <v>0.809582344711401</v>
      </c>
      <c r="J40" s="126">
        <v>0.82299999999999995</v>
      </c>
    </row>
    <row r="41" spans="1:10" x14ac:dyDescent="0.25">
      <c r="A41" s="157" t="s">
        <v>13</v>
      </c>
      <c r="B41" s="157"/>
      <c r="C41" s="157"/>
      <c r="D41" s="157"/>
      <c r="E41" s="157"/>
      <c r="F41" s="115">
        <v>0.74056891479304676</v>
      </c>
      <c r="G41" s="115">
        <v>0.70909415802655007</v>
      </c>
      <c r="H41" s="115">
        <v>0.6995362396512923</v>
      </c>
      <c r="I41" s="127">
        <v>0.71135236695808535</v>
      </c>
      <c r="J41" s="127">
        <v>0.71299999999999997</v>
      </c>
    </row>
    <row r="42" spans="1:10" ht="16.5" customHeight="1" x14ac:dyDescent="0.45">
      <c r="A42" s="173" t="s">
        <v>116</v>
      </c>
      <c r="B42" s="173"/>
      <c r="C42" s="173"/>
      <c r="D42" s="173"/>
      <c r="E42" s="173"/>
      <c r="F42" s="117"/>
      <c r="G42" s="117"/>
      <c r="H42" s="117"/>
      <c r="I42" s="126"/>
      <c r="J42" s="134">
        <v>0.71599999999999997</v>
      </c>
    </row>
    <row r="43" spans="1:10" x14ac:dyDescent="0.25">
      <c r="A43" s="128"/>
      <c r="B43" s="128"/>
      <c r="C43" s="128"/>
      <c r="D43" s="128"/>
      <c r="E43" s="128"/>
      <c r="F43" s="129"/>
      <c r="G43" s="129"/>
      <c r="H43" s="129"/>
      <c r="I43" s="130"/>
    </row>
    <row r="44" spans="1:10" x14ac:dyDescent="0.25">
      <c r="A44" s="131" t="s">
        <v>80</v>
      </c>
      <c r="B44" s="131"/>
      <c r="C44" s="131"/>
      <c r="D44" s="131"/>
      <c r="E44" s="131"/>
      <c r="F44" s="131"/>
      <c r="G44" s="131"/>
    </row>
    <row r="45" spans="1:10" x14ac:dyDescent="0.25">
      <c r="A45" s="131" t="s">
        <v>20</v>
      </c>
      <c r="B45" s="131"/>
      <c r="C45" s="131"/>
      <c r="D45" s="131"/>
      <c r="E45" s="131"/>
      <c r="F45" s="131"/>
      <c r="G45" s="131"/>
    </row>
    <row r="46" spans="1:10" x14ac:dyDescent="0.25">
      <c r="A46" s="131" t="s">
        <v>21</v>
      </c>
      <c r="B46" s="131"/>
      <c r="C46" s="131"/>
      <c r="D46" s="131"/>
      <c r="E46" s="131"/>
      <c r="F46" s="131"/>
      <c r="G46" s="131"/>
    </row>
    <row r="47" spans="1:10" x14ac:dyDescent="0.25">
      <c r="A47" s="131" t="s">
        <v>22</v>
      </c>
      <c r="B47" s="131"/>
      <c r="C47" s="131"/>
      <c r="D47" s="131"/>
      <c r="E47" s="131"/>
      <c r="F47" s="131"/>
      <c r="G47" s="131"/>
    </row>
    <row r="48" spans="1:10" x14ac:dyDescent="0.25">
      <c r="A48" s="131" t="s">
        <v>23</v>
      </c>
      <c r="B48" s="131"/>
      <c r="C48" s="131"/>
      <c r="D48" s="131"/>
      <c r="E48" s="131"/>
      <c r="F48" s="131"/>
      <c r="G48" s="131"/>
    </row>
  </sheetData>
  <mergeCells count="36">
    <mergeCell ref="A38:E38"/>
    <mergeCell ref="A39:E39"/>
    <mergeCell ref="A40:E40"/>
    <mergeCell ref="A41:E41"/>
    <mergeCell ref="A42:E42"/>
    <mergeCell ref="A37:E37"/>
    <mergeCell ref="A20:E20"/>
    <mergeCell ref="A21:E21"/>
    <mergeCell ref="A23:J23"/>
    <mergeCell ref="A25:J25"/>
    <mergeCell ref="A28:E28"/>
    <mergeCell ref="A29:E29"/>
    <mergeCell ref="A30:E30"/>
    <mergeCell ref="A31:E31"/>
    <mergeCell ref="A32:E32"/>
    <mergeCell ref="A33:E33"/>
    <mergeCell ref="A36:E36"/>
    <mergeCell ref="A19:E19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4:B4"/>
    <mergeCell ref="C4:J4"/>
    <mergeCell ref="A1:J1"/>
    <mergeCell ref="A2:B2"/>
    <mergeCell ref="C2:J2"/>
    <mergeCell ref="A3:B3"/>
    <mergeCell ref="C3:J3"/>
  </mergeCells>
  <hyperlinks>
    <hyperlink ref="K2" r:id="rId1" display="https://cea.nic.in/cdm-co2-baseline-database/?lang=en" xr:uid="{12279D92-35C6-49BA-AFF2-C1FD74C1E75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85E1-2166-4AA5-A357-DF8A4B8B6CAF}">
  <dimension ref="B4:R37"/>
  <sheetViews>
    <sheetView tabSelected="1" topLeftCell="A13" zoomScale="90" zoomScaleNormal="90" workbookViewId="0">
      <selection activeCell="D24" sqref="D24:F24"/>
    </sheetView>
  </sheetViews>
  <sheetFormatPr defaultRowHeight="14.5" x14ac:dyDescent="0.35"/>
  <cols>
    <col min="2" max="3" width="24.453125" customWidth="1"/>
    <col min="4" max="4" width="18" customWidth="1"/>
    <col min="5" max="5" width="11.90625" customWidth="1"/>
    <col min="6" max="8" width="13.90625" customWidth="1"/>
    <col min="9" max="9" width="16.54296875" customWidth="1"/>
    <col min="11" max="11" width="22.453125" customWidth="1"/>
    <col min="13" max="15" width="13.08984375" bestFit="1" customWidth="1"/>
    <col min="18" max="18" width="41.08984375" customWidth="1"/>
  </cols>
  <sheetData>
    <row r="4" spans="2:18" ht="15" thickBot="1" x14ac:dyDescent="0.4"/>
    <row r="5" spans="2:18" ht="15" thickBot="1" x14ac:dyDescent="0.4">
      <c r="B5" s="183" t="s">
        <v>0</v>
      </c>
      <c r="C5" s="184"/>
      <c r="D5" s="184"/>
      <c r="E5" s="184"/>
      <c r="F5" s="184"/>
      <c r="G5" s="184"/>
      <c r="H5" s="184"/>
      <c r="I5" s="185"/>
      <c r="K5" s="183" t="s">
        <v>0</v>
      </c>
      <c r="L5" s="184"/>
      <c r="M5" s="184"/>
      <c r="N5" s="184"/>
      <c r="O5" s="184"/>
      <c r="P5" s="184"/>
      <c r="Q5" s="184"/>
      <c r="R5" s="185"/>
    </row>
    <row r="6" spans="2:18" x14ac:dyDescent="0.35">
      <c r="B6" s="1" t="s">
        <v>38</v>
      </c>
      <c r="C6" s="198">
        <v>19</v>
      </c>
      <c r="D6" s="187"/>
      <c r="E6" s="187"/>
      <c r="F6" s="187"/>
      <c r="G6" s="187"/>
      <c r="H6" s="187"/>
      <c r="I6" s="188"/>
      <c r="K6" s="1" t="s">
        <v>38</v>
      </c>
      <c r="L6" s="186" t="str">
        <f>'CEA Database version 12'!G4</f>
        <v>12.0</v>
      </c>
      <c r="M6" s="187"/>
      <c r="N6" s="187"/>
      <c r="O6" s="187"/>
      <c r="P6" s="187"/>
      <c r="Q6" s="187"/>
      <c r="R6" s="188"/>
    </row>
    <row r="7" spans="2:18" x14ac:dyDescent="0.35">
      <c r="B7" s="1" t="s">
        <v>2</v>
      </c>
      <c r="C7" s="189">
        <v>45231</v>
      </c>
      <c r="D7" s="190"/>
      <c r="E7" s="190"/>
      <c r="F7" s="190"/>
      <c r="G7" s="190"/>
      <c r="H7" s="190"/>
      <c r="I7" s="191"/>
      <c r="K7" s="1" t="s">
        <v>2</v>
      </c>
      <c r="L7" s="189" t="str">
        <f>'CEA Database version 12'!G5</f>
        <v>May 17</v>
      </c>
      <c r="M7" s="190"/>
      <c r="N7" s="190"/>
      <c r="O7" s="190"/>
      <c r="P7" s="190"/>
      <c r="Q7" s="190"/>
      <c r="R7" s="191"/>
    </row>
    <row r="8" spans="2:18" ht="15" thickBot="1" x14ac:dyDescent="0.4">
      <c r="B8" s="2" t="s">
        <v>39</v>
      </c>
      <c r="C8" s="192" t="s">
        <v>61</v>
      </c>
      <c r="D8" s="193"/>
      <c r="E8" s="193"/>
      <c r="F8" s="193"/>
      <c r="G8" s="193"/>
      <c r="H8" s="193"/>
      <c r="I8" s="194"/>
      <c r="K8" s="2" t="s">
        <v>39</v>
      </c>
      <c r="L8" s="192" t="str">
        <f>'CEA Database version 12'!G6</f>
        <v>ACM0002 / Ver 17.0 and "Tool to Calculate the Emission Factor for an Electricity System", Version 5.0</v>
      </c>
      <c r="M8" s="193"/>
      <c r="N8" s="193"/>
      <c r="O8" s="193"/>
      <c r="P8" s="193"/>
      <c r="Q8" s="193"/>
      <c r="R8" s="194"/>
    </row>
    <row r="10" spans="2:18" ht="15" thickBot="1" x14ac:dyDescent="0.4"/>
    <row r="11" spans="2:18" x14ac:dyDescent="0.35">
      <c r="B11" s="177" t="s">
        <v>40</v>
      </c>
      <c r="C11" s="178"/>
      <c r="D11" s="178"/>
      <c r="E11" s="178"/>
      <c r="F11" s="179"/>
      <c r="G11" s="3"/>
      <c r="H11" s="4"/>
      <c r="I11" s="5"/>
      <c r="K11" s="177" t="s">
        <v>40</v>
      </c>
      <c r="L11" s="178"/>
      <c r="M11" s="178"/>
      <c r="N11" s="178"/>
      <c r="O11" s="179"/>
    </row>
    <row r="12" spans="2:18" x14ac:dyDescent="0.35">
      <c r="B12" s="6"/>
      <c r="C12" s="7"/>
      <c r="D12" s="8" t="s">
        <v>8</v>
      </c>
      <c r="E12" s="9" t="s">
        <v>9</v>
      </c>
      <c r="F12" s="9" t="s">
        <v>106</v>
      </c>
      <c r="G12" s="10"/>
      <c r="H12" s="11"/>
      <c r="I12" s="12"/>
      <c r="K12" s="6"/>
      <c r="L12" s="7"/>
      <c r="M12" s="8" t="s">
        <v>78</v>
      </c>
      <c r="N12" s="8" t="s">
        <v>79</v>
      </c>
      <c r="O12" s="8" t="s">
        <v>101</v>
      </c>
    </row>
    <row r="13" spans="2:18" ht="15" thickBot="1" x14ac:dyDescent="0.4">
      <c r="B13" s="13" t="s">
        <v>41</v>
      </c>
      <c r="C13" s="14"/>
      <c r="D13" s="15">
        <f>'CEA Database version 19'!H11</f>
        <v>958218.26963667246</v>
      </c>
      <c r="E13" s="15">
        <f>'CEA Database version 19'!I11</f>
        <v>1035671.7914353008</v>
      </c>
      <c r="F13" s="16">
        <f>'CEA Database version 19'!J11</f>
        <v>1117845.6599999999</v>
      </c>
      <c r="G13" s="17"/>
      <c r="H13" s="18"/>
      <c r="K13" s="13" t="s">
        <v>41</v>
      </c>
      <c r="L13" s="14"/>
      <c r="M13" s="15">
        <f>'CEA Database version 12'!H33</f>
        <v>721631.73598984</v>
      </c>
      <c r="N13" s="15">
        <f>'CEA Database version 12'!I33</f>
        <v>808417.29289477435</v>
      </c>
      <c r="O13" s="15">
        <f>'CEA Database version 12'!J33</f>
        <v>871740.3528699145</v>
      </c>
    </row>
    <row r="14" spans="2:18" ht="15" thickBot="1" x14ac:dyDescent="0.4">
      <c r="B14" s="19"/>
      <c r="C14" s="19"/>
      <c r="D14" s="19"/>
      <c r="E14" s="19"/>
      <c r="F14" s="19"/>
      <c r="G14" s="20"/>
      <c r="H14" s="21"/>
    </row>
    <row r="15" spans="2:18" x14ac:dyDescent="0.35">
      <c r="B15" s="177" t="s">
        <v>42</v>
      </c>
      <c r="C15" s="178"/>
      <c r="D15" s="178"/>
      <c r="E15" s="178"/>
      <c r="F15" s="179"/>
      <c r="G15" s="22"/>
      <c r="H15" s="23"/>
      <c r="K15" s="177" t="s">
        <v>42</v>
      </c>
      <c r="L15" s="178"/>
      <c r="M15" s="178"/>
      <c r="N15" s="178"/>
      <c r="O15" s="179"/>
    </row>
    <row r="16" spans="2:18" x14ac:dyDescent="0.35">
      <c r="B16" s="6"/>
      <c r="C16" s="7"/>
      <c r="D16" s="8" t="s">
        <v>8</v>
      </c>
      <c r="E16" s="9" t="s">
        <v>9</v>
      </c>
      <c r="F16" s="9" t="s">
        <v>106</v>
      </c>
      <c r="G16" s="24"/>
      <c r="H16" s="24"/>
      <c r="K16" s="6"/>
      <c r="L16" s="7"/>
      <c r="M16" s="8" t="s">
        <v>78</v>
      </c>
      <c r="N16" s="8" t="s">
        <v>79</v>
      </c>
      <c r="O16" s="8" t="s">
        <v>101</v>
      </c>
    </row>
    <row r="17" spans="2:15" ht="15" thickBot="1" x14ac:dyDescent="0.4">
      <c r="B17" s="13" t="s">
        <v>41</v>
      </c>
      <c r="C17" s="14"/>
      <c r="D17" s="25">
        <f>'CEA Database version 19'!H37</f>
        <v>0.9401732664372231</v>
      </c>
      <c r="E17" s="26">
        <f>'CEA Database version 19'!I37</f>
        <v>0.96045934642191733</v>
      </c>
      <c r="F17" s="27">
        <f>'CEA Database version 19'!J37</f>
        <v>0.97099999999999997</v>
      </c>
      <c r="G17" s="28"/>
      <c r="H17" s="28"/>
      <c r="K17" s="13" t="s">
        <v>41</v>
      </c>
      <c r="L17" s="14"/>
      <c r="M17" s="25">
        <f>'CEA Database version 12'!P14</f>
        <v>1.000243747860849</v>
      </c>
      <c r="N17" s="25">
        <f>'CEA Database version 12'!Q14</f>
        <v>0.99029869547979954</v>
      </c>
      <c r="O17" s="25">
        <f>'CEA Database version 12'!R14</f>
        <v>0.96553638448907975</v>
      </c>
    </row>
    <row r="18" spans="2:15" ht="15" thickBot="1" x14ac:dyDescent="0.4">
      <c r="B18" s="19"/>
      <c r="C18" s="19"/>
      <c r="D18" s="19"/>
      <c r="E18" s="19"/>
      <c r="F18" s="19"/>
      <c r="G18" s="21"/>
      <c r="H18" s="29"/>
    </row>
    <row r="19" spans="2:15" x14ac:dyDescent="0.35">
      <c r="B19" s="177" t="s">
        <v>43</v>
      </c>
      <c r="C19" s="178"/>
      <c r="D19" s="178"/>
      <c r="E19" s="178"/>
      <c r="F19" s="179"/>
      <c r="G19" s="30"/>
      <c r="H19" s="30"/>
      <c r="K19" s="177" t="s">
        <v>43</v>
      </c>
      <c r="L19" s="178"/>
      <c r="M19" s="178"/>
      <c r="N19" s="178"/>
      <c r="O19" s="179"/>
    </row>
    <row r="20" spans="2:15" x14ac:dyDescent="0.35">
      <c r="B20" s="6"/>
      <c r="C20" s="7"/>
      <c r="D20" s="8"/>
      <c r="E20" s="8"/>
      <c r="F20" s="9" t="s">
        <v>106</v>
      </c>
      <c r="G20" s="24"/>
      <c r="H20" s="24"/>
      <c r="K20" s="6"/>
      <c r="L20" s="7"/>
      <c r="M20" s="8"/>
      <c r="N20" s="8"/>
      <c r="O20" s="8" t="s">
        <v>101</v>
      </c>
    </row>
    <row r="21" spans="2:15" ht="15" thickBot="1" x14ac:dyDescent="0.4">
      <c r="B21" s="13" t="s">
        <v>41</v>
      </c>
      <c r="C21" s="14"/>
      <c r="D21" s="25"/>
      <c r="E21" s="25"/>
      <c r="F21" s="27">
        <f>'CEA Database version 19'!J38</f>
        <v>0.86699999999999999</v>
      </c>
      <c r="G21" s="31"/>
      <c r="H21" s="31"/>
      <c r="K21" s="13" t="s">
        <v>41</v>
      </c>
      <c r="L21" s="14"/>
      <c r="M21" s="25"/>
      <c r="N21" s="25"/>
      <c r="O21" s="27">
        <f>'CEA Database version 12'!R15</f>
        <v>0.90829510243747302</v>
      </c>
    </row>
    <row r="22" spans="2:15" ht="15" thickBot="1" x14ac:dyDescent="0.4">
      <c r="G22" s="32"/>
      <c r="H22" s="33"/>
    </row>
    <row r="23" spans="2:15" x14ac:dyDescent="0.35">
      <c r="B23" s="177" t="s">
        <v>124</v>
      </c>
      <c r="C23" s="178"/>
      <c r="D23" s="178"/>
      <c r="E23" s="178"/>
      <c r="F23" s="179"/>
      <c r="G23" s="23"/>
      <c r="H23" s="23"/>
      <c r="K23" s="177" t="s">
        <v>44</v>
      </c>
      <c r="L23" s="178"/>
      <c r="M23" s="178"/>
      <c r="N23" s="178"/>
      <c r="O23" s="179"/>
    </row>
    <row r="24" spans="2:15" ht="15" thickBot="1" x14ac:dyDescent="0.4">
      <c r="B24" s="13" t="s">
        <v>41</v>
      </c>
      <c r="C24" s="34"/>
      <c r="D24" s="180">
        <f>(D13*D17+E13*E17+F13*F17)/(D13+E13+F13)</f>
        <v>0.95799908973849146</v>
      </c>
      <c r="E24" s="181"/>
      <c r="F24" s="182"/>
      <c r="G24" s="35"/>
      <c r="H24" s="35"/>
      <c r="K24" s="13" t="s">
        <v>41</v>
      </c>
      <c r="L24" s="34"/>
      <c r="M24" s="180">
        <f>(M13*M17+N13*N17+O13*O17)/(M13+N13+O13)</f>
        <v>0.98429915179951577</v>
      </c>
      <c r="N24" s="181"/>
      <c r="O24" s="182"/>
    </row>
    <row r="25" spans="2:15" ht="15" thickBot="1" x14ac:dyDescent="0.4">
      <c r="G25" s="32"/>
      <c r="H25" s="33"/>
    </row>
    <row r="26" spans="2:15" x14ac:dyDescent="0.35">
      <c r="B26" s="177" t="s">
        <v>45</v>
      </c>
      <c r="C26" s="178"/>
      <c r="D26" s="178"/>
      <c r="E26" s="178"/>
      <c r="F26" s="179"/>
      <c r="G26" s="36"/>
      <c r="H26" s="37"/>
      <c r="K26" s="177" t="s">
        <v>45</v>
      </c>
      <c r="L26" s="178"/>
      <c r="M26" s="178"/>
      <c r="N26" s="178"/>
      <c r="O26" s="179"/>
    </row>
    <row r="27" spans="2:15" ht="15" thickBot="1" x14ac:dyDescent="0.4">
      <c r="B27" s="13" t="s">
        <v>41</v>
      </c>
      <c r="C27" s="14"/>
      <c r="D27" s="174">
        <f>ROUNDDOWN((D24*0.75+F21*0.25),4)</f>
        <v>0.93520000000000003</v>
      </c>
      <c r="E27" s="174"/>
      <c r="F27" s="175"/>
      <c r="H27" s="38"/>
      <c r="K27" s="13" t="s">
        <v>41</v>
      </c>
      <c r="L27" s="14"/>
      <c r="M27" s="174">
        <f>ROUNDDOWN((M24*0.75+O21*0.25),4)</f>
        <v>0.96519999999999995</v>
      </c>
      <c r="N27" s="174"/>
      <c r="O27" s="175"/>
    </row>
    <row r="28" spans="2:15" x14ac:dyDescent="0.35">
      <c r="B28" s="59"/>
      <c r="C28" s="59"/>
      <c r="D28" s="38"/>
      <c r="E28" s="38"/>
      <c r="F28" s="38"/>
      <c r="H28" s="38"/>
      <c r="K28" s="59"/>
      <c r="L28" s="59"/>
      <c r="M28" s="38"/>
      <c r="N28" s="38"/>
      <c r="O28" s="38"/>
    </row>
    <row r="29" spans="2:15" x14ac:dyDescent="0.35">
      <c r="B29" s="59"/>
      <c r="C29" s="59"/>
      <c r="D29" s="38"/>
      <c r="E29" s="38"/>
      <c r="F29" s="38"/>
      <c r="H29" s="176" t="s">
        <v>83</v>
      </c>
      <c r="I29" s="176"/>
      <c r="K29" s="59"/>
      <c r="L29" s="59"/>
      <c r="M29" s="38"/>
      <c r="N29" s="38"/>
      <c r="O29" s="38"/>
    </row>
    <row r="30" spans="2:15" ht="16.5" x14ac:dyDescent="0.35">
      <c r="B30" s="59"/>
      <c r="C30" s="59"/>
      <c r="D30" s="38"/>
      <c r="E30" s="38"/>
      <c r="F30" s="38"/>
      <c r="H30" s="58" t="s">
        <v>84</v>
      </c>
      <c r="I30" s="57">
        <f>MIN(D27,M27)</f>
        <v>0.93520000000000003</v>
      </c>
      <c r="J30" t="s">
        <v>85</v>
      </c>
      <c r="K30" s="59"/>
      <c r="L30" s="59"/>
      <c r="M30" s="38"/>
      <c r="N30" s="38"/>
      <c r="O30" s="38"/>
    </row>
    <row r="31" spans="2:15" ht="15" thickBot="1" x14ac:dyDescent="0.4"/>
    <row r="32" spans="2:15" x14ac:dyDescent="0.35">
      <c r="B32" s="195" t="s">
        <v>46</v>
      </c>
      <c r="C32" s="196"/>
      <c r="D32" s="197"/>
      <c r="E32" s="39"/>
    </row>
    <row r="33" spans="2:5" x14ac:dyDescent="0.35">
      <c r="B33" s="202" t="s">
        <v>60</v>
      </c>
      <c r="C33" s="203"/>
      <c r="D33" s="204"/>
      <c r="E33" s="40">
        <v>200</v>
      </c>
    </row>
    <row r="34" spans="2:5" x14ac:dyDescent="0.35">
      <c r="B34" s="202" t="s">
        <v>47</v>
      </c>
      <c r="C34" s="203"/>
      <c r="D34" s="204"/>
      <c r="E34" s="41">
        <v>0.36299999999999999</v>
      </c>
    </row>
    <row r="35" spans="2:5" x14ac:dyDescent="0.35">
      <c r="B35" s="202" t="s">
        <v>48</v>
      </c>
      <c r="C35" s="203"/>
      <c r="D35" s="204"/>
      <c r="E35" s="42">
        <f>E33*365*24*E34</f>
        <v>635976</v>
      </c>
    </row>
    <row r="36" spans="2:5" x14ac:dyDescent="0.35">
      <c r="B36" s="202" t="s">
        <v>49</v>
      </c>
      <c r="C36" s="203"/>
      <c r="D36" s="204"/>
      <c r="E36" s="43">
        <f>D27</f>
        <v>0.93520000000000003</v>
      </c>
    </row>
    <row r="37" spans="2:5" ht="15" thickBot="1" x14ac:dyDescent="0.4">
      <c r="B37" s="199" t="s">
        <v>50</v>
      </c>
      <c r="C37" s="200"/>
      <c r="D37" s="201"/>
      <c r="E37" s="73">
        <f>E35*E36</f>
        <v>594764.75520000001</v>
      </c>
    </row>
  </sheetData>
  <mergeCells count="29">
    <mergeCell ref="B37:D37"/>
    <mergeCell ref="B36:D36"/>
    <mergeCell ref="B33:D33"/>
    <mergeCell ref="B34:D34"/>
    <mergeCell ref="B35:D35"/>
    <mergeCell ref="B32:D32"/>
    <mergeCell ref="B5:I5"/>
    <mergeCell ref="C6:I6"/>
    <mergeCell ref="C7:I7"/>
    <mergeCell ref="C8:I8"/>
    <mergeCell ref="B11:F11"/>
    <mergeCell ref="B15:F15"/>
    <mergeCell ref="B19:F19"/>
    <mergeCell ref="B23:F23"/>
    <mergeCell ref="D24:F24"/>
    <mergeCell ref="B26:F26"/>
    <mergeCell ref="D27:F27"/>
    <mergeCell ref="K5:R5"/>
    <mergeCell ref="L6:R6"/>
    <mergeCell ref="L7:R7"/>
    <mergeCell ref="L8:R8"/>
    <mergeCell ref="K11:O11"/>
    <mergeCell ref="M27:O27"/>
    <mergeCell ref="H29:I29"/>
    <mergeCell ref="K15:O15"/>
    <mergeCell ref="K19:O19"/>
    <mergeCell ref="K23:O23"/>
    <mergeCell ref="M24:O24"/>
    <mergeCell ref="K26:O26"/>
  </mergeCells>
  <phoneticPr fontId="3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7C7C-96A5-4829-BB71-B512D6A9C455}">
  <dimension ref="B2:L19"/>
  <sheetViews>
    <sheetView zoomScaleNormal="100" workbookViewId="0">
      <selection activeCell="C6" sqref="C6"/>
    </sheetView>
  </sheetViews>
  <sheetFormatPr defaultRowHeight="14.5" x14ac:dyDescent="0.35"/>
  <cols>
    <col min="2" max="2" width="29.54296875" customWidth="1"/>
    <col min="3" max="3" width="21.54296875" customWidth="1"/>
    <col min="4" max="4" width="28" customWidth="1"/>
    <col min="5" max="5" width="23.90625" customWidth="1"/>
    <col min="6" max="6" width="12.90625" customWidth="1"/>
    <col min="7" max="7" width="11.90625" customWidth="1"/>
    <col min="8" max="8" width="13.54296875" customWidth="1"/>
  </cols>
  <sheetData>
    <row r="2" spans="2:12" ht="15.5" x14ac:dyDescent="0.35">
      <c r="B2" s="207" t="s">
        <v>102</v>
      </c>
      <c r="C2" s="207"/>
      <c r="D2" s="207"/>
      <c r="E2" s="207"/>
      <c r="F2" s="207"/>
      <c r="G2" s="207"/>
      <c r="H2" s="207"/>
    </row>
    <row r="3" spans="2:12" ht="15" thickBot="1" x14ac:dyDescent="0.4"/>
    <row r="4" spans="2:12" ht="59" x14ac:dyDescent="0.35">
      <c r="B4" s="44" t="s">
        <v>51</v>
      </c>
      <c r="C4" s="135" t="s">
        <v>117</v>
      </c>
      <c r="D4" s="45" t="s">
        <v>49</v>
      </c>
      <c r="E4" s="45" t="s">
        <v>121</v>
      </c>
      <c r="F4" s="45" t="s">
        <v>119</v>
      </c>
      <c r="G4" s="45" t="s">
        <v>52</v>
      </c>
      <c r="H4" s="46" t="s">
        <v>120</v>
      </c>
    </row>
    <row r="5" spans="2:12" x14ac:dyDescent="0.35">
      <c r="B5" s="47" t="s">
        <v>53</v>
      </c>
      <c r="C5" s="111">
        <f>'Emission factor'!E35</f>
        <v>635976</v>
      </c>
      <c r="D5" s="48">
        <f>'Emission factor'!E36</f>
        <v>0.93520000000000003</v>
      </c>
      <c r="E5" s="74">
        <f>ROUNDDOWN(D5*C5,0)</f>
        <v>594764</v>
      </c>
      <c r="F5" s="49">
        <v>0</v>
      </c>
      <c r="G5" s="49">
        <v>0</v>
      </c>
      <c r="H5" s="109">
        <f>ROUNDDOWN(E5-F5-G5,0)</f>
        <v>594764</v>
      </c>
    </row>
    <row r="6" spans="2:12" x14ac:dyDescent="0.35">
      <c r="B6" s="47" t="s">
        <v>54</v>
      </c>
      <c r="C6" s="111">
        <f>'Emission factor'!E35</f>
        <v>635976</v>
      </c>
      <c r="D6" s="48">
        <f>'Emission factor'!E36</f>
        <v>0.93520000000000003</v>
      </c>
      <c r="E6" s="74">
        <f t="shared" ref="E6:E9" si="0">ROUNDDOWN(D6*C6,0)</f>
        <v>594764</v>
      </c>
      <c r="F6" s="49">
        <v>0</v>
      </c>
      <c r="G6" s="49">
        <v>0</v>
      </c>
      <c r="H6" s="109">
        <f t="shared" ref="H6:H9" si="1">ROUNDDOWN(E6-F6-G6,0)</f>
        <v>594764</v>
      </c>
    </row>
    <row r="7" spans="2:12" x14ac:dyDescent="0.35">
      <c r="B7" s="47" t="s">
        <v>55</v>
      </c>
      <c r="C7" s="111">
        <f>'Emission factor'!E35</f>
        <v>635976</v>
      </c>
      <c r="D7" s="48">
        <f>'Emission factor'!E36</f>
        <v>0.93520000000000003</v>
      </c>
      <c r="E7" s="74">
        <f t="shared" si="0"/>
        <v>594764</v>
      </c>
      <c r="F7" s="49">
        <v>0</v>
      </c>
      <c r="G7" s="49">
        <v>0</v>
      </c>
      <c r="H7" s="109">
        <f t="shared" si="1"/>
        <v>594764</v>
      </c>
    </row>
    <row r="8" spans="2:12" x14ac:dyDescent="0.35">
      <c r="B8" s="47" t="s">
        <v>56</v>
      </c>
      <c r="C8" s="111">
        <f>'Emission factor'!E35</f>
        <v>635976</v>
      </c>
      <c r="D8" s="48">
        <f>'Emission factor'!E36</f>
        <v>0.93520000000000003</v>
      </c>
      <c r="E8" s="74">
        <f t="shared" si="0"/>
        <v>594764</v>
      </c>
      <c r="F8" s="49">
        <v>0</v>
      </c>
      <c r="G8" s="49">
        <v>0</v>
      </c>
      <c r="H8" s="109">
        <f t="shared" si="1"/>
        <v>594764</v>
      </c>
    </row>
    <row r="9" spans="2:12" x14ac:dyDescent="0.35">
      <c r="B9" s="47" t="s">
        <v>57</v>
      </c>
      <c r="C9" s="111">
        <f>'Emission factor'!E35</f>
        <v>635976</v>
      </c>
      <c r="D9" s="48">
        <f>'Emission factor'!E36</f>
        <v>0.93520000000000003</v>
      </c>
      <c r="E9" s="74">
        <f t="shared" si="0"/>
        <v>594764</v>
      </c>
      <c r="F9" s="49">
        <v>0</v>
      </c>
      <c r="G9" s="49">
        <v>0</v>
      </c>
      <c r="H9" s="109">
        <f t="shared" si="1"/>
        <v>594764</v>
      </c>
    </row>
    <row r="10" spans="2:12" ht="15" thickBot="1" x14ac:dyDescent="0.4">
      <c r="B10" s="50" t="s">
        <v>58</v>
      </c>
      <c r="C10" s="112">
        <f>SUM(C5:C9)</f>
        <v>3179880</v>
      </c>
      <c r="D10" s="51"/>
      <c r="E10" s="75">
        <f>ROUNDDOWN(SUM(E5:E9),0)</f>
        <v>2973820</v>
      </c>
      <c r="F10" s="51"/>
      <c r="G10" s="51"/>
      <c r="H10" s="78">
        <f>ROUNDDOWN(SUM(H5:H9),0)</f>
        <v>2973820</v>
      </c>
      <c r="K10" s="72"/>
      <c r="L10" s="72"/>
    </row>
    <row r="11" spans="2:12" ht="15" thickBot="1" x14ac:dyDescent="0.4">
      <c r="B11" s="52" t="s">
        <v>59</v>
      </c>
      <c r="C11" s="113">
        <f>AVERAGE(C5:C9)</f>
        <v>635976</v>
      </c>
      <c r="D11" s="53"/>
      <c r="E11" s="76">
        <f>ROUNDDOWN(AVERAGE(E5:E9),0)</f>
        <v>594764</v>
      </c>
      <c r="F11" s="53"/>
      <c r="G11" s="53"/>
      <c r="H11" s="110">
        <f>ROUNDDOWN(AVERAGE(H5:H9),0)</f>
        <v>594764</v>
      </c>
    </row>
    <row r="15" spans="2:12" ht="48.75" customHeight="1" x14ac:dyDescent="0.35">
      <c r="B15" s="55" t="s">
        <v>62</v>
      </c>
      <c r="C15" s="55" t="s">
        <v>63</v>
      </c>
      <c r="D15" s="55" t="s">
        <v>64</v>
      </c>
      <c r="E15" s="55" t="s">
        <v>65</v>
      </c>
    </row>
    <row r="16" spans="2:12" ht="29" x14ac:dyDescent="0.35">
      <c r="B16" s="56" t="s">
        <v>71</v>
      </c>
      <c r="C16" s="56" t="s">
        <v>72</v>
      </c>
      <c r="D16" s="77">
        <f>C11</f>
        <v>635976</v>
      </c>
      <c r="E16" s="56" t="s">
        <v>66</v>
      </c>
    </row>
    <row r="17" spans="2:5" ht="26.25" customHeight="1" x14ac:dyDescent="0.35">
      <c r="B17" s="205" t="s">
        <v>73</v>
      </c>
      <c r="C17" s="56" t="s">
        <v>67</v>
      </c>
      <c r="D17" s="77">
        <v>1</v>
      </c>
      <c r="E17" s="56" t="s">
        <v>75</v>
      </c>
    </row>
    <row r="18" spans="2:5" x14ac:dyDescent="0.35">
      <c r="B18" s="206"/>
      <c r="C18" s="56" t="s">
        <v>68</v>
      </c>
      <c r="D18" s="77">
        <v>15</v>
      </c>
      <c r="E18" s="56" t="s">
        <v>69</v>
      </c>
    </row>
    <row r="19" spans="2:5" ht="15" customHeight="1" x14ac:dyDescent="0.35">
      <c r="B19" s="56" t="s">
        <v>74</v>
      </c>
      <c r="C19" s="56" t="s">
        <v>70</v>
      </c>
      <c r="D19" s="77">
        <f>H11</f>
        <v>594764</v>
      </c>
      <c r="E19" s="56" t="s">
        <v>118</v>
      </c>
    </row>
  </sheetData>
  <mergeCells count="2">
    <mergeCell ref="B17:B18"/>
    <mergeCell ref="B2:H2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2973-2477-4741-A72A-F51FDDE8A8A4}">
  <dimension ref="E2:L17"/>
  <sheetViews>
    <sheetView topLeftCell="B1" workbookViewId="0">
      <selection activeCell="G3" sqref="G3"/>
    </sheetView>
  </sheetViews>
  <sheetFormatPr defaultRowHeight="14.5" x14ac:dyDescent="0.35"/>
  <cols>
    <col min="5" max="5" width="13" customWidth="1"/>
    <col min="6" max="6" width="32.54296875" customWidth="1"/>
    <col min="7" max="7" width="23.90625" customWidth="1"/>
    <col min="8" max="8" width="20.453125" customWidth="1"/>
    <col min="9" max="9" width="20.90625" bestFit="1" customWidth="1"/>
    <col min="10" max="10" width="10.54296875" bestFit="1" customWidth="1"/>
  </cols>
  <sheetData>
    <row r="2" spans="5:12" x14ac:dyDescent="0.35">
      <c r="E2" s="208" t="s">
        <v>93</v>
      </c>
      <c r="F2" s="208"/>
      <c r="G2" s="69">
        <f>'Emission factor'!E34</f>
        <v>0.36299999999999999</v>
      </c>
    </row>
    <row r="3" spans="5:12" ht="29" x14ac:dyDescent="0.35">
      <c r="E3" s="208" t="s">
        <v>86</v>
      </c>
      <c r="F3" s="208"/>
      <c r="G3" s="136" t="s">
        <v>94</v>
      </c>
      <c r="H3" s="142" t="s">
        <v>122</v>
      </c>
      <c r="I3" s="140" t="s">
        <v>123</v>
      </c>
    </row>
    <row r="4" spans="5:12" x14ac:dyDescent="0.35">
      <c r="E4" s="138">
        <v>43531</v>
      </c>
      <c r="F4" s="138">
        <v>43738</v>
      </c>
      <c r="G4" s="139">
        <v>364293</v>
      </c>
      <c r="H4" s="141">
        <v>362419</v>
      </c>
      <c r="I4" s="143">
        <f>(G4-H4)/G4</f>
        <v>5.144210841273371E-3</v>
      </c>
      <c r="J4" s="71"/>
    </row>
    <row r="5" spans="5:12" x14ac:dyDescent="0.35">
      <c r="E5" s="138">
        <v>43739</v>
      </c>
      <c r="F5" s="138">
        <v>44196</v>
      </c>
      <c r="G5" s="139">
        <v>674059</v>
      </c>
      <c r="H5" s="141">
        <v>798019</v>
      </c>
      <c r="I5" s="143">
        <f t="shared" ref="I5:I8" si="0">(G5-H5)/G5</f>
        <v>-0.18390081580395781</v>
      </c>
      <c r="J5" s="71"/>
    </row>
    <row r="6" spans="5:12" x14ac:dyDescent="0.35">
      <c r="E6" s="138">
        <v>44197</v>
      </c>
      <c r="F6" s="138">
        <v>44561</v>
      </c>
      <c r="G6" s="139">
        <v>539795.19999999995</v>
      </c>
      <c r="H6" s="141">
        <v>635976</v>
      </c>
      <c r="I6" s="143">
        <f t="shared" si="0"/>
        <v>-0.17818016907152945</v>
      </c>
      <c r="J6" s="71"/>
    </row>
    <row r="7" spans="5:12" x14ac:dyDescent="0.35">
      <c r="E7" s="138">
        <v>44562</v>
      </c>
      <c r="F7" s="138">
        <v>44926</v>
      </c>
      <c r="G7" s="139">
        <v>530885.97</v>
      </c>
      <c r="H7" s="141">
        <v>635976</v>
      </c>
      <c r="I7" s="143">
        <f t="shared" si="0"/>
        <v>-0.19795217040676369</v>
      </c>
      <c r="J7" s="71"/>
    </row>
    <row r="8" spans="5:12" x14ac:dyDescent="0.35">
      <c r="E8" s="208" t="s">
        <v>88</v>
      </c>
      <c r="F8" s="208"/>
      <c r="G8" s="137">
        <f>SUM(G4:G7)</f>
        <v>2109033.17</v>
      </c>
      <c r="H8" s="141">
        <f>SUM(H4:H7)</f>
        <v>2432390</v>
      </c>
      <c r="I8" s="143">
        <f t="shared" si="0"/>
        <v>-0.15331993569356717</v>
      </c>
      <c r="J8" s="71"/>
    </row>
    <row r="9" spans="5:12" x14ac:dyDescent="0.35">
      <c r="E9" s="208" t="s">
        <v>87</v>
      </c>
      <c r="F9" s="208"/>
      <c r="G9" s="70">
        <f>F7-E4+1</f>
        <v>1396</v>
      </c>
      <c r="J9" s="79"/>
    </row>
    <row r="10" spans="5:12" x14ac:dyDescent="0.35">
      <c r="E10" s="208" t="s">
        <v>90</v>
      </c>
      <c r="F10" s="208"/>
      <c r="G10" s="49">
        <v>200</v>
      </c>
      <c r="L10" s="80"/>
    </row>
    <row r="11" spans="5:12" x14ac:dyDescent="0.35">
      <c r="E11" s="208" t="s">
        <v>89</v>
      </c>
      <c r="F11" s="208"/>
      <c r="G11" s="68">
        <f>G8/(G9*G10*24)</f>
        <v>0.31474348883715375</v>
      </c>
      <c r="I11" s="108"/>
      <c r="J11" s="79"/>
    </row>
    <row r="12" spans="5:12" x14ac:dyDescent="0.35">
      <c r="E12" s="208" t="s">
        <v>95</v>
      </c>
      <c r="F12" s="208"/>
      <c r="G12" s="68">
        <f>(G11-G2)/G11</f>
        <v>-0.15332012535393177</v>
      </c>
    </row>
    <row r="13" spans="5:12" x14ac:dyDescent="0.35">
      <c r="E13" s="208" t="s">
        <v>91</v>
      </c>
      <c r="F13" s="208"/>
      <c r="G13" s="208"/>
    </row>
    <row r="14" spans="5:12" x14ac:dyDescent="0.35">
      <c r="E14" s="209" t="s">
        <v>96</v>
      </c>
      <c r="F14" s="210"/>
      <c r="G14" s="69">
        <v>0.10440000000000001</v>
      </c>
    </row>
    <row r="15" spans="5:12" x14ac:dyDescent="0.35">
      <c r="E15" s="208" t="s">
        <v>92</v>
      </c>
      <c r="F15" s="208"/>
      <c r="G15" s="69">
        <v>0.15379999999999999</v>
      </c>
    </row>
    <row r="17" spans="5:5" x14ac:dyDescent="0.35">
      <c r="E17" t="s">
        <v>97</v>
      </c>
    </row>
  </sheetData>
  <mergeCells count="10">
    <mergeCell ref="E2:F2"/>
    <mergeCell ref="E15:F15"/>
    <mergeCell ref="E8:F8"/>
    <mergeCell ref="E3:F3"/>
    <mergeCell ref="E9:F9"/>
    <mergeCell ref="E11:F11"/>
    <mergeCell ref="E10:F10"/>
    <mergeCell ref="E12:F12"/>
    <mergeCell ref="E13:G13"/>
    <mergeCell ref="E14:F14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CEA Database version 12</vt:lpstr>
      <vt:lpstr>CEA Database version 19</vt:lpstr>
      <vt:lpstr>Emission factor</vt:lpstr>
      <vt:lpstr>Emission Reduction</vt:lpstr>
      <vt:lpstr>PLF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m</dc:creator>
  <cp:lastModifiedBy>Lead Auditor</cp:lastModifiedBy>
  <dcterms:created xsi:type="dcterms:W3CDTF">2015-06-05T18:17:20Z</dcterms:created>
  <dcterms:modified xsi:type="dcterms:W3CDTF">2024-07-25T06:43:10Z</dcterms:modified>
</cp:coreProperties>
</file>