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8_{D187DB53-E3BB-4158-A91F-AD4C05D211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mission Factor calculation" sheetId="1" r:id="rId1"/>
    <sheet name="Actual Emiss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2" l="1"/>
  <c r="D23" i="2" l="1"/>
  <c r="F16" i="2" l="1"/>
  <c r="E18" i="2" l="1"/>
  <c r="F6" i="2" l="1"/>
  <c r="F7" i="2"/>
  <c r="F8" i="2"/>
  <c r="F9" i="2"/>
  <c r="F10" i="2"/>
  <c r="F11" i="2"/>
  <c r="F12" i="2"/>
  <c r="F13" i="2"/>
  <c r="F14" i="2"/>
  <c r="F15" i="2"/>
  <c r="C24" i="1" l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5" i="2"/>
  <c r="F5" i="2"/>
  <c r="H5" i="2" l="1"/>
  <c r="D24" i="2" s="1"/>
  <c r="D25" i="2" s="1"/>
  <c r="F18" i="2"/>
  <c r="C18" i="1"/>
  <c r="H14" i="1" s="1"/>
  <c r="D27" i="2" l="1"/>
</calcChain>
</file>

<file path=xl/sharedStrings.xml><?xml version="1.0" encoding="utf-8"?>
<sst xmlns="http://schemas.openxmlformats.org/spreadsheetml/2006/main" count="54" uniqueCount="41">
  <si>
    <t>CENTRAL ELECTRICITY AUTHORITY: CO2 BASELINE DATABASE</t>
  </si>
  <si>
    <t>VERSION</t>
  </si>
  <si>
    <t>DATE</t>
  </si>
  <si>
    <t>May 2017</t>
  </si>
  <si>
    <t>Tool Applied</t>
  </si>
  <si>
    <t xml:space="preserve"> "Tool to Calculate the Emission Factor for an Electricity System", Version 5.0</t>
  </si>
  <si>
    <t>Net Generation in Operating Margin (GWH) (incl. Imports)</t>
  </si>
  <si>
    <t>Build Margin (tCO2/MWh) (not adjusted for imports)</t>
  </si>
  <si>
    <t>2013-14</t>
  </si>
  <si>
    <t>2014-15</t>
  </si>
  <si>
    <t>2015-16</t>
  </si>
  <si>
    <t>Indian Grid</t>
  </si>
  <si>
    <t>Simple Operating Margin (tCO2/MWh) (incl. Imports) (1) (2)</t>
  </si>
  <si>
    <t>Combined Margin Emission Factor</t>
  </si>
  <si>
    <t>Weighted Generation Operating Margin</t>
  </si>
  <si>
    <t>Project ER calculation</t>
  </si>
  <si>
    <t>Project capacity (MW)</t>
  </si>
  <si>
    <t>PLF (%)</t>
  </si>
  <si>
    <t>Annual Generation (MWh)</t>
  </si>
  <si>
    <t>Export (kWh) As per Invoice</t>
  </si>
  <si>
    <t>Export (kWh) As per Regional Energy Account**</t>
  </si>
  <si>
    <t>Net Generation in MWh</t>
  </si>
  <si>
    <t>Emission Factor (tCO2/MWh)</t>
  </si>
  <si>
    <t>Emission Reduction (tCO2)</t>
  </si>
  <si>
    <t>Start date of Monitoring period</t>
  </si>
  <si>
    <t xml:space="preserve">End date of Monitoring period </t>
  </si>
  <si>
    <t>Total days in the Monitoring period</t>
  </si>
  <si>
    <t>Annual Estimated emission Reduction As per PDD</t>
  </si>
  <si>
    <t>tCO2e</t>
  </si>
  <si>
    <t xml:space="preserve">Estimated emission reduction for this monitoring period </t>
  </si>
  <si>
    <t xml:space="preserve">Actual Emission Reduction </t>
  </si>
  <si>
    <t xml:space="preserve">Difference in Emission reduction </t>
  </si>
  <si>
    <t>Month(billing date)</t>
  </si>
  <si>
    <t>ER Summary</t>
  </si>
  <si>
    <t>200 MW Wind Power Project in Tamil Nadu by Orange Sironj</t>
  </si>
  <si>
    <t xml:space="preserve">Methodology </t>
  </si>
  <si>
    <t>ACM0002,Version 18.1</t>
  </si>
  <si>
    <t>Calculation of the Actual Emission Reductions</t>
  </si>
  <si>
    <t>**</t>
  </si>
  <si>
    <t xml:space="preserve">Emission Reduction for this monitoring period </t>
  </si>
  <si>
    <t>REA - Regional Energy Account monthly report,South Regional Power Committee is a JMR used for computing the Emission Reductions for the monitoring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</si>
</sst>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[$-409]d\-mmm\-yy;@"/>
    <numFmt numFmtId="167" formatCode="#,##0.0000"/>
    <numFmt numFmtId="168" formatCode="0.0000"/>
    <numFmt numFmtId="169" formatCode="[$-409]mmmm\-yy;@"/>
    <numFmt numFmtId="170" formatCode="dd\/mm\/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u val="double"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4" xfId="1" applyFont="1" applyBorder="1"/>
    <xf numFmtId="0" fontId="1" fillId="0" borderId="0" xfId="1"/>
    <xf numFmtId="4" fontId="1" fillId="0" borderId="0" xfId="1" applyNumberFormat="1" applyAlignment="1">
      <alignment horizontal="right"/>
    </xf>
    <xf numFmtId="0" fontId="1" fillId="0" borderId="5" xfId="1" applyBorder="1"/>
    <xf numFmtId="166" fontId="1" fillId="0" borderId="0" xfId="1" quotePrefix="1" applyNumberFormat="1" applyAlignment="1">
      <alignment wrapText="1"/>
    </xf>
    <xf numFmtId="166" fontId="1" fillId="0" borderId="5" xfId="1" quotePrefix="1" applyNumberFormat="1" applyBorder="1" applyAlignment="1">
      <alignment horizontal="right" wrapText="1"/>
    </xf>
    <xf numFmtId="0" fontId="4" fillId="0" borderId="6" xfId="1" applyFont="1" applyBorder="1" applyAlignment="1">
      <alignment vertical="center"/>
    </xf>
    <xf numFmtId="0" fontId="1" fillId="0" borderId="7" xfId="1" applyBorder="1"/>
    <xf numFmtId="4" fontId="1" fillId="0" borderId="7" xfId="1" applyNumberFormat="1" applyBorder="1" applyAlignment="1">
      <alignment horizontal="right"/>
    </xf>
    <xf numFmtId="0" fontId="1" fillId="0" borderId="8" xfId="1" applyBorder="1" applyAlignment="1">
      <alignment horizontal="right"/>
    </xf>
    <xf numFmtId="0" fontId="2" fillId="2" borderId="9" xfId="1" applyFont="1" applyFill="1" applyBorder="1"/>
    <xf numFmtId="0" fontId="1" fillId="0" borderId="9" xfId="1" applyBorder="1"/>
    <xf numFmtId="4" fontId="2" fillId="3" borderId="9" xfId="1" applyNumberFormat="1" applyFont="1" applyFill="1" applyBorder="1" applyAlignment="1">
      <alignment horizontal="right"/>
    </xf>
    <xf numFmtId="0" fontId="2" fillId="0" borderId="9" xfId="1" applyFont="1" applyBorder="1"/>
    <xf numFmtId="3" fontId="5" fillId="4" borderId="9" xfId="1" applyNumberFormat="1" applyFont="1" applyFill="1" applyBorder="1" applyAlignment="1">
      <alignment horizontal="right"/>
    </xf>
    <xf numFmtId="167" fontId="5" fillId="4" borderId="9" xfId="1" applyNumberFormat="1" applyFont="1" applyFill="1" applyBorder="1" applyAlignment="1">
      <alignment horizontal="right"/>
    </xf>
    <xf numFmtId="0" fontId="1" fillId="0" borderId="0" xfId="1" applyAlignment="1">
      <alignment horizontal="left"/>
    </xf>
    <xf numFmtId="0" fontId="2" fillId="2" borderId="10" xfId="1" applyFont="1" applyFill="1" applyBorder="1"/>
    <xf numFmtId="0" fontId="2" fillId="2" borderId="11" xfId="1" applyFont="1" applyFill="1" applyBorder="1"/>
    <xf numFmtId="0" fontId="2" fillId="2" borderId="12" xfId="1" applyFont="1" applyFill="1" applyBorder="1"/>
    <xf numFmtId="0" fontId="2" fillId="5" borderId="13" xfId="1" applyFont="1" applyFill="1" applyBorder="1"/>
    <xf numFmtId="0" fontId="2" fillId="0" borderId="13" xfId="1" applyFont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0" fillId="6" borderId="9" xfId="0" applyFill="1" applyBorder="1"/>
    <xf numFmtId="0" fontId="0" fillId="0" borderId="9" xfId="0" applyBorder="1"/>
    <xf numFmtId="0" fontId="0" fillId="0" borderId="9" xfId="0" applyBorder="1" applyAlignment="1">
      <alignment wrapText="1"/>
    </xf>
    <xf numFmtId="3" fontId="0" fillId="6" borderId="9" xfId="0" applyNumberFormat="1" applyFill="1" applyBorder="1"/>
    <xf numFmtId="0" fontId="0" fillId="0" borderId="0" xfId="0"/>
    <xf numFmtId="3" fontId="0" fillId="0" borderId="0" xfId="0" applyNumberFormat="1"/>
    <xf numFmtId="17" fontId="0" fillId="0" borderId="0" xfId="0" applyNumberFormat="1" applyFont="1" applyBorder="1"/>
    <xf numFmtId="3" fontId="10" fillId="7" borderId="0" xfId="0" applyNumberFormat="1" applyFont="1" applyFill="1" applyBorder="1" applyAlignment="1">
      <alignment horizontal="right" vertical="center"/>
    </xf>
    <xf numFmtId="2" fontId="0" fillId="0" borderId="0" xfId="0" applyNumberFormat="1" applyBorder="1"/>
    <xf numFmtId="0" fontId="0" fillId="0" borderId="0" xfId="0" applyBorder="1"/>
    <xf numFmtId="3" fontId="0" fillId="0" borderId="0" xfId="0" applyNumberFormat="1" applyBorder="1"/>
    <xf numFmtId="0" fontId="2" fillId="0" borderId="9" xfId="0" applyFont="1" applyBorder="1" applyAlignment="1">
      <alignment wrapText="1"/>
    </xf>
    <xf numFmtId="10" fontId="2" fillId="6" borderId="9" xfId="0" applyNumberFormat="1" applyFont="1" applyFill="1" applyBorder="1"/>
    <xf numFmtId="0" fontId="2" fillId="0" borderId="9" xfId="0" applyFont="1" applyBorder="1" applyAlignment="1">
      <alignment horizontal="left" vertical="top"/>
    </xf>
    <xf numFmtId="169" fontId="0" fillId="0" borderId="9" xfId="0" applyNumberFormat="1" applyFont="1" applyBorder="1" applyAlignment="1">
      <alignment horizontal="left" vertical="top"/>
    </xf>
    <xf numFmtId="3" fontId="0" fillId="0" borderId="9" xfId="0" applyNumberForma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7" fontId="0" fillId="0" borderId="9" xfId="0" applyNumberFormat="1" applyFont="1" applyBorder="1" applyAlignment="1">
      <alignment horizontal="left" vertical="top"/>
    </xf>
    <xf numFmtId="3" fontId="2" fillId="6" borderId="0" xfId="0" applyNumberFormat="1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2" fillId="0" borderId="0" xfId="0" applyFont="1"/>
    <xf numFmtId="0" fontId="2" fillId="0" borderId="9" xfId="0" applyFont="1" applyBorder="1" applyAlignment="1">
      <alignment horizontal="left" vertical="top" wrapText="1"/>
    </xf>
    <xf numFmtId="3" fontId="10" fillId="7" borderId="9" xfId="0" applyNumberFormat="1" applyFont="1" applyFill="1" applyBorder="1" applyAlignment="1">
      <alignment horizontal="left" vertical="top"/>
    </xf>
    <xf numFmtId="0" fontId="1" fillId="0" borderId="0" xfId="1" applyBorder="1"/>
    <xf numFmtId="0" fontId="0" fillId="0" borderId="0" xfId="1" applyFont="1" applyBorder="1"/>
    <xf numFmtId="0" fontId="11" fillId="0" borderId="0" xfId="1" applyFont="1" applyBorder="1"/>
    <xf numFmtId="164" fontId="1" fillId="0" borderId="20" xfId="1" applyNumberFormat="1" applyBorder="1"/>
    <xf numFmtId="10" fontId="7" fillId="0" borderId="9" xfId="3" applyNumberFormat="1" applyFont="1" applyBorder="1"/>
    <xf numFmtId="164" fontId="1" fillId="0" borderId="21" xfId="1" applyNumberFormat="1" applyBorder="1"/>
    <xf numFmtId="3" fontId="2" fillId="0" borderId="9" xfId="0" applyNumberFormat="1" applyFont="1" applyBorder="1"/>
    <xf numFmtId="3" fontId="10" fillId="7" borderId="22" xfId="0" applyNumberFormat="1" applyFont="1" applyFill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center"/>
    </xf>
    <xf numFmtId="4" fontId="0" fillId="0" borderId="9" xfId="0" applyNumberFormat="1" applyBorder="1" applyAlignment="1">
      <alignment horizontal="left" vertical="top"/>
    </xf>
    <xf numFmtId="4" fontId="2" fillId="6" borderId="0" xfId="0" applyNumberFormat="1" applyFont="1" applyFill="1" applyAlignment="1">
      <alignment horizontal="left"/>
    </xf>
    <xf numFmtId="170" fontId="0" fillId="6" borderId="9" xfId="0" applyNumberFormat="1" applyFill="1" applyBorder="1" applyAlignment="1">
      <alignment horizontal="right"/>
    </xf>
    <xf numFmtId="0" fontId="9" fillId="6" borderId="1" xfId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 wrapText="1"/>
    </xf>
    <xf numFmtId="168" fontId="2" fillId="5" borderId="13" xfId="1" applyNumberFormat="1" applyFont="1" applyFill="1" applyBorder="1" applyAlignment="1">
      <alignment horizontal="right"/>
    </xf>
    <xf numFmtId="168" fontId="2" fillId="5" borderId="14" xfId="1" applyNumberFormat="1" applyFont="1" applyFill="1" applyBorder="1" applyAlignment="1">
      <alignment horizontal="right"/>
    </xf>
    <xf numFmtId="168" fontId="2" fillId="5" borderId="15" xfId="1" applyNumberFormat="1" applyFont="1" applyFill="1" applyBorder="1" applyAlignment="1">
      <alignment horizontal="right"/>
    </xf>
    <xf numFmtId="168" fontId="1" fillId="0" borderId="13" xfId="1" applyNumberFormat="1" applyBorder="1" applyAlignment="1">
      <alignment horizontal="right"/>
    </xf>
    <xf numFmtId="168" fontId="1" fillId="0" borderId="14" xfId="1" applyNumberFormat="1" applyBorder="1" applyAlignment="1">
      <alignment horizontal="right"/>
    </xf>
    <xf numFmtId="168" fontId="1" fillId="0" borderId="15" xfId="1" applyNumberFormat="1" applyBorder="1" applyAlignment="1">
      <alignment horizontal="right"/>
    </xf>
    <xf numFmtId="10" fontId="2" fillId="2" borderId="1" xfId="2" applyNumberFormat="1" applyFont="1" applyFill="1" applyBorder="1" applyAlignment="1">
      <alignment horizontal="center" vertical="center"/>
    </xf>
    <xf numFmtId="10" fontId="2" fillId="2" borderId="19" xfId="2" applyNumberFormat="1" applyFont="1" applyFill="1" applyBorder="1" applyAlignment="1">
      <alignment horizontal="center" vertical="center"/>
    </xf>
  </cellXfs>
  <cellStyles count="15">
    <cellStyle name="Comma 2" xfId="5" xr:uid="{00000000-0005-0000-0000-000000000000}"/>
    <cellStyle name="Comma 3" xfId="6" xr:uid="{00000000-0005-0000-0000-000001000000}"/>
    <cellStyle name="Comma 4" xfId="7" xr:uid="{00000000-0005-0000-0000-000002000000}"/>
    <cellStyle name="Comma 5" xfId="13" xr:uid="{00000000-0005-0000-0000-000003000000}"/>
    <cellStyle name="Comma 7" xfId="14" xr:uid="{00000000-0005-0000-0000-000004000000}"/>
    <cellStyle name="Normal" xfId="0" builtinId="0"/>
    <cellStyle name="Normal 15" xfId="1" xr:uid="{00000000-0005-0000-0000-000006000000}"/>
    <cellStyle name="Normal 2" xfId="4" xr:uid="{00000000-0005-0000-0000-000007000000}"/>
    <cellStyle name="Normal 3" xfId="8" xr:uid="{00000000-0005-0000-0000-000008000000}"/>
    <cellStyle name="Normal 4" xfId="9" xr:uid="{00000000-0005-0000-0000-000009000000}"/>
    <cellStyle name="Normal_shyam_financial" xfId="2" xr:uid="{00000000-0005-0000-0000-00000A000000}"/>
    <cellStyle name="Percent 2" xfId="10" xr:uid="{00000000-0005-0000-0000-00000B000000}"/>
    <cellStyle name="Percent 3" xfId="11" xr:uid="{00000000-0005-0000-0000-00000C000000}"/>
    <cellStyle name="Percent 4" xfId="12" xr:uid="{00000000-0005-0000-0000-00000D000000}"/>
    <cellStyle name="Percent 6" xfId="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tabSelected="1" topLeftCell="D1" workbookViewId="0">
      <selection activeCell="G22" sqref="G22"/>
    </sheetView>
  </sheetViews>
  <sheetFormatPr defaultRowHeight="14.4" x14ac:dyDescent="0.3"/>
  <cols>
    <col min="2" max="2" width="25.88671875" customWidth="1"/>
    <col min="3" max="3" width="25" customWidth="1"/>
    <col min="4" max="4" width="19.5546875" customWidth="1"/>
    <col min="5" max="5" width="25" customWidth="1"/>
    <col min="7" max="7" width="18.44140625" customWidth="1"/>
    <col min="10" max="10" width="26.33203125" customWidth="1"/>
  </cols>
  <sheetData>
    <row r="1" spans="2:10" x14ac:dyDescent="0.3">
      <c r="B1" s="46" t="s">
        <v>34</v>
      </c>
      <c r="C1" s="46"/>
      <c r="D1" s="46"/>
    </row>
    <row r="2" spans="2:10" s="30" customFormat="1" x14ac:dyDescent="0.3">
      <c r="B2" s="46" t="s">
        <v>35</v>
      </c>
      <c r="C2" s="46" t="s">
        <v>36</v>
      </c>
      <c r="D2" s="46"/>
    </row>
    <row r="3" spans="2:10" s="30" customFormat="1" ht="15" thickBot="1" x14ac:dyDescent="0.35"/>
    <row r="4" spans="2:10" x14ac:dyDescent="0.3">
      <c r="B4" s="61" t="s">
        <v>0</v>
      </c>
      <c r="C4" s="62"/>
      <c r="D4" s="62"/>
      <c r="E4" s="62"/>
      <c r="F4" s="62"/>
      <c r="G4" s="62"/>
      <c r="H4" s="62"/>
      <c r="I4" s="62"/>
      <c r="J4" s="63"/>
    </row>
    <row r="5" spans="2:10" x14ac:dyDescent="0.3">
      <c r="B5" s="1" t="s">
        <v>1</v>
      </c>
      <c r="C5" s="2"/>
      <c r="D5" s="2"/>
      <c r="E5" s="2"/>
      <c r="F5" s="3"/>
      <c r="G5" s="2"/>
      <c r="H5" s="2"/>
      <c r="I5" s="2"/>
      <c r="J5" s="4">
        <v>12</v>
      </c>
    </row>
    <row r="6" spans="2:10" x14ac:dyDescent="0.3">
      <c r="B6" s="1" t="s">
        <v>2</v>
      </c>
      <c r="C6" s="2"/>
      <c r="D6" s="2"/>
      <c r="E6" s="2"/>
      <c r="F6" s="3"/>
      <c r="G6" s="2"/>
      <c r="H6" s="2"/>
      <c r="I6" s="5"/>
      <c r="J6" s="6" t="s">
        <v>3</v>
      </c>
    </row>
    <row r="7" spans="2:10" ht="15" thickBot="1" x14ac:dyDescent="0.35">
      <c r="B7" s="7" t="s">
        <v>4</v>
      </c>
      <c r="C7" s="8"/>
      <c r="D7" s="8"/>
      <c r="E7" s="8"/>
      <c r="F7" s="9"/>
      <c r="G7" s="9"/>
      <c r="H7" s="8"/>
      <c r="I7" s="8"/>
      <c r="J7" s="10" t="s">
        <v>5</v>
      </c>
    </row>
    <row r="8" spans="2:10" x14ac:dyDescent="0.3">
      <c r="B8" s="2"/>
      <c r="C8" s="2"/>
      <c r="D8" s="2"/>
      <c r="E8" s="2"/>
      <c r="F8" s="3"/>
      <c r="G8" s="2"/>
      <c r="H8" s="2"/>
      <c r="I8" s="2"/>
      <c r="J8" s="2"/>
    </row>
    <row r="9" spans="2:10" x14ac:dyDescent="0.3">
      <c r="B9" s="11" t="s">
        <v>6</v>
      </c>
      <c r="C9" s="11"/>
      <c r="D9" s="11"/>
      <c r="E9" s="11"/>
      <c r="F9" s="2"/>
      <c r="G9" s="11" t="s">
        <v>7</v>
      </c>
      <c r="H9" s="11"/>
      <c r="I9" s="11"/>
      <c r="J9" s="11"/>
    </row>
    <row r="10" spans="2:10" x14ac:dyDescent="0.3">
      <c r="B10" s="12"/>
      <c r="C10" s="13" t="s">
        <v>8</v>
      </c>
      <c r="D10" s="13" t="s">
        <v>9</v>
      </c>
      <c r="E10" s="13" t="s">
        <v>10</v>
      </c>
      <c r="F10" s="2"/>
      <c r="G10" s="12"/>
      <c r="H10" s="13" t="s">
        <v>8</v>
      </c>
      <c r="I10" s="13" t="s">
        <v>9</v>
      </c>
      <c r="J10" s="13" t="s">
        <v>10</v>
      </c>
    </row>
    <row r="11" spans="2:10" x14ac:dyDescent="0.3">
      <c r="B11" s="14" t="s">
        <v>11</v>
      </c>
      <c r="C11" s="15">
        <v>721631.73598984</v>
      </c>
      <c r="D11" s="15">
        <v>808417.29289477435</v>
      </c>
      <c r="E11" s="15">
        <v>871740.3528699145</v>
      </c>
      <c r="F11" s="2"/>
      <c r="G11" s="14" t="s">
        <v>11</v>
      </c>
      <c r="H11" s="16">
        <v>0.9549568262223499</v>
      </c>
      <c r="I11" s="16">
        <v>0.92847104451610096</v>
      </c>
      <c r="J11" s="16">
        <v>0.90829510243747302</v>
      </c>
    </row>
    <row r="12" spans="2:10" x14ac:dyDescent="0.3">
      <c r="B12" s="17"/>
      <c r="C12" s="17"/>
      <c r="D12" s="17"/>
      <c r="E12" s="17"/>
      <c r="F12" s="2"/>
      <c r="G12" s="17"/>
      <c r="H12" s="17"/>
      <c r="I12" s="17"/>
      <c r="J12" s="17"/>
    </row>
    <row r="13" spans="2:10" x14ac:dyDescent="0.3">
      <c r="B13" s="11" t="s">
        <v>12</v>
      </c>
      <c r="C13" s="11"/>
      <c r="D13" s="11"/>
      <c r="E13" s="11"/>
      <c r="F13" s="2"/>
      <c r="G13" s="18" t="s">
        <v>13</v>
      </c>
      <c r="H13" s="19"/>
      <c r="I13" s="19"/>
      <c r="J13" s="20"/>
    </row>
    <row r="14" spans="2:10" x14ac:dyDescent="0.3">
      <c r="B14" s="12"/>
      <c r="C14" s="13" t="s">
        <v>8</v>
      </c>
      <c r="D14" s="13" t="s">
        <v>9</v>
      </c>
      <c r="E14" s="13" t="s">
        <v>10</v>
      </c>
      <c r="F14" s="2"/>
      <c r="G14" s="21" t="s">
        <v>11</v>
      </c>
      <c r="H14" s="64">
        <f>ROUNDDOWN(0.75*C18+0.25*J11,4)</f>
        <v>0.96519999999999995</v>
      </c>
      <c r="I14" s="65"/>
      <c r="J14" s="66"/>
    </row>
    <row r="15" spans="2:10" x14ac:dyDescent="0.3">
      <c r="B15" s="14" t="s">
        <v>11</v>
      </c>
      <c r="C15" s="16">
        <v>1.000243747860849</v>
      </c>
      <c r="D15" s="16">
        <v>0.99029869547979954</v>
      </c>
      <c r="E15" s="16">
        <v>0.96553638448907975</v>
      </c>
      <c r="F15" s="2"/>
      <c r="G15" s="17"/>
      <c r="H15" s="17"/>
      <c r="I15" s="17"/>
      <c r="J15" s="17"/>
    </row>
    <row r="16" spans="2:10" x14ac:dyDescent="0.3">
      <c r="B16" s="17"/>
      <c r="C16" s="17"/>
      <c r="D16" s="17"/>
      <c r="E16" s="17"/>
      <c r="F16" s="2"/>
      <c r="G16" s="17"/>
      <c r="H16" s="17"/>
      <c r="I16" s="17"/>
      <c r="J16" s="17"/>
    </row>
    <row r="17" spans="2:10" x14ac:dyDescent="0.3">
      <c r="B17" s="18" t="s">
        <v>14</v>
      </c>
      <c r="C17" s="19"/>
      <c r="D17" s="19"/>
      <c r="E17" s="20"/>
      <c r="F17" s="2"/>
      <c r="G17" s="2"/>
      <c r="H17" s="2"/>
      <c r="I17" s="2"/>
      <c r="J17" s="2"/>
    </row>
    <row r="18" spans="2:10" x14ac:dyDescent="0.3">
      <c r="B18" s="22" t="s">
        <v>11</v>
      </c>
      <c r="C18" s="67">
        <f>(C11*C15+D15*D11+E15*E11)/SUM(C11:E11)</f>
        <v>0.98429915179951577</v>
      </c>
      <c r="D18" s="68"/>
      <c r="E18" s="69"/>
      <c r="F18" s="2"/>
      <c r="G18" s="2"/>
      <c r="H18" s="2"/>
      <c r="I18" s="2"/>
      <c r="J18" s="2"/>
    </row>
    <row r="19" spans="2:10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15" thickBot="1" x14ac:dyDescent="0.35">
      <c r="B20" s="2"/>
      <c r="C20" s="2"/>
      <c r="D20" s="49"/>
      <c r="E20" s="2"/>
      <c r="F20" s="2"/>
      <c r="G20" s="2"/>
      <c r="H20" s="2"/>
      <c r="I20" s="2"/>
      <c r="J20" s="2"/>
    </row>
    <row r="21" spans="2:10" ht="15" thickBot="1" x14ac:dyDescent="0.35">
      <c r="B21" s="70" t="s">
        <v>15</v>
      </c>
      <c r="C21" s="71"/>
      <c r="D21" s="50"/>
      <c r="E21" s="2"/>
      <c r="F21" s="2"/>
      <c r="G21" s="2"/>
      <c r="H21" s="2"/>
      <c r="I21" s="2"/>
      <c r="J21" s="2"/>
    </row>
    <row r="22" spans="2:10" x14ac:dyDescent="0.3">
      <c r="B22" s="23" t="s">
        <v>16</v>
      </c>
      <c r="C22" s="52">
        <v>200</v>
      </c>
      <c r="D22" s="49"/>
      <c r="E22" s="2"/>
      <c r="F22" s="2"/>
      <c r="G22" s="2"/>
      <c r="H22" s="2"/>
      <c r="I22" s="2"/>
      <c r="J22" s="2"/>
    </row>
    <row r="23" spans="2:10" x14ac:dyDescent="0.3">
      <c r="B23" s="24" t="s">
        <v>17</v>
      </c>
      <c r="C23" s="53">
        <v>0.36299999999999999</v>
      </c>
      <c r="D23" s="51"/>
      <c r="E23" s="2"/>
      <c r="F23" s="2"/>
      <c r="G23" s="2"/>
      <c r="H23" s="2"/>
      <c r="I23" s="2"/>
      <c r="J23" s="2"/>
    </row>
    <row r="24" spans="2:10" ht="15" thickBot="1" x14ac:dyDescent="0.35">
      <c r="B24" s="25" t="s">
        <v>18</v>
      </c>
      <c r="C24" s="54">
        <f>ROUNDDOWN(C22*365*24*C23,0)</f>
        <v>635976</v>
      </c>
      <c r="D24" s="49"/>
      <c r="E24" s="2"/>
      <c r="F24" s="2"/>
      <c r="G24" s="2"/>
      <c r="H24" s="2"/>
      <c r="I24" s="2"/>
      <c r="J24" s="2"/>
    </row>
  </sheetData>
  <mergeCells count="4">
    <mergeCell ref="B4:J4"/>
    <mergeCell ref="H14:J14"/>
    <mergeCell ref="C18:E18"/>
    <mergeCell ref="B21:C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21" zoomScaleNormal="100" workbookViewId="0">
      <selection activeCell="H18" sqref="H18"/>
    </sheetView>
  </sheetViews>
  <sheetFormatPr defaultRowHeight="14.4" x14ac:dyDescent="0.3"/>
  <cols>
    <col min="1" max="1" width="8.5546875" customWidth="1"/>
    <col min="2" max="2" width="9.109375" hidden="1" customWidth="1"/>
    <col min="3" max="3" width="30.44140625" customWidth="1"/>
    <col min="4" max="4" width="19.44140625" customWidth="1"/>
    <col min="5" max="5" width="17" customWidth="1"/>
    <col min="6" max="7" width="13.6640625" customWidth="1"/>
    <col min="8" max="8" width="28.33203125" customWidth="1"/>
  </cols>
  <sheetData>
    <row r="2" spans="3:8" x14ac:dyDescent="0.3">
      <c r="C2" s="46" t="s">
        <v>37</v>
      </c>
    </row>
    <row r="3" spans="3:8" s="30" customFormat="1" x14ac:dyDescent="0.3"/>
    <row r="4" spans="3:8" ht="51.75" customHeight="1" x14ac:dyDescent="0.3">
      <c r="C4" s="39" t="s">
        <v>32</v>
      </c>
      <c r="D4" s="47" t="s">
        <v>19</v>
      </c>
      <c r="E4" s="47" t="s">
        <v>20</v>
      </c>
      <c r="F4" s="47" t="s">
        <v>21</v>
      </c>
      <c r="G4" s="47" t="s">
        <v>22</v>
      </c>
      <c r="H4" s="39" t="s">
        <v>23</v>
      </c>
    </row>
    <row r="5" spans="3:8" ht="17.25" customHeight="1" x14ac:dyDescent="0.3">
      <c r="C5" s="40">
        <v>44197</v>
      </c>
      <c r="D5" s="41">
        <v>35950010</v>
      </c>
      <c r="E5" s="41">
        <v>35950010</v>
      </c>
      <c r="F5" s="58">
        <f>$E5/1000</f>
        <v>35950.01</v>
      </c>
      <c r="G5" s="42">
        <f>0.9652</f>
        <v>0.96519999999999995</v>
      </c>
      <c r="H5" s="41">
        <f t="shared" ref="H5:H15" si="0">$F5*$G5</f>
        <v>34698.949652000003</v>
      </c>
    </row>
    <row r="6" spans="3:8" x14ac:dyDescent="0.3">
      <c r="C6" s="43">
        <v>44248</v>
      </c>
      <c r="D6" s="41">
        <v>33601285</v>
      </c>
      <c r="E6" s="41">
        <v>33601285</v>
      </c>
      <c r="F6" s="58">
        <f t="shared" ref="F6:F15" si="1">$E6/1000</f>
        <v>33601.285000000003</v>
      </c>
      <c r="G6" s="42">
        <f t="shared" ref="G6:G16" si="2">0.9652</f>
        <v>0.96519999999999995</v>
      </c>
      <c r="H6" s="41">
        <f t="shared" si="0"/>
        <v>32431.960282</v>
      </c>
    </row>
    <row r="7" spans="3:8" x14ac:dyDescent="0.3">
      <c r="C7" s="43">
        <v>44276</v>
      </c>
      <c r="D7" s="41">
        <v>24796710</v>
      </c>
      <c r="E7" s="41">
        <v>24796710</v>
      </c>
      <c r="F7" s="58">
        <f t="shared" si="1"/>
        <v>24796.71</v>
      </c>
      <c r="G7" s="42">
        <f t="shared" si="2"/>
        <v>0.96519999999999995</v>
      </c>
      <c r="H7" s="41">
        <f t="shared" si="0"/>
        <v>23933.784491999999</v>
      </c>
    </row>
    <row r="8" spans="3:8" x14ac:dyDescent="0.3">
      <c r="C8" s="43">
        <v>44307</v>
      </c>
      <c r="D8" s="41">
        <v>18999535</v>
      </c>
      <c r="E8" s="41">
        <v>18999535</v>
      </c>
      <c r="F8" s="58">
        <f t="shared" si="1"/>
        <v>18999.535</v>
      </c>
      <c r="G8" s="42">
        <f t="shared" si="2"/>
        <v>0.96519999999999995</v>
      </c>
      <c r="H8" s="41">
        <f t="shared" si="0"/>
        <v>18338.351181999999</v>
      </c>
    </row>
    <row r="9" spans="3:8" x14ac:dyDescent="0.3">
      <c r="C9" s="43">
        <v>44337</v>
      </c>
      <c r="D9" s="48">
        <v>43775630</v>
      </c>
      <c r="E9" s="48">
        <v>43775630</v>
      </c>
      <c r="F9" s="58">
        <f t="shared" si="1"/>
        <v>43775.63</v>
      </c>
      <c r="G9" s="42">
        <f t="shared" si="2"/>
        <v>0.96519999999999995</v>
      </c>
      <c r="H9" s="41">
        <f t="shared" si="0"/>
        <v>42252.238075999994</v>
      </c>
    </row>
    <row r="10" spans="3:8" x14ac:dyDescent="0.3">
      <c r="C10" s="43">
        <v>44368</v>
      </c>
      <c r="D10" s="48">
        <v>66766430</v>
      </c>
      <c r="E10" s="48">
        <v>66766430</v>
      </c>
      <c r="F10" s="58">
        <f t="shared" si="1"/>
        <v>66766.429999999993</v>
      </c>
      <c r="G10" s="42">
        <f t="shared" si="2"/>
        <v>0.96519999999999995</v>
      </c>
      <c r="H10" s="41">
        <f t="shared" si="0"/>
        <v>64442.958235999991</v>
      </c>
    </row>
    <row r="11" spans="3:8" x14ac:dyDescent="0.3">
      <c r="C11" s="43">
        <v>44398</v>
      </c>
      <c r="D11" s="48">
        <v>86180075</v>
      </c>
      <c r="E11" s="48">
        <v>86180075</v>
      </c>
      <c r="F11" s="58">
        <f t="shared" si="1"/>
        <v>86180.074999999997</v>
      </c>
      <c r="G11" s="42">
        <f t="shared" si="2"/>
        <v>0.96519999999999995</v>
      </c>
      <c r="H11" s="41">
        <f t="shared" si="0"/>
        <v>83181.008389999988</v>
      </c>
    </row>
    <row r="12" spans="3:8" x14ac:dyDescent="0.3">
      <c r="C12" s="43">
        <v>44429</v>
      </c>
      <c r="D12" s="48">
        <v>71189055</v>
      </c>
      <c r="E12" s="48">
        <v>71189055</v>
      </c>
      <c r="F12" s="58">
        <f t="shared" si="1"/>
        <v>71189.054999999993</v>
      </c>
      <c r="G12" s="42">
        <f t="shared" si="2"/>
        <v>0.96519999999999995</v>
      </c>
      <c r="H12" s="41">
        <f t="shared" si="0"/>
        <v>68711.675885999983</v>
      </c>
    </row>
    <row r="13" spans="3:8" x14ac:dyDescent="0.3">
      <c r="C13" s="43">
        <v>44460</v>
      </c>
      <c r="D13" s="48">
        <v>60039850</v>
      </c>
      <c r="E13" s="48">
        <v>60039850</v>
      </c>
      <c r="F13" s="58">
        <f t="shared" si="1"/>
        <v>60039.85</v>
      </c>
      <c r="G13" s="42">
        <f t="shared" si="2"/>
        <v>0.96519999999999995</v>
      </c>
      <c r="H13" s="41">
        <f t="shared" si="0"/>
        <v>57950.463219999998</v>
      </c>
    </row>
    <row r="14" spans="3:8" x14ac:dyDescent="0.3">
      <c r="C14" s="43">
        <v>44490</v>
      </c>
      <c r="D14" s="48">
        <v>35136595</v>
      </c>
      <c r="E14" s="48">
        <v>35136595</v>
      </c>
      <c r="F14" s="58">
        <f t="shared" si="1"/>
        <v>35136.595000000001</v>
      </c>
      <c r="G14" s="42">
        <f t="shared" si="2"/>
        <v>0.96519999999999995</v>
      </c>
      <c r="H14" s="41">
        <f t="shared" si="0"/>
        <v>33913.841494</v>
      </c>
    </row>
    <row r="15" spans="3:8" x14ac:dyDescent="0.3">
      <c r="C15" s="43">
        <v>44521</v>
      </c>
      <c r="D15" s="48">
        <v>25562460</v>
      </c>
      <c r="E15" s="48">
        <v>25562460</v>
      </c>
      <c r="F15" s="58">
        <f t="shared" si="1"/>
        <v>25562.46</v>
      </c>
      <c r="G15" s="42">
        <f t="shared" si="2"/>
        <v>0.96519999999999995</v>
      </c>
      <c r="H15" s="41">
        <f t="shared" si="0"/>
        <v>24672.886391999997</v>
      </c>
    </row>
    <row r="16" spans="3:8" x14ac:dyDescent="0.3">
      <c r="C16" s="43">
        <v>44551</v>
      </c>
      <c r="D16" s="56">
        <v>37797565</v>
      </c>
      <c r="E16" s="48">
        <v>37797565</v>
      </c>
      <c r="F16" s="58">
        <f>$E16/1000</f>
        <v>37797.565000000002</v>
      </c>
      <c r="G16" s="42">
        <f t="shared" si="2"/>
        <v>0.96519999999999995</v>
      </c>
      <c r="H16" s="41">
        <f>F16*$G16</f>
        <v>36482.209737999998</v>
      </c>
    </row>
    <row r="17" spans="3:8" s="30" customFormat="1" x14ac:dyDescent="0.3">
      <c r="C17" s="32"/>
      <c r="D17" s="33"/>
      <c r="E17" s="33"/>
      <c r="F17" s="34"/>
      <c r="G17" s="35"/>
      <c r="H17" s="36"/>
    </row>
    <row r="18" spans="3:8" x14ac:dyDescent="0.3">
      <c r="C18" s="46" t="s">
        <v>33</v>
      </c>
      <c r="D18" s="57"/>
      <c r="E18" s="44">
        <f>SUM(E5:E16)</f>
        <v>539795200</v>
      </c>
      <c r="F18" s="59">
        <f>(SUM(F5:F16))</f>
        <v>539795.19999999995</v>
      </c>
      <c r="G18" s="45">
        <v>0.96519999999999995</v>
      </c>
      <c r="H18" s="44">
        <f>ROUNDDOWN(SUM(H5:H16),0)</f>
        <v>521010</v>
      </c>
    </row>
    <row r="19" spans="3:8" x14ac:dyDescent="0.3">
      <c r="C19" s="28" t="s">
        <v>24</v>
      </c>
      <c r="D19" s="60">
        <v>44197</v>
      </c>
      <c r="E19" s="27"/>
    </row>
    <row r="20" spans="3:8" x14ac:dyDescent="0.3">
      <c r="C20" s="28" t="s">
        <v>25</v>
      </c>
      <c r="D20" s="60">
        <v>44561</v>
      </c>
      <c r="E20" s="27"/>
    </row>
    <row r="21" spans="3:8" ht="28.8" x14ac:dyDescent="0.3">
      <c r="C21" s="37" t="s">
        <v>26</v>
      </c>
      <c r="D21" s="26">
        <v>365</v>
      </c>
      <c r="E21" s="27"/>
    </row>
    <row r="22" spans="3:8" ht="28.8" x14ac:dyDescent="0.3">
      <c r="C22" s="37" t="s">
        <v>27</v>
      </c>
      <c r="D22" s="29">
        <v>613844</v>
      </c>
      <c r="E22" s="27" t="s">
        <v>28</v>
      </c>
      <c r="H22" s="31"/>
    </row>
    <row r="23" spans="3:8" ht="45" customHeight="1" x14ac:dyDescent="0.3">
      <c r="C23" s="37" t="s">
        <v>29</v>
      </c>
      <c r="D23" s="29">
        <f>(D22*D21)/365</f>
        <v>613844</v>
      </c>
      <c r="E23" s="27" t="s">
        <v>28</v>
      </c>
      <c r="F23" s="31"/>
    </row>
    <row r="24" spans="3:8" x14ac:dyDescent="0.3">
      <c r="C24" s="37" t="s">
        <v>30</v>
      </c>
      <c r="D24" s="29">
        <f>H18</f>
        <v>521010</v>
      </c>
      <c r="E24" s="27" t="s">
        <v>28</v>
      </c>
    </row>
    <row r="25" spans="3:8" ht="33" customHeight="1" x14ac:dyDescent="0.3">
      <c r="C25" s="37" t="s">
        <v>31</v>
      </c>
      <c r="D25" s="38">
        <f>(D24-D23)/D23</f>
        <v>-0.15123386397847011</v>
      </c>
      <c r="E25" s="27"/>
    </row>
    <row r="26" spans="3:8" x14ac:dyDescent="0.3">
      <c r="C26" s="28"/>
      <c r="D26" s="27"/>
      <c r="E26" s="27"/>
    </row>
    <row r="27" spans="3:8" ht="28.8" x14ac:dyDescent="0.3">
      <c r="C27" s="37" t="s">
        <v>39</v>
      </c>
      <c r="D27" s="55">
        <f>H18</f>
        <v>521010</v>
      </c>
      <c r="E27" s="27" t="s">
        <v>28</v>
      </c>
    </row>
    <row r="30" spans="3:8" x14ac:dyDescent="0.3">
      <c r="C30" t="s">
        <v>38</v>
      </c>
      <c r="D30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Emission Factor calculation</vt:lpstr>
      <vt:lpstr>Actual Emissions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2022-06-29T16:09:16Z</dcterms:modified>
</cp:coreProperties>
</file>