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D:\Zoho WorkDrive (EnKing International)\Shared with Me\Souvik Mitra\SM GVVER 077 Shree Cemrnt\Working\Performance Review\"/>
    </mc:Choice>
  </mc:AlternateContent>
  <xr:revisionPtr revIDLastSave="0" documentId="8_{B95127D5-DA39-409A-A37A-3F342FB7F3DC}" xr6:coauthVersionLast="47" xr6:coauthVersionMax="47" xr10:uidLastSave="{00000000-0000-0000-0000-000000000000}"/>
  <bookViews>
    <workbookView xWindow="-120" yWindow="-120" windowWidth="20730" windowHeight="11160" activeTab="2" xr2:uid="{00000000-000D-0000-FFFF-FFFF00000000}"/>
  </bookViews>
  <sheets>
    <sheet name="SDG 13" sheetId="4" r:id="rId1"/>
    <sheet name="SDG 8" sheetId="6" r:id="rId2"/>
    <sheet name="SDG 7" sheetId="5" r:id="rId3"/>
    <sheet name="Monthly Generation" sheetId="1" r:id="rId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3" i="5" l="1"/>
  <c r="C15" i="5" s="1"/>
  <c r="C8" i="5"/>
  <c r="C7" i="5"/>
  <c r="H12" i="1"/>
  <c r="H6" i="1"/>
  <c r="I6" i="1" s="1"/>
  <c r="F7" i="1"/>
  <c r="H7" i="1" s="1"/>
  <c r="I7" i="1" s="1"/>
  <c r="F8" i="1"/>
  <c r="H8" i="1" s="1"/>
  <c r="I8" i="1" s="1"/>
  <c r="F9" i="1"/>
  <c r="H9" i="1" s="1"/>
  <c r="I9" i="1" s="1"/>
  <c r="F10" i="1"/>
  <c r="H10" i="1" s="1"/>
  <c r="I10" i="1" s="1"/>
  <c r="F11" i="1"/>
  <c r="H11" i="1" s="1"/>
  <c r="I11" i="1" s="1"/>
  <c r="F12" i="1"/>
  <c r="F13" i="1"/>
  <c r="H13" i="1" s="1"/>
  <c r="I13" i="1" s="1"/>
  <c r="F14" i="1"/>
  <c r="H14" i="1" s="1"/>
  <c r="I14" i="1" s="1"/>
  <c r="F15" i="1"/>
  <c r="H15" i="1" s="1"/>
  <c r="I15" i="1" s="1"/>
  <c r="F16" i="1"/>
  <c r="H16" i="1" s="1"/>
  <c r="I16" i="1" s="1"/>
  <c r="F17" i="1"/>
  <c r="H17" i="1" s="1"/>
  <c r="I17" i="1" s="1"/>
  <c r="F18" i="1"/>
  <c r="H18" i="1" s="1"/>
  <c r="I18" i="1" s="1"/>
  <c r="F19" i="1"/>
  <c r="H19" i="1" s="1"/>
  <c r="I19" i="1" s="1"/>
  <c r="F6" i="1"/>
  <c r="C15" i="4"/>
  <c r="C17" i="4" s="1"/>
  <c r="F10" i="4"/>
  <c r="G10" i="4"/>
  <c r="E20" i="1"/>
  <c r="G20" i="1"/>
  <c r="D20" i="1"/>
  <c r="I12" i="1"/>
  <c r="C9" i="5" l="1"/>
  <c r="C16" i="5" s="1"/>
  <c r="C17" i="5" s="1"/>
  <c r="C9" i="4"/>
  <c r="E9" i="4" s="1"/>
  <c r="H9" i="4" s="1"/>
  <c r="C8" i="4"/>
  <c r="H20" i="1"/>
  <c r="E8" i="4" l="1"/>
  <c r="H8" i="4" s="1"/>
  <c r="C10" i="4"/>
  <c r="H10" i="4" l="1"/>
  <c r="C18" i="4" s="1"/>
  <c r="C19" i="4" s="1"/>
  <c r="E10" i="4"/>
  <c r="J20" i="1" l="1"/>
  <c r="I20" i="1" l="1"/>
</calcChain>
</file>

<file path=xl/sharedStrings.xml><?xml version="1.0" encoding="utf-8"?>
<sst xmlns="http://schemas.openxmlformats.org/spreadsheetml/2006/main" count="68" uniqueCount="44">
  <si>
    <t>Net Energy Exported (MWh)</t>
  </si>
  <si>
    <t>Start Date of Monitoring Period</t>
  </si>
  <si>
    <t>End Date of Monitoring Period</t>
  </si>
  <si>
    <t>Number of opertaional Days for Current Monitoring Period</t>
  </si>
  <si>
    <t>ER Estimation for Current Monitoirng Period</t>
  </si>
  <si>
    <t>Actual ER for Current Monitoring Period</t>
  </si>
  <si>
    <t>% Variation in Actual Vs Estimated ER</t>
  </si>
  <si>
    <t>21 MW Wind Energy Project by Shree Cement Limited</t>
  </si>
  <si>
    <t>Net Energy Exported (KWh) as per Invoice</t>
  </si>
  <si>
    <t>Annual (365 Days) estimation ER as per Registered PD</t>
  </si>
  <si>
    <t>Start date</t>
  </si>
  <si>
    <t>End date</t>
  </si>
  <si>
    <t>Electricity Exported(kWh)</t>
  </si>
  <si>
    <t>Electricity Imported(kWh)</t>
  </si>
  <si>
    <t>Transmission Losses(kWh)</t>
  </si>
  <si>
    <t>Net Electricity Exported(kWh)</t>
  </si>
  <si>
    <t>Year</t>
  </si>
  <si>
    <t>Net Electricity Export(MWh)</t>
  </si>
  <si>
    <t>Baseline Emission Factor(tCO2/MWh)</t>
  </si>
  <si>
    <t>Baseline Emissions(tCO2)</t>
  </si>
  <si>
    <t>Project Emissions(tCO2)</t>
  </si>
  <si>
    <t>Leakgae Emissions(tCO2)</t>
  </si>
  <si>
    <t>Emissions Reductions(tCO2)</t>
  </si>
  <si>
    <t xml:space="preserve">Total </t>
  </si>
  <si>
    <t>ER Comparison</t>
  </si>
  <si>
    <t>115% of Electricity Imported (kWh)</t>
  </si>
  <si>
    <t>Net Electricity Exported as per Form-B (kWh)</t>
  </si>
  <si>
    <t>Net Electricity Exported as per invoices(monthly statement) (kWh)</t>
  </si>
  <si>
    <t>Period</t>
  </si>
  <si>
    <t>Cross Check</t>
  </si>
  <si>
    <t>Yes</t>
  </si>
  <si>
    <t>GS4GG 6999</t>
  </si>
  <si>
    <t>Version 02</t>
  </si>
  <si>
    <t>Vintage</t>
  </si>
  <si>
    <t>Quantity of Net Electricity Supplied by the project acivity (MWh)</t>
  </si>
  <si>
    <t>Annual estimated Net Electricity Supplied by the project activity (MWh)</t>
  </si>
  <si>
    <t>% Variation in Actual Vs Estimated Net Electricity supplied by the project activity</t>
  </si>
  <si>
    <t>Actual Net Electricity supplied by the project activity in current Monitoring Period (MWh)</t>
  </si>
  <si>
    <t>Estimation of Net electricity supplied by the project activity in this monitoring period (MWh)</t>
  </si>
  <si>
    <t>Number of Employment Opportunities Provided</t>
  </si>
  <si>
    <t>Number of trainings provided</t>
  </si>
  <si>
    <t>As per registerd GS4GG PDD, estimated number of employments provided per annum is 10 and number of trainings provided per annum is 1, hence the achieved values are higher than the estimated values which is conservstive.</t>
  </si>
  <si>
    <t>Monitoring Period: 01/11/2019 to 31/12/2020</t>
  </si>
  <si>
    <t>Monitoring Period :01/11/2019 to 31/12/2020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</si>
</sst>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11"/>
      <color theme="1"/>
      <name val="Calibri"/>
      <family val="2"/>
      <scheme val="minor"/>
    </font>
    <font>
      <sz val="10"/>
      <name val="Arial"/>
      <family val="2"/>
    </font>
    <font>
      <b/>
      <sz val="14"/>
      <color theme="1"/>
      <name val="Calibri"/>
      <family val="2"/>
      <scheme val="minor"/>
    </font>
    <font>
      <sz val="11"/>
      <color theme="1"/>
      <name val="Calibri"/>
      <family val="2"/>
      <scheme val="minor"/>
    </font>
    <font>
      <b/>
      <sz val="10"/>
      <color rgb="FF515151"/>
      <name val="Verdana"/>
      <family val="2"/>
    </font>
    <font>
      <b/>
      <sz val="11"/>
      <color rgb="FF515151"/>
      <name val="Verdana"/>
      <family val="2"/>
    </font>
  </fonts>
  <fills count="4">
    <fill>
      <patternFill patternType="none"/>
    </fill>
    <fill>
      <patternFill patternType="gray125"/>
    </fill>
    <fill>
      <patternFill patternType="solid">
        <fgColor theme="9" tint="0.39997558519241921"/>
        <bgColor indexed="64"/>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0" fontId="2" fillId="0" borderId="0"/>
    <xf numFmtId="9" fontId="4" fillId="0" borderId="0" applyFont="0" applyFill="0" applyBorder="0" applyAlignment="0" applyProtection="0"/>
  </cellStyleXfs>
  <cellXfs count="46">
    <xf numFmtId="0" fontId="0" fillId="0" borderId="0" xfId="0"/>
    <xf numFmtId="0" fontId="0" fillId="0" borderId="0" xfId="0" applyAlignment="1">
      <alignment horizontal="center"/>
    </xf>
    <xf numFmtId="0" fontId="0" fillId="0" borderId="3" xfId="0" applyBorder="1"/>
    <xf numFmtId="0" fontId="0" fillId="0" borderId="0" xfId="0" applyAlignment="1">
      <alignment horizontal="center" vertical="center"/>
    </xf>
    <xf numFmtId="0" fontId="0" fillId="0" borderId="1" xfId="0" applyBorder="1" applyAlignment="1">
      <alignment horizontal="center"/>
    </xf>
    <xf numFmtId="0" fontId="0" fillId="0" borderId="8" xfId="0" applyBorder="1" applyAlignment="1">
      <alignment horizontal="center"/>
    </xf>
    <xf numFmtId="14" fontId="0" fillId="0" borderId="3" xfId="0" applyNumberFormat="1" applyBorder="1"/>
    <xf numFmtId="1" fontId="0" fillId="0" borderId="3" xfId="0" applyNumberFormat="1" applyBorder="1"/>
    <xf numFmtId="1" fontId="0" fillId="0" borderId="8" xfId="0" applyNumberFormat="1" applyBorder="1" applyAlignment="1">
      <alignment horizontal="center"/>
    </xf>
    <xf numFmtId="14" fontId="0" fillId="0" borderId="1" xfId="0" applyNumberFormat="1" applyBorder="1" applyAlignment="1">
      <alignment horizontal="center"/>
    </xf>
    <xf numFmtId="2" fontId="0" fillId="0" borderId="1" xfId="0" applyNumberFormat="1" applyBorder="1" applyAlignment="1">
      <alignment horizontal="center"/>
    </xf>
    <xf numFmtId="2" fontId="0" fillId="0" borderId="8" xfId="0" applyNumberFormat="1" applyBorder="1" applyAlignment="1">
      <alignment horizontal="center"/>
    </xf>
    <xf numFmtId="1" fontId="0" fillId="0" borderId="1" xfId="0" applyNumberFormat="1" applyBorder="1" applyAlignment="1">
      <alignment horizontal="center"/>
    </xf>
    <xf numFmtId="164" fontId="1" fillId="0" borderId="7" xfId="2" applyNumberFormat="1" applyFont="1" applyBorder="1" applyAlignment="1">
      <alignment vertical="center" wrapText="1"/>
    </xf>
    <xf numFmtId="2" fontId="0" fillId="0" borderId="0" xfId="0" applyNumberFormat="1" applyAlignment="1">
      <alignment horizontal="center"/>
    </xf>
    <xf numFmtId="17" fontId="0" fillId="0" borderId="1" xfId="0" applyNumberFormat="1" applyBorder="1" applyAlignment="1">
      <alignment horizontal="center"/>
    </xf>
    <xf numFmtId="0" fontId="1" fillId="0" borderId="0" xfId="0" applyFont="1" applyAlignment="1">
      <alignment horizontal="center"/>
    </xf>
    <xf numFmtId="0" fontId="5" fillId="0" borderId="0" xfId="0" applyFont="1" applyAlignment="1">
      <alignment horizontal="center"/>
    </xf>
    <xf numFmtId="0" fontId="1" fillId="0" borderId="11" xfId="0" applyFont="1" applyBorder="1" applyAlignment="1">
      <alignment horizontal="center"/>
    </xf>
    <xf numFmtId="0" fontId="5" fillId="0" borderId="0" xfId="0" applyFont="1" applyAlignment="1">
      <alignment horizontal="center"/>
    </xf>
    <xf numFmtId="14" fontId="5" fillId="0" borderId="0" xfId="0" applyNumberFormat="1" applyFont="1" applyAlignment="1">
      <alignment horizont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0" fillId="0" borderId="12" xfId="0" applyBorder="1" applyAlignment="1">
      <alignment horizontal="center"/>
    </xf>
    <xf numFmtId="0" fontId="0" fillId="0" borderId="13" xfId="0" applyBorder="1" applyAlignment="1">
      <alignment horizontal="center"/>
    </xf>
    <xf numFmtId="0" fontId="1" fillId="0" borderId="0" xfId="0" applyFont="1"/>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Border="1" applyAlignment="1">
      <alignment horizontal="center"/>
    </xf>
    <xf numFmtId="2" fontId="1" fillId="0" borderId="1" xfId="0" applyNumberFormat="1" applyFont="1" applyBorder="1" applyAlignment="1">
      <alignment horizontal="center"/>
    </xf>
    <xf numFmtId="0" fontId="1" fillId="2" borderId="2" xfId="0" applyFont="1" applyFill="1" applyBorder="1" applyAlignment="1">
      <alignment horizontal="center" vertical="center" wrapText="1"/>
    </xf>
    <xf numFmtId="0" fontId="1" fillId="2" borderId="6" xfId="0" applyFont="1" applyFill="1" applyBorder="1" applyAlignment="1">
      <alignment horizontal="center" vertical="center" wrapText="1"/>
    </xf>
    <xf numFmtId="1" fontId="0" fillId="0" borderId="3" xfId="0" applyNumberFormat="1" applyBorder="1" applyAlignment="1">
      <alignment vertical="center"/>
    </xf>
    <xf numFmtId="2" fontId="0" fillId="0" borderId="3" xfId="0" applyNumberFormat="1" applyBorder="1" applyAlignment="1">
      <alignment vertical="center"/>
    </xf>
    <xf numFmtId="0" fontId="0" fillId="0" borderId="3" xfId="0" applyBorder="1" applyAlignment="1">
      <alignment vertical="center"/>
    </xf>
    <xf numFmtId="14" fontId="0" fillId="0" borderId="3" xfId="0" applyNumberFormat="1" applyBorder="1" applyAlignment="1">
      <alignment vertical="center"/>
    </xf>
    <xf numFmtId="0" fontId="1" fillId="2" borderId="1" xfId="0" applyFont="1" applyFill="1" applyBorder="1" applyAlignment="1">
      <alignment horizontal="center" wrapText="1"/>
    </xf>
    <xf numFmtId="0" fontId="1" fillId="2" borderId="8" xfId="0" applyFont="1" applyFill="1" applyBorder="1" applyAlignment="1">
      <alignment horizontal="center"/>
    </xf>
    <xf numFmtId="0" fontId="1" fillId="2" borderId="8" xfId="0" applyFont="1" applyFill="1" applyBorder="1" applyAlignment="1">
      <alignment horizontal="center" wrapText="1"/>
    </xf>
    <xf numFmtId="0" fontId="0" fillId="3" borderId="1" xfId="0" applyFill="1" applyBorder="1" applyAlignment="1">
      <alignment horizontal="center"/>
    </xf>
    <xf numFmtId="1" fontId="1" fillId="0" borderId="1" xfId="0" applyNumberFormat="1" applyFont="1" applyBorder="1" applyAlignment="1">
      <alignment horizontal="center"/>
    </xf>
    <xf numFmtId="0" fontId="1" fillId="0" borderId="0" xfId="0" applyFont="1" applyAlignment="1">
      <alignment vertical="center" wrapText="1"/>
    </xf>
    <xf numFmtId="0" fontId="1" fillId="0" borderId="0" xfId="0" applyFont="1" applyAlignment="1">
      <alignment horizontal="center"/>
    </xf>
    <xf numFmtId="0" fontId="6" fillId="0" borderId="0" xfId="0" applyFont="1" applyAlignment="1">
      <alignment horizontal="center"/>
    </xf>
  </cellXfs>
  <cellStyles count="3">
    <cellStyle name="Normal" xfId="0" builtinId="0"/>
    <cellStyle name="Normal 2" xfId="1" xr:uid="{00000000-0005-0000-0000-000001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19"/>
  <sheetViews>
    <sheetView workbookViewId="0">
      <selection activeCell="H14" sqref="H14"/>
    </sheetView>
  </sheetViews>
  <sheetFormatPr defaultRowHeight="15" x14ac:dyDescent="0.25"/>
  <cols>
    <col min="2" max="2" width="23.28515625" customWidth="1"/>
    <col min="3" max="3" width="13.42578125" customWidth="1"/>
    <col min="4" max="4" width="18.7109375" customWidth="1"/>
    <col min="5" max="5" width="18" customWidth="1"/>
    <col min="6" max="6" width="19.42578125" customWidth="1"/>
    <col min="7" max="7" width="17.28515625" customWidth="1"/>
    <col min="8" max="8" width="21" customWidth="1"/>
  </cols>
  <sheetData>
    <row r="2" spans="2:8" x14ac:dyDescent="0.25">
      <c r="B2" s="19" t="s">
        <v>7</v>
      </c>
      <c r="C2" s="19"/>
      <c r="D2" s="19"/>
    </row>
    <row r="3" spans="2:8" x14ac:dyDescent="0.25">
      <c r="B3" s="19" t="s">
        <v>31</v>
      </c>
      <c r="C3" s="19"/>
      <c r="D3" s="16"/>
    </row>
    <row r="4" spans="2:8" x14ac:dyDescent="0.25">
      <c r="B4" s="19" t="s">
        <v>32</v>
      </c>
      <c r="C4" s="19"/>
      <c r="D4" s="16"/>
    </row>
    <row r="5" spans="2:8" x14ac:dyDescent="0.25">
      <c r="B5" s="20">
        <v>44305</v>
      </c>
      <c r="C5" s="20"/>
      <c r="D5" s="16"/>
    </row>
    <row r="7" spans="2:8" ht="45" x14ac:dyDescent="0.25">
      <c r="B7" s="28" t="s">
        <v>16</v>
      </c>
      <c r="C7" s="29" t="s">
        <v>17</v>
      </c>
      <c r="D7" s="29" t="s">
        <v>18</v>
      </c>
      <c r="E7" s="29" t="s">
        <v>19</v>
      </c>
      <c r="F7" s="29" t="s">
        <v>20</v>
      </c>
      <c r="G7" s="29" t="s">
        <v>21</v>
      </c>
      <c r="H7" s="29" t="s">
        <v>22</v>
      </c>
    </row>
    <row r="8" spans="2:8" x14ac:dyDescent="0.25">
      <c r="B8" s="41">
        <v>2019</v>
      </c>
      <c r="C8" s="10">
        <f>SUM('Monthly Generation'!I6:I7)</f>
        <v>5994.3419999999996</v>
      </c>
      <c r="D8" s="4">
        <v>0.93679999999999997</v>
      </c>
      <c r="E8" s="4">
        <f>ROUNDDOWN(C8*D8,0)</f>
        <v>5615</v>
      </c>
      <c r="F8" s="4">
        <v>0</v>
      </c>
      <c r="G8" s="4">
        <v>0</v>
      </c>
      <c r="H8" s="4">
        <f>ROUNDDOWN(E8-F8-G8,0)</f>
        <v>5615</v>
      </c>
    </row>
    <row r="9" spans="2:8" x14ac:dyDescent="0.25">
      <c r="B9" s="41">
        <v>2020</v>
      </c>
      <c r="C9" s="10">
        <f>SUM('Monthly Generation'!I8:I19)</f>
        <v>42981.572</v>
      </c>
      <c r="D9" s="4">
        <v>0.93679999999999997</v>
      </c>
      <c r="E9" s="4">
        <f>ROUNDDOWN(C9*D9,0)</f>
        <v>40265</v>
      </c>
      <c r="F9" s="4">
        <v>0</v>
      </c>
      <c r="G9" s="4">
        <v>0</v>
      </c>
      <c r="H9" s="4">
        <f>ROUNDDOWN(E9-F9-G9,0)</f>
        <v>40265</v>
      </c>
    </row>
    <row r="10" spans="2:8" x14ac:dyDescent="0.25">
      <c r="B10" s="30" t="s">
        <v>23</v>
      </c>
      <c r="C10" s="31">
        <f>SUM(C8:C9)</f>
        <v>48975.913999999997</v>
      </c>
      <c r="D10" s="31"/>
      <c r="E10" s="42">
        <f t="shared" ref="E10:H10" si="0">SUM(E8:E9)</f>
        <v>45880</v>
      </c>
      <c r="F10" s="42">
        <f t="shared" si="0"/>
        <v>0</v>
      </c>
      <c r="G10" s="42">
        <f t="shared" si="0"/>
        <v>0</v>
      </c>
      <c r="H10" s="42">
        <f t="shared" si="0"/>
        <v>45880</v>
      </c>
    </row>
    <row r="12" spans="2:8" x14ac:dyDescent="0.25">
      <c r="B12" s="18" t="s">
        <v>24</v>
      </c>
      <c r="C12" s="18"/>
    </row>
    <row r="13" spans="2:8" ht="30" x14ac:dyDescent="0.25">
      <c r="B13" s="32" t="s">
        <v>1</v>
      </c>
      <c r="C13" s="6">
        <v>43770</v>
      </c>
    </row>
    <row r="14" spans="2:8" ht="30" x14ac:dyDescent="0.25">
      <c r="B14" s="32" t="s">
        <v>2</v>
      </c>
      <c r="C14" s="6">
        <v>44196</v>
      </c>
    </row>
    <row r="15" spans="2:8" ht="45" x14ac:dyDescent="0.25">
      <c r="B15" s="32" t="s">
        <v>3</v>
      </c>
      <c r="C15" s="2">
        <f>C14-C13+1</f>
        <v>427</v>
      </c>
    </row>
    <row r="16" spans="2:8" ht="45" x14ac:dyDescent="0.25">
      <c r="B16" s="32" t="s">
        <v>9</v>
      </c>
      <c r="C16" s="2">
        <v>44806</v>
      </c>
    </row>
    <row r="17" spans="2:3" ht="45" x14ac:dyDescent="0.25">
      <c r="B17" s="32" t="s">
        <v>4</v>
      </c>
      <c r="C17" s="7">
        <f>(C16/365)*C15</f>
        <v>52416.882191780824</v>
      </c>
    </row>
    <row r="18" spans="2:3" ht="30" x14ac:dyDescent="0.25">
      <c r="B18" s="32" t="s">
        <v>5</v>
      </c>
      <c r="C18" s="7">
        <f>H10</f>
        <v>45880</v>
      </c>
    </row>
    <row r="19" spans="2:3" ht="30.75" thickBot="1" x14ac:dyDescent="0.3">
      <c r="B19" s="33" t="s">
        <v>6</v>
      </c>
      <c r="C19" s="13">
        <f>(C18-C17)/C17</f>
        <v>-0.12470948134350945</v>
      </c>
    </row>
  </sheetData>
  <mergeCells count="5">
    <mergeCell ref="B12:C12"/>
    <mergeCell ref="B2:D2"/>
    <mergeCell ref="B3:C3"/>
    <mergeCell ref="B4:C4"/>
    <mergeCell ref="B5:C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A3B2F-3CD0-4C37-BD89-D058789CFBD8}">
  <dimension ref="C2:E12"/>
  <sheetViews>
    <sheetView topLeftCell="B1" workbookViewId="0">
      <selection activeCell="C2" sqref="C2:E2"/>
    </sheetView>
  </sheetViews>
  <sheetFormatPr defaultRowHeight="15" x14ac:dyDescent="0.25"/>
  <cols>
    <col min="3" max="3" width="26.85546875" customWidth="1"/>
    <col min="4" max="4" width="23.7109375" customWidth="1"/>
    <col min="5" max="5" width="21.140625" customWidth="1"/>
  </cols>
  <sheetData>
    <row r="2" spans="3:5" x14ac:dyDescent="0.25">
      <c r="C2" s="19" t="s">
        <v>7</v>
      </c>
      <c r="D2" s="19"/>
      <c r="E2" s="19"/>
    </row>
    <row r="3" spans="3:5" x14ac:dyDescent="0.25">
      <c r="C3" s="44" t="s">
        <v>31</v>
      </c>
      <c r="D3" s="44"/>
      <c r="E3" s="44"/>
    </row>
    <row r="4" spans="3:5" x14ac:dyDescent="0.25">
      <c r="C4" s="44" t="s">
        <v>42</v>
      </c>
      <c r="D4" s="44"/>
      <c r="E4" s="44"/>
    </row>
    <row r="6" spans="3:5" ht="30" x14ac:dyDescent="0.25">
      <c r="C6" s="28" t="s">
        <v>33</v>
      </c>
      <c r="D6" s="38" t="s">
        <v>39</v>
      </c>
      <c r="E6" s="38" t="s">
        <v>40</v>
      </c>
    </row>
    <row r="7" spans="3:5" x14ac:dyDescent="0.25">
      <c r="C7" s="41">
        <v>2019</v>
      </c>
      <c r="D7" s="4">
        <v>30</v>
      </c>
      <c r="E7" s="4">
        <v>2</v>
      </c>
    </row>
    <row r="8" spans="3:5" x14ac:dyDescent="0.25">
      <c r="C8" s="41">
        <v>2020</v>
      </c>
      <c r="D8" s="4">
        <v>27</v>
      </c>
      <c r="E8" s="4">
        <v>10</v>
      </c>
    </row>
    <row r="12" spans="3:5" ht="135" customHeight="1" x14ac:dyDescent="0.25">
      <c r="C12" s="43" t="s">
        <v>41</v>
      </c>
      <c r="D12" s="43"/>
      <c r="E12" s="43"/>
    </row>
  </sheetData>
  <mergeCells count="4">
    <mergeCell ref="C12:E12"/>
    <mergeCell ref="C2:E2"/>
    <mergeCell ref="C4:E4"/>
    <mergeCell ref="C3:E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B4199-28CF-4E37-9352-A570AE746ACC}">
  <dimension ref="A2:D17"/>
  <sheetViews>
    <sheetView tabSelected="1" workbookViewId="0">
      <selection activeCell="E8" sqref="E8"/>
    </sheetView>
  </sheetViews>
  <sheetFormatPr defaultRowHeight="15" x14ac:dyDescent="0.25"/>
  <cols>
    <col min="2" max="2" width="30.5703125" customWidth="1"/>
    <col min="3" max="3" width="29.85546875" customWidth="1"/>
  </cols>
  <sheetData>
    <row r="2" spans="1:4" x14ac:dyDescent="0.25">
      <c r="A2" s="17"/>
      <c r="B2" s="45" t="s">
        <v>7</v>
      </c>
      <c r="C2" s="45"/>
      <c r="D2" s="45"/>
    </row>
    <row r="3" spans="1:4" x14ac:dyDescent="0.25">
      <c r="A3" s="27"/>
      <c r="B3" s="44" t="s">
        <v>31</v>
      </c>
      <c r="C3" s="44"/>
      <c r="D3" s="44"/>
    </row>
    <row r="4" spans="1:4" x14ac:dyDescent="0.25">
      <c r="A4" s="27"/>
      <c r="B4" s="44" t="s">
        <v>43</v>
      </c>
      <c r="C4" s="44"/>
      <c r="D4" s="44"/>
    </row>
    <row r="6" spans="1:4" ht="30" x14ac:dyDescent="0.25">
      <c r="B6" s="28" t="s">
        <v>33</v>
      </c>
      <c r="C6" s="29" t="s">
        <v>34</v>
      </c>
    </row>
    <row r="7" spans="1:4" x14ac:dyDescent="0.25">
      <c r="B7" s="41">
        <v>2019</v>
      </c>
      <c r="C7" s="10">
        <f>SUM('Monthly Generation'!I6:I7)</f>
        <v>5994.3419999999996</v>
      </c>
    </row>
    <row r="8" spans="1:4" x14ac:dyDescent="0.25">
      <c r="B8" s="41">
        <v>2020</v>
      </c>
      <c r="C8" s="10">
        <f>SUM('Monthly Generation'!I8:I19)</f>
        <v>42981.572</v>
      </c>
    </row>
    <row r="9" spans="1:4" x14ac:dyDescent="0.25">
      <c r="B9" s="30" t="s">
        <v>23</v>
      </c>
      <c r="C9" s="31">
        <f>SUM(C7:C8)</f>
        <v>48975.913999999997</v>
      </c>
    </row>
    <row r="11" spans="1:4" x14ac:dyDescent="0.25">
      <c r="B11" s="32" t="s">
        <v>1</v>
      </c>
      <c r="C11" s="37">
        <v>43770</v>
      </c>
    </row>
    <row r="12" spans="1:4" x14ac:dyDescent="0.25">
      <c r="B12" s="32" t="s">
        <v>2</v>
      </c>
      <c r="C12" s="37">
        <v>44196</v>
      </c>
    </row>
    <row r="13" spans="1:4" ht="30" x14ac:dyDescent="0.25">
      <c r="B13" s="32" t="s">
        <v>3</v>
      </c>
      <c r="C13" s="36">
        <f>C12-C11+1</f>
        <v>427</v>
      </c>
    </row>
    <row r="14" spans="1:4" ht="45" x14ac:dyDescent="0.25">
      <c r="B14" s="32" t="s">
        <v>35</v>
      </c>
      <c r="C14" s="36">
        <v>47829</v>
      </c>
    </row>
    <row r="15" spans="1:4" ht="45" x14ac:dyDescent="0.25">
      <c r="B15" s="32" t="s">
        <v>38</v>
      </c>
      <c r="C15" s="35">
        <f>(C14/365)*C13</f>
        <v>55953.378082191783</v>
      </c>
    </row>
    <row r="16" spans="1:4" ht="60" x14ac:dyDescent="0.25">
      <c r="B16" s="32" t="s">
        <v>37</v>
      </c>
      <c r="C16" s="34">
        <f>C9</f>
        <v>48975.913999999997</v>
      </c>
    </row>
    <row r="17" spans="2:3" ht="60.75" thickBot="1" x14ac:dyDescent="0.3">
      <c r="B17" s="33" t="s">
        <v>36</v>
      </c>
      <c r="C17" s="13">
        <f>(C16-C15)/C15</f>
        <v>-0.12470139107494736</v>
      </c>
    </row>
  </sheetData>
  <mergeCells count="3">
    <mergeCell ref="B2:D2"/>
    <mergeCell ref="B4:D4"/>
    <mergeCell ref="B3:D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O20"/>
  <sheetViews>
    <sheetView workbookViewId="0">
      <selection activeCell="J5" sqref="J5"/>
    </sheetView>
  </sheetViews>
  <sheetFormatPr defaultColWidth="9.140625" defaultRowHeight="15" x14ac:dyDescent="0.25"/>
  <cols>
    <col min="1" max="1" width="9.140625" style="1"/>
    <col min="2" max="2" width="12" style="1" customWidth="1"/>
    <col min="3" max="3" width="12.42578125" style="1" customWidth="1"/>
    <col min="4" max="4" width="14.42578125" style="1" customWidth="1"/>
    <col min="5" max="6" width="16.28515625" style="1" customWidth="1"/>
    <col min="7" max="8" width="17.5703125" style="1" customWidth="1"/>
    <col min="9" max="10" width="16.140625" style="1" customWidth="1"/>
    <col min="11" max="11" width="10.5703125" style="1" bestFit="1" customWidth="1"/>
    <col min="12" max="12" width="13.85546875" style="1" customWidth="1"/>
    <col min="13" max="13" width="15.85546875" style="1" customWidth="1"/>
    <col min="14" max="14" width="14.85546875" style="1" customWidth="1"/>
    <col min="15" max="15" width="15" style="1" customWidth="1"/>
    <col min="16" max="16384" width="9.140625" style="1"/>
  </cols>
  <sheetData>
    <row r="1" spans="2:15" ht="15.75" thickBot="1" x14ac:dyDescent="0.3"/>
    <row r="2" spans="2:15" x14ac:dyDescent="0.25">
      <c r="B2" s="21" t="s">
        <v>7</v>
      </c>
      <c r="C2" s="22"/>
      <c r="D2" s="22"/>
      <c r="E2" s="22"/>
      <c r="F2" s="22"/>
      <c r="G2" s="22"/>
      <c r="H2" s="22"/>
      <c r="I2" s="22"/>
      <c r="J2" s="22"/>
    </row>
    <row r="3" spans="2:15" ht="15.75" thickBot="1" x14ac:dyDescent="0.3">
      <c r="B3" s="23"/>
      <c r="C3" s="24"/>
      <c r="D3" s="24"/>
      <c r="E3" s="24"/>
      <c r="F3" s="24"/>
      <c r="G3" s="24"/>
      <c r="H3" s="24"/>
      <c r="I3" s="24"/>
      <c r="J3" s="24"/>
    </row>
    <row r="4" spans="2:15" ht="15.75" thickBot="1" x14ac:dyDescent="0.3"/>
    <row r="5" spans="2:15" s="3" customFormat="1" ht="75.75" thickBot="1" x14ac:dyDescent="0.3">
      <c r="B5" s="39" t="s">
        <v>10</v>
      </c>
      <c r="C5" s="39" t="s">
        <v>11</v>
      </c>
      <c r="D5" s="40" t="s">
        <v>12</v>
      </c>
      <c r="E5" s="40" t="s">
        <v>13</v>
      </c>
      <c r="F5" s="40" t="s">
        <v>25</v>
      </c>
      <c r="G5" s="40" t="s">
        <v>14</v>
      </c>
      <c r="H5" s="40" t="s">
        <v>15</v>
      </c>
      <c r="I5" s="40" t="s">
        <v>0</v>
      </c>
      <c r="J5" s="40" t="s">
        <v>8</v>
      </c>
      <c r="L5" s="28" t="s">
        <v>28</v>
      </c>
      <c r="M5" s="29" t="s">
        <v>26</v>
      </c>
      <c r="N5" s="29" t="s">
        <v>27</v>
      </c>
      <c r="O5" s="29" t="s">
        <v>29</v>
      </c>
    </row>
    <row r="6" spans="2:15" x14ac:dyDescent="0.25">
      <c r="B6" s="9">
        <v>43770</v>
      </c>
      <c r="C6" s="9">
        <v>43799</v>
      </c>
      <c r="D6" s="12">
        <v>2289000</v>
      </c>
      <c r="E6" s="4">
        <v>9000</v>
      </c>
      <c r="F6" s="4">
        <f>115%*E6</f>
        <v>10350</v>
      </c>
      <c r="G6" s="4">
        <v>26479</v>
      </c>
      <c r="H6" s="12">
        <f>D6-F6-G6</f>
        <v>2252171</v>
      </c>
      <c r="I6" s="10">
        <f>H6/1000</f>
        <v>2252.1709999999998</v>
      </c>
      <c r="J6" s="4">
        <v>2252171</v>
      </c>
      <c r="K6" s="14"/>
      <c r="L6" s="15">
        <v>43770</v>
      </c>
      <c r="M6" s="4">
        <v>2252171</v>
      </c>
      <c r="N6" s="4">
        <v>2252171</v>
      </c>
      <c r="O6" s="4" t="s">
        <v>30</v>
      </c>
    </row>
    <row r="7" spans="2:15" x14ac:dyDescent="0.25">
      <c r="B7" s="9">
        <v>43800</v>
      </c>
      <c r="C7" s="9">
        <v>43830</v>
      </c>
      <c r="D7" s="12">
        <v>3787500</v>
      </c>
      <c r="E7" s="4">
        <v>3000</v>
      </c>
      <c r="F7" s="4">
        <f t="shared" ref="F7:F19" si="0">115%*E7</f>
        <v>3449.9999999999995</v>
      </c>
      <c r="G7" s="4">
        <v>41879</v>
      </c>
      <c r="H7" s="12">
        <f t="shared" ref="H7:H19" si="1">D7-F7-G7</f>
        <v>3742171</v>
      </c>
      <c r="I7" s="10">
        <f t="shared" ref="I7:I19" si="2">H7/1000</f>
        <v>3742.1709999999998</v>
      </c>
      <c r="J7" s="4">
        <v>3742171</v>
      </c>
      <c r="K7" s="14"/>
      <c r="L7" s="15">
        <v>43800</v>
      </c>
      <c r="M7" s="4">
        <v>3742171</v>
      </c>
      <c r="N7" s="4">
        <v>3742171</v>
      </c>
      <c r="O7" s="4" t="s">
        <v>30</v>
      </c>
    </row>
    <row r="8" spans="2:15" x14ac:dyDescent="0.25">
      <c r="B8" s="9">
        <v>43831</v>
      </c>
      <c r="C8" s="9">
        <v>43861</v>
      </c>
      <c r="D8" s="12">
        <v>2668500</v>
      </c>
      <c r="E8" s="4">
        <v>7500</v>
      </c>
      <c r="F8" s="4">
        <f t="shared" si="0"/>
        <v>8625</v>
      </c>
      <c r="G8" s="4">
        <v>35029</v>
      </c>
      <c r="H8" s="12">
        <f t="shared" si="1"/>
        <v>2624846</v>
      </c>
      <c r="I8" s="10">
        <f t="shared" si="2"/>
        <v>2624.846</v>
      </c>
      <c r="J8" s="4">
        <v>2624846</v>
      </c>
      <c r="K8" s="14"/>
      <c r="L8" s="15">
        <v>43831</v>
      </c>
      <c r="M8" s="4">
        <v>2624846</v>
      </c>
      <c r="N8" s="4">
        <v>2624846</v>
      </c>
      <c r="O8" s="4" t="s">
        <v>30</v>
      </c>
    </row>
    <row r="9" spans="2:15" x14ac:dyDescent="0.25">
      <c r="B9" s="9">
        <v>43862</v>
      </c>
      <c r="C9" s="9">
        <v>43890</v>
      </c>
      <c r="D9" s="12">
        <v>2902500</v>
      </c>
      <c r="E9" s="4">
        <v>7500</v>
      </c>
      <c r="F9" s="4">
        <f t="shared" si="0"/>
        <v>8625</v>
      </c>
      <c r="G9" s="4">
        <v>36188</v>
      </c>
      <c r="H9" s="12">
        <f t="shared" si="1"/>
        <v>2857687</v>
      </c>
      <c r="I9" s="10">
        <f t="shared" si="2"/>
        <v>2857.6869999999999</v>
      </c>
      <c r="J9" s="4">
        <v>2857687</v>
      </c>
      <c r="K9" s="14"/>
      <c r="L9" s="15">
        <v>43862</v>
      </c>
      <c r="M9" s="4">
        <v>2857687</v>
      </c>
      <c r="N9" s="4">
        <v>2857687</v>
      </c>
      <c r="O9" s="4" t="s">
        <v>30</v>
      </c>
    </row>
    <row r="10" spans="2:15" x14ac:dyDescent="0.25">
      <c r="B10" s="9">
        <v>43891</v>
      </c>
      <c r="C10" s="9">
        <v>43921</v>
      </c>
      <c r="D10" s="12">
        <v>2337000</v>
      </c>
      <c r="E10" s="4">
        <v>9000</v>
      </c>
      <c r="F10" s="4">
        <f t="shared" si="0"/>
        <v>10350</v>
      </c>
      <c r="G10" s="4">
        <v>37317</v>
      </c>
      <c r="H10" s="12">
        <f t="shared" si="1"/>
        <v>2289333</v>
      </c>
      <c r="I10" s="10">
        <f t="shared" si="2"/>
        <v>2289.3330000000001</v>
      </c>
      <c r="J10" s="4">
        <v>2289333</v>
      </c>
      <c r="K10" s="14"/>
      <c r="L10" s="15">
        <v>43891</v>
      </c>
      <c r="M10" s="4">
        <v>2289333</v>
      </c>
      <c r="N10" s="4">
        <v>2289333</v>
      </c>
      <c r="O10" s="4" t="s">
        <v>30</v>
      </c>
    </row>
    <row r="11" spans="2:15" x14ac:dyDescent="0.25">
      <c r="B11" s="9">
        <v>43922</v>
      </c>
      <c r="C11" s="9">
        <v>43951</v>
      </c>
      <c r="D11" s="12">
        <v>2266500</v>
      </c>
      <c r="E11" s="4">
        <v>12000</v>
      </c>
      <c r="F11" s="4">
        <f t="shared" si="0"/>
        <v>13799.999999999998</v>
      </c>
      <c r="G11" s="4">
        <v>36135</v>
      </c>
      <c r="H11" s="12">
        <f t="shared" si="1"/>
        <v>2216565</v>
      </c>
      <c r="I11" s="10">
        <f t="shared" si="2"/>
        <v>2216.5650000000001</v>
      </c>
      <c r="J11" s="4">
        <v>2216565</v>
      </c>
      <c r="K11" s="14"/>
      <c r="L11" s="15">
        <v>43922</v>
      </c>
      <c r="M11" s="4">
        <v>2216565</v>
      </c>
      <c r="N11" s="4">
        <v>2216565</v>
      </c>
      <c r="O11" s="4" t="s">
        <v>30</v>
      </c>
    </row>
    <row r="12" spans="2:15" x14ac:dyDescent="0.25">
      <c r="B12" s="9">
        <v>43952</v>
      </c>
      <c r="C12" s="9">
        <v>43982</v>
      </c>
      <c r="D12" s="12">
        <v>3508500</v>
      </c>
      <c r="E12" s="4">
        <v>10500</v>
      </c>
      <c r="F12" s="4">
        <f t="shared" si="0"/>
        <v>12074.999999999998</v>
      </c>
      <c r="G12" s="4">
        <v>44602</v>
      </c>
      <c r="H12" s="12">
        <f t="shared" si="1"/>
        <v>3451823</v>
      </c>
      <c r="I12" s="10">
        <f t="shared" si="2"/>
        <v>3451.8229999999999</v>
      </c>
      <c r="J12" s="4">
        <v>3451823</v>
      </c>
      <c r="K12" s="14"/>
      <c r="L12" s="15">
        <v>43952</v>
      </c>
      <c r="M12" s="4">
        <v>3451823</v>
      </c>
      <c r="N12" s="4">
        <v>3451823</v>
      </c>
      <c r="O12" s="4" t="s">
        <v>30</v>
      </c>
    </row>
    <row r="13" spans="2:15" x14ac:dyDescent="0.25">
      <c r="B13" s="9">
        <v>43983</v>
      </c>
      <c r="C13" s="9">
        <v>44012</v>
      </c>
      <c r="D13" s="12">
        <v>6601500</v>
      </c>
      <c r="E13" s="4">
        <v>3000</v>
      </c>
      <c r="F13" s="4">
        <f t="shared" si="0"/>
        <v>3449.9999999999995</v>
      </c>
      <c r="G13" s="4">
        <v>92357</v>
      </c>
      <c r="H13" s="12">
        <f t="shared" si="1"/>
        <v>6505693</v>
      </c>
      <c r="I13" s="10">
        <f t="shared" si="2"/>
        <v>6505.6930000000002</v>
      </c>
      <c r="J13" s="4">
        <v>6505693</v>
      </c>
      <c r="K13" s="14"/>
      <c r="L13" s="15">
        <v>43983</v>
      </c>
      <c r="M13" s="4">
        <v>6505693</v>
      </c>
      <c r="N13" s="4">
        <v>6505693</v>
      </c>
      <c r="O13" s="4" t="s">
        <v>30</v>
      </c>
    </row>
    <row r="14" spans="2:15" x14ac:dyDescent="0.25">
      <c r="B14" s="9">
        <v>44013</v>
      </c>
      <c r="C14" s="9">
        <v>44043</v>
      </c>
      <c r="D14" s="12">
        <v>4864500</v>
      </c>
      <c r="E14" s="4">
        <v>6000</v>
      </c>
      <c r="F14" s="4">
        <f t="shared" si="0"/>
        <v>6899.9999999999991</v>
      </c>
      <c r="G14" s="4">
        <v>64373</v>
      </c>
      <c r="H14" s="12">
        <f t="shared" si="1"/>
        <v>4793227</v>
      </c>
      <c r="I14" s="10">
        <f t="shared" si="2"/>
        <v>4793.2269999999999</v>
      </c>
      <c r="J14" s="4">
        <v>4793227</v>
      </c>
      <c r="K14" s="14"/>
      <c r="L14" s="15">
        <v>44013</v>
      </c>
      <c r="M14" s="4">
        <v>4793227</v>
      </c>
      <c r="N14" s="4">
        <v>4793227</v>
      </c>
      <c r="O14" s="4" t="s">
        <v>30</v>
      </c>
    </row>
    <row r="15" spans="2:15" x14ac:dyDescent="0.25">
      <c r="B15" s="9">
        <v>44044</v>
      </c>
      <c r="C15" s="9">
        <v>44074</v>
      </c>
      <c r="D15" s="12">
        <v>6402000</v>
      </c>
      <c r="E15" s="4">
        <v>1500</v>
      </c>
      <c r="F15" s="4">
        <f t="shared" si="0"/>
        <v>1724.9999999999998</v>
      </c>
      <c r="G15" s="4">
        <v>83276</v>
      </c>
      <c r="H15" s="12">
        <f t="shared" si="1"/>
        <v>6316999</v>
      </c>
      <c r="I15" s="10">
        <f t="shared" si="2"/>
        <v>6316.9989999999998</v>
      </c>
      <c r="J15" s="4">
        <v>6316999</v>
      </c>
      <c r="K15" s="14"/>
      <c r="L15" s="15">
        <v>44044</v>
      </c>
      <c r="M15" s="4">
        <v>6316999</v>
      </c>
      <c r="N15" s="4">
        <v>6316999</v>
      </c>
      <c r="O15" s="4" t="s">
        <v>30</v>
      </c>
    </row>
    <row r="16" spans="2:15" x14ac:dyDescent="0.25">
      <c r="B16" s="9">
        <v>44075</v>
      </c>
      <c r="C16" s="9">
        <v>44104</v>
      </c>
      <c r="D16" s="12">
        <v>3585000</v>
      </c>
      <c r="E16" s="4">
        <v>4500</v>
      </c>
      <c r="F16" s="4">
        <f t="shared" si="0"/>
        <v>5175</v>
      </c>
      <c r="G16" s="4">
        <v>41369</v>
      </c>
      <c r="H16" s="12">
        <f t="shared" si="1"/>
        <v>3538456</v>
      </c>
      <c r="I16" s="10">
        <f t="shared" si="2"/>
        <v>3538.4560000000001</v>
      </c>
      <c r="J16" s="4">
        <v>3538456</v>
      </c>
      <c r="K16" s="14"/>
      <c r="L16" s="15">
        <v>44075</v>
      </c>
      <c r="M16" s="4">
        <v>3538456</v>
      </c>
      <c r="N16" s="4">
        <v>3538456</v>
      </c>
      <c r="O16" s="4" t="s">
        <v>30</v>
      </c>
    </row>
    <row r="17" spans="2:15" x14ac:dyDescent="0.25">
      <c r="B17" s="9">
        <v>44105</v>
      </c>
      <c r="C17" s="9">
        <v>44135</v>
      </c>
      <c r="D17" s="12">
        <v>1489500</v>
      </c>
      <c r="E17" s="4">
        <v>15000</v>
      </c>
      <c r="F17" s="4">
        <f t="shared" si="0"/>
        <v>17250</v>
      </c>
      <c r="G17" s="4">
        <v>20091</v>
      </c>
      <c r="H17" s="12">
        <f t="shared" si="1"/>
        <v>1452159</v>
      </c>
      <c r="I17" s="10">
        <f t="shared" si="2"/>
        <v>1452.1590000000001</v>
      </c>
      <c r="J17" s="4">
        <v>1452159</v>
      </c>
      <c r="K17" s="14"/>
      <c r="L17" s="15">
        <v>44105</v>
      </c>
      <c r="M17" s="4">
        <v>1452159</v>
      </c>
      <c r="N17" s="4">
        <v>1452159</v>
      </c>
      <c r="O17" s="4" t="s">
        <v>30</v>
      </c>
    </row>
    <row r="18" spans="2:15" x14ac:dyDescent="0.25">
      <c r="B18" s="9">
        <v>44136</v>
      </c>
      <c r="C18" s="9">
        <v>44165</v>
      </c>
      <c r="D18" s="12">
        <v>2910000</v>
      </c>
      <c r="E18" s="4">
        <v>1500</v>
      </c>
      <c r="F18" s="4">
        <f t="shared" si="0"/>
        <v>1724.9999999999998</v>
      </c>
      <c r="G18" s="4">
        <v>24740</v>
      </c>
      <c r="H18" s="12">
        <f t="shared" si="1"/>
        <v>2883535</v>
      </c>
      <c r="I18" s="10">
        <f t="shared" si="2"/>
        <v>2883.5349999999999</v>
      </c>
      <c r="J18" s="4">
        <v>2883535</v>
      </c>
      <c r="K18" s="14"/>
      <c r="L18" s="15">
        <v>44136</v>
      </c>
      <c r="M18" s="4">
        <v>2883535</v>
      </c>
      <c r="N18" s="4">
        <v>2883535</v>
      </c>
      <c r="O18" s="4" t="s">
        <v>30</v>
      </c>
    </row>
    <row r="19" spans="2:15" ht="15.75" thickBot="1" x14ac:dyDescent="0.3">
      <c r="B19" s="9">
        <v>44166</v>
      </c>
      <c r="C19" s="9">
        <v>44196</v>
      </c>
      <c r="D19" s="12">
        <v>4093500</v>
      </c>
      <c r="E19" s="4">
        <v>1500</v>
      </c>
      <c r="F19" s="4">
        <f t="shared" si="0"/>
        <v>1724.9999999999998</v>
      </c>
      <c r="G19" s="4">
        <v>40526</v>
      </c>
      <c r="H19" s="12">
        <f t="shared" si="1"/>
        <v>4051249</v>
      </c>
      <c r="I19" s="10">
        <f t="shared" si="2"/>
        <v>4051.2489999999998</v>
      </c>
      <c r="J19" s="4">
        <v>4051249</v>
      </c>
      <c r="K19" s="14"/>
      <c r="L19" s="15">
        <v>44166</v>
      </c>
      <c r="M19" s="4">
        <v>4051249</v>
      </c>
      <c r="N19" s="4">
        <v>4051249</v>
      </c>
      <c r="O19" s="4" t="s">
        <v>30</v>
      </c>
    </row>
    <row r="20" spans="2:15" ht="15.75" thickBot="1" x14ac:dyDescent="0.3">
      <c r="B20" s="25" t="s">
        <v>23</v>
      </c>
      <c r="C20" s="26"/>
      <c r="D20" s="8">
        <f>SUM(D6:D19)</f>
        <v>49705500</v>
      </c>
      <c r="E20" s="8">
        <f t="shared" ref="E20:I20" si="3">SUM(E6:E19)</f>
        <v>91500</v>
      </c>
      <c r="F20" s="8"/>
      <c r="G20" s="8">
        <f t="shared" si="3"/>
        <v>624361</v>
      </c>
      <c r="H20" s="8">
        <f t="shared" si="3"/>
        <v>48975914</v>
      </c>
      <c r="I20" s="11">
        <f t="shared" si="3"/>
        <v>48975.91399999999</v>
      </c>
      <c r="J20" s="5">
        <f>SUM(J6:J19)</f>
        <v>48975914</v>
      </c>
    </row>
  </sheetData>
  <mergeCells count="2">
    <mergeCell ref="B2:J3"/>
    <mergeCell ref="B20:C2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SDG 13</vt:lpstr>
      <vt:lpstr>SDG 8</vt:lpstr>
      <vt:lpstr>SDG 7</vt:lpstr>
      <vt:lpstr>Monthly Generation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Pnkaj Rajput</dc:creator>
  <cp:lastModifiedBy>Author</cp:lastModifiedBy>
  <dcterms:created xsi:type="dcterms:W3CDTF">2019-11-04T06:05:35Z</dcterms:created>
  <dcterms:modified xsi:type="dcterms:W3CDTF">2021-08-20T06:38:00Z</dcterms:modified>
</cp:coreProperties>
</file>