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oho WorkDrive (EnKing International)\Shared with Me\Souvik Mitra_ Ongoing Projects\SM GVVER 203  Shree Cement (MP 03)\Working\Perform Review R2\Final\"/>
    </mc:Choice>
  </mc:AlternateContent>
  <bookViews>
    <workbookView xWindow="0" yWindow="0" windowWidth="20460" windowHeight="6990" activeTab="2"/>
  </bookViews>
  <sheets>
    <sheet name="ER Summary" sheetId="4" r:id="rId1"/>
    <sheet name="SDG Summary  data" sheetId="7" r:id="rId2"/>
    <sheet name="Monthly Generation" sheetId="1" r:id="rId3"/>
    <sheet name="March 2023 Generation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F22" i="1"/>
  <c r="E18" i="4" l="1"/>
  <c r="E17" i="4"/>
  <c r="E23" i="7" l="1"/>
  <c r="G23" i="7" s="1"/>
  <c r="E22" i="7"/>
  <c r="G22" i="7" s="1"/>
  <c r="E21" i="7"/>
  <c r="G21" i="7" s="1"/>
  <c r="G17" i="7"/>
  <c r="G15" i="7"/>
  <c r="E17" i="7"/>
  <c r="E16" i="7"/>
  <c r="G16" i="7" s="1"/>
  <c r="E15" i="7"/>
  <c r="E9" i="7"/>
  <c r="G9" i="7" s="1"/>
  <c r="E8" i="7"/>
  <c r="G8" i="7" s="1"/>
  <c r="E7" i="7"/>
  <c r="G7" i="7" s="1"/>
  <c r="C36" i="6" l="1"/>
  <c r="E34" i="1" s="1"/>
  <c r="B36" i="6"/>
  <c r="D34" i="1" s="1"/>
  <c r="D35" i="6"/>
  <c r="C35" i="6"/>
  <c r="B35" i="6"/>
  <c r="G11" i="4"/>
  <c r="F11" i="4"/>
  <c r="F13" i="1" l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E16" i="4" l="1"/>
  <c r="F21" i="1" l="1"/>
  <c r="H21" i="1" s="1"/>
  <c r="I21" i="1" s="1"/>
  <c r="I23" i="1"/>
  <c r="I24" i="1"/>
  <c r="I25" i="1"/>
  <c r="I26" i="1"/>
  <c r="I28" i="1"/>
  <c r="I29" i="1"/>
  <c r="I30" i="1"/>
  <c r="I31" i="1"/>
  <c r="I32" i="1"/>
  <c r="I33" i="1"/>
  <c r="I27" i="1"/>
  <c r="H34" i="1" l="1"/>
  <c r="H35" i="1" s="1"/>
  <c r="I35" i="1" s="1"/>
  <c r="I8" i="1"/>
  <c r="I9" i="1"/>
  <c r="I10" i="1"/>
  <c r="I11" i="1"/>
  <c r="I12" i="1"/>
  <c r="I13" i="1"/>
  <c r="I14" i="1"/>
  <c r="I15" i="1"/>
  <c r="I16" i="1"/>
  <c r="I17" i="1"/>
  <c r="I18" i="1"/>
  <c r="I19" i="1"/>
  <c r="C9" i="4" s="1"/>
  <c r="I20" i="1"/>
  <c r="I7" i="1"/>
  <c r="E20" i="4"/>
  <c r="E9" i="4" l="1"/>
  <c r="H9" i="4" s="1"/>
  <c r="F22" i="7" s="1"/>
  <c r="F8" i="7"/>
  <c r="I34" i="1"/>
  <c r="C10" i="4" s="1"/>
  <c r="C8" i="4"/>
  <c r="F7" i="7" s="1"/>
  <c r="E19" i="4"/>
  <c r="E10" i="4" l="1"/>
  <c r="H10" i="4" s="1"/>
  <c r="F23" i="7" s="1"/>
  <c r="F9" i="7"/>
  <c r="C11" i="4"/>
  <c r="E8" i="4"/>
  <c r="E11" i="4" s="1"/>
  <c r="H8" i="4" l="1"/>
  <c r="H11" i="4" l="1"/>
  <c r="E21" i="4" s="1"/>
  <c r="E22" i="4" s="1"/>
  <c r="F21" i="7"/>
</calcChain>
</file>

<file path=xl/sharedStrings.xml><?xml version="1.0" encoding="utf-8"?>
<sst xmlns="http://schemas.openxmlformats.org/spreadsheetml/2006/main" count="108" uniqueCount="68">
  <si>
    <t>Net Energy Exported (MWh)</t>
  </si>
  <si>
    <t>Start Date of Monitoring Period</t>
  </si>
  <si>
    <t>End Date of Monitoring Period</t>
  </si>
  <si>
    <t>Number of opertaional Days for Current Monitoring Period</t>
  </si>
  <si>
    <t>21 MW Wind Energy Project by Shree Cement Limited</t>
  </si>
  <si>
    <t>Start date</t>
  </si>
  <si>
    <t>End date</t>
  </si>
  <si>
    <t>Electricity Exported(kWh)</t>
  </si>
  <si>
    <t>Electricity Imported(kWh)</t>
  </si>
  <si>
    <t>Transmission Losses(kWh)</t>
  </si>
  <si>
    <t>Net Electricity Exported(kWh)</t>
  </si>
  <si>
    <t>Year</t>
  </si>
  <si>
    <t>Net Electricity Export(MWh)</t>
  </si>
  <si>
    <t>Baseline Emission Factor(tCO2/MWh)</t>
  </si>
  <si>
    <t>Baseline Emissions(tCO2)</t>
  </si>
  <si>
    <t>Project Emissions(tCO2)</t>
  </si>
  <si>
    <t>Leakgae Emissions(tCO2)</t>
  </si>
  <si>
    <t>Emissions Reductions(tCO2)</t>
  </si>
  <si>
    <t xml:space="preserve">Total </t>
  </si>
  <si>
    <t>GS4GG 6999</t>
  </si>
  <si>
    <t>AS per JMR (B-Form)</t>
  </si>
  <si>
    <t>115% of Electricity Imported (kWh)</t>
  </si>
  <si>
    <t>Total</t>
  </si>
  <si>
    <t>Date</t>
  </si>
  <si>
    <t>Transmission losses for the period 01-03-2023 to 27-03-2023 is not available separately, so transmission losses for this period has been considered as the same for the period 01-03-2023 to 31-03-2023 as available in Form B(JMR) of March 2023 as conservaive approach</t>
  </si>
  <si>
    <t>Monitoring period covers first 27 days (01-03-2023 to 27-03-2023) in March 2023 while the monthly generation statement or invoice is applicable for the entire month of March 2023 i.e. for the period 01-03-2023 to 31-03-2023</t>
  </si>
  <si>
    <t xml:space="preserve">Net Electricity Exported as per Electricity Bill </t>
  </si>
  <si>
    <t>Cross Check</t>
  </si>
  <si>
    <t>Yes</t>
  </si>
  <si>
    <t>Eb i = Banked energy at the end of the month including previous month banked energy carried forward during the correspondence ToD time block</t>
  </si>
  <si>
    <t xml:space="preserve">E b (i-1) = Banked energy at the end of the previous month during the corresponding ToD time block </t>
  </si>
  <si>
    <t>Eg = Generated energy injected to the grid at the point of injection in a month as recorded by the export register of the meter, during the corresponding ToD time block, less 115% of energy recorded by import meter during the corresponding ToD time block</t>
  </si>
  <si>
    <t xml:space="preserve">B = Banking charges in kind expressed in percentage </t>
  </si>
  <si>
    <t>C = Transmission and/wheeling charges expressed in percentage</t>
  </si>
  <si>
    <t xml:space="preserve">Et = Actual energy consumed in a month during the corresponding ToD time block by the Exclusive consumers and/or Non-Excusive consumers and/or captive consumers </t>
  </si>
  <si>
    <t xml:space="preserve">Where </t>
  </si>
  <si>
    <r>
      <t xml:space="preserve">Banked energy is obtained by the equation                                                       </t>
    </r>
    <r>
      <rPr>
        <sz val="11"/>
        <color rgb="FFFF0000"/>
        <rFont val="Calibri"/>
        <family val="2"/>
        <scheme val="minor"/>
      </rPr>
      <t xml:space="preserve">Eb i =[ Eg *(1-B-C)]+ Eb (i-1) – Et </t>
    </r>
    <r>
      <rPr>
        <sz val="11"/>
        <color theme="1"/>
        <rFont val="Calibri"/>
        <family val="2"/>
        <scheme val="minor"/>
      </rPr>
      <t xml:space="preserve">                      </t>
    </r>
  </si>
  <si>
    <t>Annual estimated net electricity export as per design certified PDD (MWh)</t>
  </si>
  <si>
    <t>Annual estimated GHG emission reductions as per designed certified PDD (tCO2e)</t>
  </si>
  <si>
    <t>Vintage</t>
  </si>
  <si>
    <t>Number of days</t>
  </si>
  <si>
    <t>Actual Net Electricity Export  (MWh)</t>
  </si>
  <si>
    <t>Estimated Net Electricity Export (MWh)</t>
  </si>
  <si>
    <t>Actual Number of employment</t>
  </si>
  <si>
    <t>Estimated Number of employment</t>
  </si>
  <si>
    <t>Actual number of trainings provided</t>
  </si>
  <si>
    <t>Estimated number of trainings provided per year</t>
  </si>
  <si>
    <t>Annual estimated number of employments</t>
  </si>
  <si>
    <t xml:space="preserve">Annual estimated number of trainings </t>
  </si>
  <si>
    <t>Estimated GHG Emission Reductions (tCO2e)</t>
  </si>
  <si>
    <t>Achieved GHG Emission Reductions  (tCO2e)</t>
  </si>
  <si>
    <t xml:space="preserve">SDG 7- Affordable and Clean Energy </t>
  </si>
  <si>
    <t>SDG 8 - Descent Work and Economic Growth</t>
  </si>
  <si>
    <t>SDG 13- Climate Action</t>
  </si>
  <si>
    <t>GHG ER Comparison</t>
  </si>
  <si>
    <t>Annual estimated Net Electricity Export  (MWh)</t>
  </si>
  <si>
    <t>Annual (365 Days) estimation ER as per Design Certified PDD (tCO2e)</t>
  </si>
  <si>
    <t>Estimation of net electricity export in this monitoring period (MWh)</t>
  </si>
  <si>
    <t>GHG Emission Reductions Estimation for Current Monitoirng Period (tCO2e)</t>
  </si>
  <si>
    <t>Actual  GHG Emission Reductions for Current Monitoring Period (tCO2e)</t>
  </si>
  <si>
    <t>Variation in Actual Vs Estimated GHG Emission Reductions (%)</t>
  </si>
  <si>
    <t>Export (kWh)</t>
  </si>
  <si>
    <t>Import (kWh)</t>
  </si>
  <si>
    <t>Net Generation (kWh)</t>
  </si>
  <si>
    <t>During the period from  01/01/2023 to 27/03/2023</t>
  </si>
  <si>
    <t>In the period 01-03-2022 to 15-03-2022, the values considered for electricity export, import and transmission losses have been taken as per Check Maeter data as Main Meter found faulty on 15/03/2022 and it was replaced immediately with a new Main Meter; Check meter was properly calibrated and was functional throughout the monitoring period</t>
  </si>
  <si>
    <t>Version 05</t>
  </si>
  <si>
    <t>For the period 01-03-2022 to 15-03-2022, Check Meter data has been considered to calculate GHG ER as mian meter was faulty in that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</si>
</sst>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/mm/yyyy;@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515151"/>
      <name val="Verdana"/>
      <family val="2"/>
    </font>
    <font>
      <b/>
      <sz val="16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0" fontId="3" fillId="0" borderId="0" xfId="0" applyFont="1" applyAlignment="1">
      <alignment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9" fontId="1" fillId="7" borderId="4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4" fillId="3" borderId="14" xfId="3" applyNumberFormat="1" applyFill="1" applyBorder="1" applyAlignment="1">
      <alignment horizontal="center" vertical="center"/>
    </xf>
    <xf numFmtId="2" fontId="4" fillId="3" borderId="17" xfId="3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2" fontId="0" fillId="8" borderId="15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" fontId="1" fillId="0" borderId="1" xfId="0" applyNumberFormat="1" applyFont="1" applyBorder="1"/>
    <xf numFmtId="0" fontId="1" fillId="10" borderId="5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 vertical="center" wrapText="1"/>
    </xf>
    <xf numFmtId="2" fontId="0" fillId="0" borderId="25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7" borderId="26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13" borderId="1" xfId="0" applyFill="1" applyBorder="1" applyAlignment="1">
      <alignment vertical="center" wrapText="1"/>
    </xf>
    <xf numFmtId="0" fontId="0" fillId="13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4" fontId="0" fillId="10" borderId="1" xfId="0" applyNumberFormat="1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4" fontId="0" fillId="10" borderId="34" xfId="0" applyNumberFormat="1" applyFill="1" applyBorder="1" applyAlignment="1">
      <alignment horizontal="center"/>
    </xf>
    <xf numFmtId="1" fontId="0" fillId="10" borderId="35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3" fontId="0" fillId="7" borderId="34" xfId="0" applyNumberFormat="1" applyFill="1" applyBorder="1" applyAlignment="1">
      <alignment horizontal="center"/>
    </xf>
    <xf numFmtId="1" fontId="0" fillId="7" borderId="34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 vertical="center" wrapText="1"/>
    </xf>
    <xf numFmtId="0" fontId="0" fillId="12" borderId="32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0" fontId="0" fillId="12" borderId="34" xfId="0" applyFill="1" applyBorder="1" applyAlignment="1">
      <alignment horizontal="center"/>
    </xf>
    <xf numFmtId="0" fontId="0" fillId="12" borderId="35" xfId="0" applyFill="1" applyBorder="1" applyAlignment="1">
      <alignment horizontal="center"/>
    </xf>
    <xf numFmtId="0" fontId="0" fillId="14" borderId="1" xfId="0" applyFill="1" applyBorder="1" applyAlignment="1">
      <alignment horizontal="center" vertical="center" wrapText="1"/>
    </xf>
    <xf numFmtId="0" fontId="0" fillId="14" borderId="32" xfId="0" applyFill="1" applyBorder="1" applyAlignment="1">
      <alignment horizontal="center" vertical="center" wrapText="1"/>
    </xf>
    <xf numFmtId="3" fontId="0" fillId="14" borderId="1" xfId="0" applyNumberFormat="1" applyFill="1" applyBorder="1" applyAlignment="1">
      <alignment horizontal="center"/>
    </xf>
    <xf numFmtId="0" fontId="0" fillId="14" borderId="32" xfId="0" applyFill="1" applyBorder="1" applyAlignment="1">
      <alignment horizontal="center"/>
    </xf>
    <xf numFmtId="3" fontId="0" fillId="14" borderId="34" xfId="0" applyNumberFormat="1" applyFill="1" applyBorder="1" applyAlignment="1">
      <alignment horizontal="center"/>
    </xf>
    <xf numFmtId="1" fontId="0" fillId="14" borderId="35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5" fontId="0" fillId="13" borderId="1" xfId="4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1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wrapText="1"/>
    </xf>
    <xf numFmtId="14" fontId="5" fillId="0" borderId="0" xfId="0" applyNumberFormat="1" applyFont="1" applyAlignment="1">
      <alignment wrapText="1"/>
    </xf>
    <xf numFmtId="164" fontId="5" fillId="6" borderId="1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4" fontId="0" fillId="0" borderId="16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3" fontId="0" fillId="0" borderId="16" xfId="0" applyNumberForma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3" fontId="0" fillId="0" borderId="13" xfId="0" applyNumberForma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4" fontId="0" fillId="0" borderId="17" xfId="0" applyNumberFormat="1" applyBorder="1" applyAlignment="1">
      <alignment horizontal="center" wrapText="1"/>
    </xf>
    <xf numFmtId="3" fontId="0" fillId="0" borderId="17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3" fontId="0" fillId="0" borderId="14" xfId="0" applyNumberForma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4" fontId="0" fillId="0" borderId="18" xfId="0" applyNumberFormat="1" applyBorder="1" applyAlignment="1">
      <alignment horizontal="center" wrapText="1"/>
    </xf>
    <xf numFmtId="3" fontId="0" fillId="0" borderId="18" xfId="0" applyNumberForma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3" fontId="0" fillId="0" borderId="15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3" fontId="0" fillId="0" borderId="4" xfId="0" applyNumberFormat="1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0" fillId="0" borderId="11" xfId="0" applyNumberFormat="1" applyFill="1" applyBorder="1" applyAlignment="1">
      <alignment horizontal="center" wrapText="1"/>
    </xf>
    <xf numFmtId="4" fontId="1" fillId="0" borderId="12" xfId="2" applyNumberFormat="1" applyFont="1" applyFill="1" applyBorder="1" applyAlignment="1">
      <alignment horizontal="center" vertical="center" wrapText="1"/>
    </xf>
    <xf numFmtId="164" fontId="1" fillId="10" borderId="13" xfId="0" applyNumberFormat="1" applyFont="1" applyFill="1" applyBorder="1" applyAlignment="1">
      <alignment horizontal="center"/>
    </xf>
    <xf numFmtId="0" fontId="0" fillId="10" borderId="0" xfId="0" applyFill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5" borderId="9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17" fontId="0" fillId="6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wrapText="1"/>
    </xf>
  </cellXfs>
  <cellStyles count="5">
    <cellStyle name="Comma" xfId="4" builtinId="3"/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opLeftCell="A4" zoomScaleNormal="100" workbookViewId="0">
      <selection activeCell="E22" sqref="E22"/>
    </sheetView>
  </sheetViews>
  <sheetFormatPr defaultColWidth="8.85546875" defaultRowHeight="15"/>
  <cols>
    <col min="1" max="1" width="8.85546875" style="53"/>
    <col min="2" max="2" width="23.28515625" style="53" customWidth="1"/>
    <col min="3" max="3" width="22.85546875" style="53" customWidth="1"/>
    <col min="4" max="4" width="54.7109375" style="53" customWidth="1"/>
    <col min="5" max="5" width="18" style="53" customWidth="1"/>
    <col min="6" max="6" width="19.42578125" style="53" customWidth="1"/>
    <col min="7" max="7" width="17.28515625" style="53" customWidth="1"/>
    <col min="8" max="8" width="21" style="53" customWidth="1"/>
    <col min="9" max="16384" width="8.85546875" style="53"/>
  </cols>
  <sheetData>
    <row r="1" spans="2:8" ht="15.75" thickBot="1"/>
    <row r="2" spans="2:8" ht="15.75" thickBot="1">
      <c r="C2" s="129" t="s">
        <v>4</v>
      </c>
      <c r="D2" s="130"/>
      <c r="E2" s="130"/>
      <c r="F2" s="131"/>
    </row>
    <row r="3" spans="2:8">
      <c r="D3" s="132" t="s">
        <v>19</v>
      </c>
      <c r="E3" s="132"/>
    </row>
    <row r="4" spans="2:8">
      <c r="D4" s="132" t="s">
        <v>66</v>
      </c>
      <c r="E4" s="132"/>
    </row>
    <row r="5" spans="2:8">
      <c r="B5" s="95"/>
      <c r="C5" s="95"/>
      <c r="D5" s="94" t="s">
        <v>23</v>
      </c>
      <c r="E5" s="96">
        <v>45359</v>
      </c>
    </row>
    <row r="6" spans="2:8" ht="15.75" thickBot="1"/>
    <row r="7" spans="2:8" ht="30.75" thickBot="1">
      <c r="B7" s="37" t="s">
        <v>11</v>
      </c>
      <c r="C7" s="35" t="s">
        <v>12</v>
      </c>
      <c r="D7" s="36" t="s">
        <v>13</v>
      </c>
      <c r="E7" s="35" t="s">
        <v>14</v>
      </c>
      <c r="F7" s="37" t="s">
        <v>15</v>
      </c>
      <c r="G7" s="35" t="s">
        <v>16</v>
      </c>
      <c r="H7" s="37" t="s">
        <v>17</v>
      </c>
    </row>
    <row r="8" spans="2:8">
      <c r="B8" s="97">
        <v>2021</v>
      </c>
      <c r="C8" s="98">
        <f>SUM('Monthly Generation'!I7:I18)</f>
        <v>44678.966999999997</v>
      </c>
      <c r="D8" s="99">
        <v>0.93679999999999997</v>
      </c>
      <c r="E8" s="100">
        <f>ROUNDDOWN(C8*D8,0)</f>
        <v>41855</v>
      </c>
      <c r="F8" s="101">
        <v>0</v>
      </c>
      <c r="G8" s="102">
        <v>0</v>
      </c>
      <c r="H8" s="103">
        <f>ROUNDDOWN(E8-F8-G8,0)</f>
        <v>41855</v>
      </c>
    </row>
    <row r="9" spans="2:8">
      <c r="B9" s="104">
        <v>2022</v>
      </c>
      <c r="C9" s="105">
        <f>SUM('Monthly Generation'!I19:I31)</f>
        <v>40749.628499999999</v>
      </c>
      <c r="D9" s="99">
        <v>0.93679999999999997</v>
      </c>
      <c r="E9" s="106">
        <f>ROUNDDOWN(C9*D9,0)</f>
        <v>38174</v>
      </c>
      <c r="F9" s="107">
        <v>0</v>
      </c>
      <c r="G9" s="108">
        <v>0</v>
      </c>
      <c r="H9" s="109">
        <f>ROUNDDOWN(E9-F9-G9,0)</f>
        <v>38174</v>
      </c>
    </row>
    <row r="10" spans="2:8" ht="15.75" thickBot="1">
      <c r="B10" s="110">
        <v>2023</v>
      </c>
      <c r="C10" s="111">
        <f>SUM('Monthly Generation'!I32:I34)</f>
        <v>8175.0219999999945</v>
      </c>
      <c r="D10" s="99">
        <v>0.93679999999999997</v>
      </c>
      <c r="E10" s="112">
        <f>ROUNDDOWN(C10*D10,0)</f>
        <v>7658</v>
      </c>
      <c r="F10" s="113">
        <v>0</v>
      </c>
      <c r="G10" s="114">
        <v>0</v>
      </c>
      <c r="H10" s="115">
        <f>ROUNDDOWN(E10-F10-G10,0)</f>
        <v>7658</v>
      </c>
    </row>
    <row r="11" spans="2:8" ht="15.75" thickBot="1">
      <c r="B11" s="116" t="s">
        <v>18</v>
      </c>
      <c r="C11" s="117">
        <f>SUM(C8:C10)</f>
        <v>93603.617499999993</v>
      </c>
      <c r="D11" s="118"/>
      <c r="E11" s="119">
        <f>SUM(E8:E10)</f>
        <v>87687</v>
      </c>
      <c r="F11" s="120">
        <f>SUM(F8:F10)</f>
        <v>0</v>
      </c>
      <c r="G11" s="121">
        <f>SUM(G8:G10)</f>
        <v>0</v>
      </c>
      <c r="H11" s="122">
        <f>SUM(H8:H10)</f>
        <v>87687</v>
      </c>
    </row>
    <row r="12" spans="2:8" ht="15.75" thickBot="1"/>
    <row r="13" spans="2:8" ht="15.75" thickBot="1">
      <c r="D13" s="133" t="s">
        <v>54</v>
      </c>
      <c r="E13" s="134"/>
    </row>
    <row r="14" spans="2:8">
      <c r="D14" s="38" t="s">
        <v>1</v>
      </c>
      <c r="E14" s="123">
        <v>44197</v>
      </c>
    </row>
    <row r="15" spans="2:8">
      <c r="D15" s="39" t="s">
        <v>2</v>
      </c>
      <c r="E15" s="123">
        <v>45012</v>
      </c>
    </row>
    <row r="16" spans="2:8">
      <c r="D16" s="39" t="s">
        <v>3</v>
      </c>
      <c r="E16" s="124">
        <f>E15-E14+1</f>
        <v>816</v>
      </c>
    </row>
    <row r="17" spans="4:5">
      <c r="D17" s="39" t="s">
        <v>55</v>
      </c>
      <c r="E17" s="125">
        <f>'SDG Summary  data'!D3</f>
        <v>47829</v>
      </c>
    </row>
    <row r="18" spans="4:5" ht="30">
      <c r="D18" s="39" t="s">
        <v>56</v>
      </c>
      <c r="E18" s="125">
        <f>'SDG Summary  data'!G3</f>
        <v>44806</v>
      </c>
    </row>
    <row r="19" spans="4:5" ht="30">
      <c r="D19" s="39" t="s">
        <v>57</v>
      </c>
      <c r="E19" s="125">
        <f>(E17/365)*E16</f>
        <v>106927.298630137</v>
      </c>
    </row>
    <row r="20" spans="4:5" ht="30">
      <c r="D20" s="39" t="s">
        <v>58</v>
      </c>
      <c r="E20" s="125">
        <f>(E18/365)*E16</f>
        <v>100169.0301369863</v>
      </c>
    </row>
    <row r="21" spans="4:5" ht="30">
      <c r="D21" s="39" t="s">
        <v>59</v>
      </c>
      <c r="E21" s="125">
        <f>H11</f>
        <v>87687</v>
      </c>
    </row>
    <row r="22" spans="4:5" ht="30.75" thickBot="1">
      <c r="D22" s="40" t="s">
        <v>60</v>
      </c>
      <c r="E22" s="126">
        <f>(E21-E20)/E20%</f>
        <v>-12.460967346810168</v>
      </c>
    </row>
  </sheetData>
  <mergeCells count="4">
    <mergeCell ref="C2:F2"/>
    <mergeCell ref="D4:E4"/>
    <mergeCell ref="D3:E3"/>
    <mergeCell ref="D13:E1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3"/>
  <sheetViews>
    <sheetView topLeftCell="B2" zoomScale="90" zoomScaleNormal="90" workbookViewId="0">
      <selection activeCell="D3" sqref="D3"/>
    </sheetView>
  </sheetViews>
  <sheetFormatPr defaultColWidth="8.85546875" defaultRowHeight="15"/>
  <cols>
    <col min="3" max="3" width="27.85546875" customWidth="1"/>
    <col min="4" max="4" width="11.7109375" customWidth="1"/>
    <col min="5" max="5" width="16.85546875" customWidth="1"/>
    <col min="6" max="6" width="33.85546875" customWidth="1"/>
    <col min="7" max="7" width="28.28515625" customWidth="1"/>
    <col min="8" max="8" width="15.42578125" bestFit="1" customWidth="1"/>
    <col min="9" max="9" width="24.28515625" bestFit="1" customWidth="1"/>
    <col min="12" max="12" width="25.28515625" bestFit="1" customWidth="1"/>
  </cols>
  <sheetData>
    <row r="3" spans="2:13" ht="45">
      <c r="C3" s="61" t="s">
        <v>37</v>
      </c>
      <c r="D3" s="90">
        <v>47829</v>
      </c>
      <c r="F3" s="61" t="s">
        <v>38</v>
      </c>
      <c r="G3" s="90">
        <v>44806</v>
      </c>
      <c r="I3" s="61" t="s">
        <v>47</v>
      </c>
      <c r="J3" s="62">
        <v>10</v>
      </c>
      <c r="L3" s="61" t="s">
        <v>48</v>
      </c>
      <c r="M3" s="62">
        <v>1</v>
      </c>
    </row>
    <row r="4" spans="2:13" ht="15.75" thickBot="1">
      <c r="C4" s="53"/>
      <c r="F4" s="53"/>
    </row>
    <row r="5" spans="2:13" ht="15.75">
      <c r="B5" s="135" t="s">
        <v>51</v>
      </c>
      <c r="C5" s="136"/>
      <c r="D5" s="136"/>
      <c r="E5" s="136"/>
      <c r="F5" s="136"/>
      <c r="G5" s="137"/>
    </row>
    <row r="6" spans="2:13" ht="30">
      <c r="B6" s="55" t="s">
        <v>39</v>
      </c>
      <c r="C6" s="27" t="s">
        <v>5</v>
      </c>
      <c r="D6" s="27" t="s">
        <v>6</v>
      </c>
      <c r="E6" s="27" t="s">
        <v>40</v>
      </c>
      <c r="F6" s="63" t="s">
        <v>41</v>
      </c>
      <c r="G6" s="64" t="s">
        <v>42</v>
      </c>
    </row>
    <row r="7" spans="2:13" ht="15.75">
      <c r="B7" s="56">
        <v>2021</v>
      </c>
      <c r="C7" s="86">
        <v>44197</v>
      </c>
      <c r="D7" s="86">
        <v>44561</v>
      </c>
      <c r="E7" s="45">
        <f>D7-C7+1</f>
        <v>365</v>
      </c>
      <c r="F7" s="65">
        <f>'ER Summary'!C8</f>
        <v>44678.966999999997</v>
      </c>
      <c r="G7" s="66">
        <f>($D$3/365)*E7</f>
        <v>47829.000000000007</v>
      </c>
      <c r="J7" s="54"/>
    </row>
    <row r="8" spans="2:13">
      <c r="B8" s="56">
        <v>2022</v>
      </c>
      <c r="C8" s="86">
        <v>44562</v>
      </c>
      <c r="D8" s="86">
        <v>44926</v>
      </c>
      <c r="E8" s="45">
        <f>D8-C8+1</f>
        <v>365</v>
      </c>
      <c r="F8" s="65">
        <f>'ER Summary'!C9</f>
        <v>40749.628499999999</v>
      </c>
      <c r="G8" s="66">
        <f t="shared" ref="G8:G9" si="0">($D$3/365)*E8</f>
        <v>47829.000000000007</v>
      </c>
    </row>
    <row r="9" spans="2:13" ht="15.75" thickBot="1">
      <c r="B9" s="57">
        <v>2023</v>
      </c>
      <c r="C9" s="87">
        <v>44927</v>
      </c>
      <c r="D9" s="87">
        <v>45012</v>
      </c>
      <c r="E9" s="58">
        <f>D9-C9+1</f>
        <v>86</v>
      </c>
      <c r="F9" s="67">
        <f>'ER Summary'!C10</f>
        <v>8175.0219999999945</v>
      </c>
      <c r="G9" s="68">
        <f t="shared" si="0"/>
        <v>11269.298630136987</v>
      </c>
    </row>
    <row r="12" spans="2:13" ht="15.75" thickBot="1"/>
    <row r="13" spans="2:13" ht="15.75">
      <c r="B13" s="135" t="s">
        <v>52</v>
      </c>
      <c r="C13" s="136"/>
      <c r="D13" s="136"/>
      <c r="E13" s="136"/>
      <c r="F13" s="136"/>
      <c r="G13" s="136"/>
      <c r="H13" s="59"/>
      <c r="I13" s="60"/>
    </row>
    <row r="14" spans="2:13" ht="45">
      <c r="B14" s="55" t="s">
        <v>39</v>
      </c>
      <c r="C14" s="27" t="s">
        <v>5</v>
      </c>
      <c r="D14" s="27" t="s">
        <v>6</v>
      </c>
      <c r="E14" s="27" t="s">
        <v>40</v>
      </c>
      <c r="F14" s="69" t="s">
        <v>43</v>
      </c>
      <c r="G14" s="69" t="s">
        <v>44</v>
      </c>
      <c r="H14" s="74" t="s">
        <v>45</v>
      </c>
      <c r="I14" s="75" t="s">
        <v>46</v>
      </c>
    </row>
    <row r="15" spans="2:13">
      <c r="B15" s="56">
        <v>2021</v>
      </c>
      <c r="C15" s="86">
        <v>44197</v>
      </c>
      <c r="D15" s="86">
        <v>44561</v>
      </c>
      <c r="E15" s="45">
        <f>D15-C15+1</f>
        <v>365</v>
      </c>
      <c r="F15" s="70">
        <v>36</v>
      </c>
      <c r="G15" s="71">
        <f>(10/365)*E15</f>
        <v>10</v>
      </c>
      <c r="H15" s="76">
        <v>3</v>
      </c>
      <c r="I15" s="77">
        <v>1</v>
      </c>
    </row>
    <row r="16" spans="2:13">
      <c r="B16" s="56">
        <v>2022</v>
      </c>
      <c r="C16" s="86">
        <v>44562</v>
      </c>
      <c r="D16" s="86">
        <v>44926</v>
      </c>
      <c r="E16" s="45">
        <f>D16-C16+1</f>
        <v>365</v>
      </c>
      <c r="F16" s="70">
        <v>34</v>
      </c>
      <c r="G16" s="71">
        <f>(10/365)*E16</f>
        <v>10</v>
      </c>
      <c r="H16" s="76">
        <v>3</v>
      </c>
      <c r="I16" s="77">
        <v>1</v>
      </c>
    </row>
    <row r="17" spans="2:9" ht="15.75" thickBot="1">
      <c r="B17" s="57">
        <v>2023</v>
      </c>
      <c r="C17" s="87">
        <v>44927</v>
      </c>
      <c r="D17" s="87">
        <v>45012</v>
      </c>
      <c r="E17" s="58">
        <f>D17-C17+1</f>
        <v>86</v>
      </c>
      <c r="F17" s="72">
        <v>14</v>
      </c>
      <c r="G17" s="73">
        <f>(10/365)*E17</f>
        <v>2.3561643835616435</v>
      </c>
      <c r="H17" s="78">
        <v>1</v>
      </c>
      <c r="I17" s="79">
        <v>1</v>
      </c>
    </row>
    <row r="18" spans="2:9" ht="15.75" thickBot="1"/>
    <row r="19" spans="2:9">
      <c r="B19" s="138" t="s">
        <v>53</v>
      </c>
      <c r="C19" s="139"/>
      <c r="D19" s="139"/>
      <c r="E19" s="139"/>
      <c r="F19" s="139"/>
      <c r="G19" s="140"/>
    </row>
    <row r="20" spans="2:9" ht="30">
      <c r="B20" s="55" t="s">
        <v>39</v>
      </c>
      <c r="C20" s="27" t="s">
        <v>5</v>
      </c>
      <c r="D20" s="27" t="s">
        <v>6</v>
      </c>
      <c r="E20" s="27" t="s">
        <v>40</v>
      </c>
      <c r="F20" s="80" t="s">
        <v>50</v>
      </c>
      <c r="G20" s="81" t="s">
        <v>49</v>
      </c>
    </row>
    <row r="21" spans="2:9">
      <c r="B21" s="56">
        <v>2021</v>
      </c>
      <c r="C21" s="86">
        <v>44197</v>
      </c>
      <c r="D21" s="86">
        <v>44561</v>
      </c>
      <c r="E21" s="45">
        <f>D21-C21+1</f>
        <v>365</v>
      </c>
      <c r="F21" s="82">
        <f>'ER Summary'!H8</f>
        <v>41855</v>
      </c>
      <c r="G21" s="83">
        <f>($G$3/365)*E21</f>
        <v>44806</v>
      </c>
    </row>
    <row r="22" spans="2:9">
      <c r="B22" s="56">
        <v>2022</v>
      </c>
      <c r="C22" s="86">
        <v>44562</v>
      </c>
      <c r="D22" s="86">
        <v>44926</v>
      </c>
      <c r="E22" s="45">
        <f>D22-C22+1</f>
        <v>365</v>
      </c>
      <c r="F22" s="82">
        <f>'ER Summary'!H9</f>
        <v>38174</v>
      </c>
      <c r="G22" s="83">
        <f t="shared" ref="G22:G23" si="1">($G$3/365)*E22</f>
        <v>44806</v>
      </c>
    </row>
    <row r="23" spans="2:9" ht="15.75" thickBot="1">
      <c r="B23" s="57">
        <v>2023</v>
      </c>
      <c r="C23" s="87">
        <v>44927</v>
      </c>
      <c r="D23" s="87">
        <v>45012</v>
      </c>
      <c r="E23" s="58">
        <f>D23-C23+1</f>
        <v>86</v>
      </c>
      <c r="F23" s="84">
        <f>'ER Summary'!H10</f>
        <v>7658</v>
      </c>
      <c r="G23" s="85">
        <f t="shared" si="1"/>
        <v>10557.030136986301</v>
      </c>
    </row>
  </sheetData>
  <mergeCells count="3">
    <mergeCell ref="B5:G5"/>
    <mergeCell ref="B13:G13"/>
    <mergeCell ref="B19:G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tabSelected="1" topLeftCell="E33" zoomScaleNormal="100" workbookViewId="0">
      <selection activeCell="G38" sqref="G38"/>
    </sheetView>
  </sheetViews>
  <sheetFormatPr defaultColWidth="9.140625" defaultRowHeight="15"/>
  <cols>
    <col min="1" max="1" width="9.140625" style="1"/>
    <col min="2" max="2" width="18.85546875" style="1" customWidth="1"/>
    <col min="3" max="3" width="22.42578125" style="1" customWidth="1"/>
    <col min="4" max="4" width="31.140625" style="1" customWidth="1"/>
    <col min="5" max="5" width="36.7109375" style="1" customWidth="1"/>
    <col min="6" max="6" width="16.28515625" style="1" customWidth="1"/>
    <col min="7" max="7" width="17.42578125" style="1" customWidth="1"/>
    <col min="8" max="8" width="23.42578125" style="1" customWidth="1"/>
    <col min="9" max="9" width="16.140625" style="1" customWidth="1"/>
    <col min="10" max="10" width="24" style="1" customWidth="1"/>
    <col min="11" max="11" width="16.28515625" style="1" customWidth="1"/>
    <col min="12" max="12" width="27.7109375" style="1" customWidth="1"/>
    <col min="13" max="13" width="20.7109375" style="1" customWidth="1"/>
    <col min="14" max="14" width="15" style="1" customWidth="1"/>
    <col min="15" max="16384" width="9.140625" style="1"/>
  </cols>
  <sheetData>
    <row r="1" spans="2:14" ht="15.75" thickBot="1"/>
    <row r="2" spans="2:14" ht="15" customHeight="1" thickBot="1">
      <c r="C2" s="150" t="s">
        <v>4</v>
      </c>
      <c r="D2" s="151"/>
      <c r="E2" s="151"/>
      <c r="F2" s="152"/>
      <c r="G2" s="5"/>
    </row>
    <row r="3" spans="2:14" ht="15.75" customHeight="1">
      <c r="B3" s="5"/>
      <c r="C3" s="5"/>
      <c r="D3" s="5"/>
      <c r="E3" s="5"/>
      <c r="F3" s="5"/>
      <c r="G3" s="5"/>
    </row>
    <row r="4" spans="2:14" ht="19.5" thickBot="1">
      <c r="B4" s="3"/>
      <c r="C4" s="3"/>
      <c r="D4" s="3"/>
      <c r="E4" s="3"/>
      <c r="F4" s="3"/>
      <c r="G4" s="3"/>
      <c r="H4" s="3"/>
      <c r="I4" s="3"/>
    </row>
    <row r="5" spans="2:14" ht="15.75" thickBot="1">
      <c r="B5" s="144" t="s">
        <v>5</v>
      </c>
      <c r="C5" s="146" t="s">
        <v>6</v>
      </c>
      <c r="D5" s="141" t="s">
        <v>20</v>
      </c>
      <c r="E5" s="141"/>
      <c r="F5" s="141"/>
      <c r="G5" s="141"/>
      <c r="H5" s="142"/>
      <c r="I5" s="143"/>
    </row>
    <row r="6" spans="2:14" s="2" customFormat="1" ht="45.75" thickBot="1">
      <c r="B6" s="145"/>
      <c r="C6" s="147"/>
      <c r="D6" s="6" t="s">
        <v>7</v>
      </c>
      <c r="E6" s="7" t="s">
        <v>8</v>
      </c>
      <c r="F6" s="9" t="s">
        <v>21</v>
      </c>
      <c r="G6" s="10" t="s">
        <v>9</v>
      </c>
      <c r="H6" s="8" t="s">
        <v>10</v>
      </c>
      <c r="I6" s="7" t="s">
        <v>0</v>
      </c>
      <c r="J6" s="51" t="s">
        <v>26</v>
      </c>
      <c r="K6" s="52" t="s">
        <v>27</v>
      </c>
      <c r="L6" s="1"/>
      <c r="M6" s="1"/>
      <c r="N6" s="1"/>
    </row>
    <row r="7" spans="2:14" ht="15.75" thickBot="1">
      <c r="B7" s="88">
        <v>44197</v>
      </c>
      <c r="C7" s="88">
        <v>44227</v>
      </c>
      <c r="D7" s="12">
        <v>3066000</v>
      </c>
      <c r="E7" s="13">
        <v>7500</v>
      </c>
      <c r="F7" s="14">
        <f>115%*E7</f>
        <v>8625</v>
      </c>
      <c r="G7" s="12">
        <v>27545</v>
      </c>
      <c r="H7" s="12">
        <f>D7-F7-G7</f>
        <v>3029830</v>
      </c>
      <c r="I7" s="41">
        <f>H7/1000</f>
        <v>3029.83</v>
      </c>
      <c r="J7" s="49">
        <v>3029830</v>
      </c>
      <c r="K7" s="50" t="s">
        <v>28</v>
      </c>
    </row>
    <row r="8" spans="2:14" ht="15.75" thickBot="1">
      <c r="B8" s="88">
        <v>44228</v>
      </c>
      <c r="C8" s="88">
        <v>44255</v>
      </c>
      <c r="D8" s="15">
        <v>2977500</v>
      </c>
      <c r="E8" s="16">
        <v>1500</v>
      </c>
      <c r="F8" s="15">
        <f t="shared" ref="F8:F34" si="0">115%*E8</f>
        <v>1724.9999999999998</v>
      </c>
      <c r="G8" s="15">
        <v>24809</v>
      </c>
      <c r="H8" s="15">
        <f>D8-F8-G8</f>
        <v>2950966</v>
      </c>
      <c r="I8" s="42">
        <f t="shared" ref="I8:I35" si="1">H8/1000</f>
        <v>2950.9659999999999</v>
      </c>
      <c r="J8" s="44">
        <v>2950966</v>
      </c>
      <c r="K8" s="45" t="s">
        <v>28</v>
      </c>
    </row>
    <row r="9" spans="2:14" ht="15.75" thickBot="1">
      <c r="B9" s="88">
        <v>44256</v>
      </c>
      <c r="C9" s="88">
        <v>44286</v>
      </c>
      <c r="D9" s="15">
        <v>3286500</v>
      </c>
      <c r="E9" s="16">
        <v>7500</v>
      </c>
      <c r="F9" s="15">
        <f t="shared" si="0"/>
        <v>8625</v>
      </c>
      <c r="G9" s="15">
        <v>39619</v>
      </c>
      <c r="H9" s="14">
        <f>D9-F9-G9</f>
        <v>3238256</v>
      </c>
      <c r="I9" s="42">
        <f t="shared" si="1"/>
        <v>3238.2559999999999</v>
      </c>
      <c r="J9" s="44">
        <v>3238256</v>
      </c>
      <c r="K9" s="45" t="s">
        <v>28</v>
      </c>
    </row>
    <row r="10" spans="2:14" ht="15.75" thickBot="1">
      <c r="B10" s="88">
        <v>44287</v>
      </c>
      <c r="C10" s="88">
        <v>44316</v>
      </c>
      <c r="D10" s="15">
        <v>2274000</v>
      </c>
      <c r="E10" s="16">
        <v>10500</v>
      </c>
      <c r="F10" s="15">
        <f t="shared" si="0"/>
        <v>12074.999999999998</v>
      </c>
      <c r="G10" s="15">
        <v>26873</v>
      </c>
      <c r="H10" s="15">
        <f t="shared" ref="H10:H34" si="2">D10-F10-G10</f>
        <v>2235052</v>
      </c>
      <c r="I10" s="42">
        <f t="shared" si="1"/>
        <v>2235.0520000000001</v>
      </c>
      <c r="J10" s="44">
        <v>2235052</v>
      </c>
      <c r="K10" s="45" t="s">
        <v>28</v>
      </c>
    </row>
    <row r="11" spans="2:14" ht="15.75" thickBot="1">
      <c r="B11" s="88">
        <v>44317</v>
      </c>
      <c r="C11" s="88">
        <v>44347</v>
      </c>
      <c r="D11" s="15">
        <v>4209000</v>
      </c>
      <c r="E11" s="16">
        <v>7500</v>
      </c>
      <c r="F11" s="15">
        <f t="shared" si="0"/>
        <v>8625</v>
      </c>
      <c r="G11" s="15">
        <v>54990</v>
      </c>
      <c r="H11" s="14">
        <f t="shared" si="2"/>
        <v>4145385</v>
      </c>
      <c r="I11" s="42">
        <f t="shared" si="1"/>
        <v>4145.3850000000002</v>
      </c>
      <c r="J11" s="44">
        <v>4145385</v>
      </c>
      <c r="K11" s="45" t="s">
        <v>28</v>
      </c>
    </row>
    <row r="12" spans="2:14" ht="15.75" thickBot="1">
      <c r="B12" s="88">
        <v>44348</v>
      </c>
      <c r="C12" s="88">
        <v>44377</v>
      </c>
      <c r="D12" s="15">
        <v>6399000</v>
      </c>
      <c r="E12" s="16">
        <v>6000</v>
      </c>
      <c r="F12" s="15">
        <f t="shared" si="0"/>
        <v>6899.9999999999991</v>
      </c>
      <c r="G12" s="15">
        <v>88366</v>
      </c>
      <c r="H12" s="15">
        <f t="shared" si="2"/>
        <v>6303734</v>
      </c>
      <c r="I12" s="42">
        <f t="shared" si="1"/>
        <v>6303.7340000000004</v>
      </c>
      <c r="J12" s="44">
        <v>6303734</v>
      </c>
      <c r="K12" s="45" t="s">
        <v>28</v>
      </c>
    </row>
    <row r="13" spans="2:14" ht="15.75" thickBot="1">
      <c r="B13" s="88">
        <v>44378</v>
      </c>
      <c r="C13" s="88">
        <v>44408</v>
      </c>
      <c r="D13" s="15">
        <v>6903000</v>
      </c>
      <c r="E13" s="16">
        <v>0</v>
      </c>
      <c r="F13" s="15">
        <f t="shared" si="0"/>
        <v>0</v>
      </c>
      <c r="G13" s="15">
        <v>94609</v>
      </c>
      <c r="H13" s="14">
        <f t="shared" si="2"/>
        <v>6808391</v>
      </c>
      <c r="I13" s="42">
        <f t="shared" si="1"/>
        <v>6808.3909999999996</v>
      </c>
      <c r="J13" s="44">
        <v>6808391</v>
      </c>
      <c r="K13" s="45" t="s">
        <v>28</v>
      </c>
    </row>
    <row r="14" spans="2:14" ht="15.75" thickBot="1">
      <c r="B14" s="88">
        <v>44409</v>
      </c>
      <c r="C14" s="88">
        <v>44439</v>
      </c>
      <c r="D14" s="15">
        <v>5008500</v>
      </c>
      <c r="E14" s="16">
        <v>3000</v>
      </c>
      <c r="F14" s="15">
        <f t="shared" si="0"/>
        <v>3449.9999999999995</v>
      </c>
      <c r="G14" s="15">
        <v>57017</v>
      </c>
      <c r="H14" s="15">
        <f t="shared" si="2"/>
        <v>4948033</v>
      </c>
      <c r="I14" s="42">
        <f t="shared" si="1"/>
        <v>4948.0330000000004</v>
      </c>
      <c r="J14" s="44">
        <v>4948033</v>
      </c>
      <c r="K14" s="45" t="s">
        <v>28</v>
      </c>
    </row>
    <row r="15" spans="2:14" ht="15.75" thickBot="1">
      <c r="B15" s="88">
        <v>44440</v>
      </c>
      <c r="C15" s="88">
        <v>44469</v>
      </c>
      <c r="D15" s="15">
        <v>5299500</v>
      </c>
      <c r="E15" s="16">
        <v>0</v>
      </c>
      <c r="F15" s="15">
        <f t="shared" si="0"/>
        <v>0</v>
      </c>
      <c r="G15" s="15">
        <v>61232</v>
      </c>
      <c r="H15" s="14">
        <f t="shared" si="2"/>
        <v>5238268</v>
      </c>
      <c r="I15" s="42">
        <f t="shared" si="1"/>
        <v>5238.268</v>
      </c>
      <c r="J15" s="44">
        <v>5238268</v>
      </c>
      <c r="K15" s="45" t="s">
        <v>28</v>
      </c>
    </row>
    <row r="16" spans="2:14" ht="15.75" thickBot="1">
      <c r="B16" s="88">
        <v>44470</v>
      </c>
      <c r="C16" s="88">
        <v>44500</v>
      </c>
      <c r="D16" s="15">
        <v>1510500</v>
      </c>
      <c r="E16" s="16">
        <v>13500</v>
      </c>
      <c r="F16" s="15">
        <f t="shared" si="0"/>
        <v>15524.999999999998</v>
      </c>
      <c r="G16" s="15">
        <v>16942</v>
      </c>
      <c r="H16" s="15">
        <f t="shared" si="2"/>
        <v>1478033</v>
      </c>
      <c r="I16" s="42">
        <f t="shared" si="1"/>
        <v>1478.0329999999999</v>
      </c>
      <c r="J16" s="44">
        <v>1478033</v>
      </c>
      <c r="K16" s="45" t="s">
        <v>28</v>
      </c>
    </row>
    <row r="17" spans="2:11" ht="15.75" thickBot="1">
      <c r="B17" s="88">
        <v>44501</v>
      </c>
      <c r="C17" s="88">
        <v>44530</v>
      </c>
      <c r="D17" s="17">
        <v>2064000</v>
      </c>
      <c r="E17" s="18">
        <v>9000</v>
      </c>
      <c r="F17" s="15">
        <f t="shared" si="0"/>
        <v>10350</v>
      </c>
      <c r="G17" s="15">
        <v>16458</v>
      </c>
      <c r="H17" s="14">
        <f t="shared" si="2"/>
        <v>2037192</v>
      </c>
      <c r="I17" s="42">
        <f t="shared" si="1"/>
        <v>2037.192</v>
      </c>
      <c r="J17" s="44">
        <v>2037192</v>
      </c>
      <c r="K17" s="45" t="s">
        <v>28</v>
      </c>
    </row>
    <row r="18" spans="2:11" ht="15.75" thickBot="1">
      <c r="B18" s="88">
        <v>44531</v>
      </c>
      <c r="C18" s="88">
        <v>44561</v>
      </c>
      <c r="D18" s="17">
        <v>2305500</v>
      </c>
      <c r="E18" s="18">
        <v>12000</v>
      </c>
      <c r="F18" s="15">
        <f t="shared" si="0"/>
        <v>13799.999999999998</v>
      </c>
      <c r="G18" s="17">
        <v>25873</v>
      </c>
      <c r="H18" s="15">
        <f t="shared" si="2"/>
        <v>2265827</v>
      </c>
      <c r="I18" s="42">
        <f t="shared" si="1"/>
        <v>2265.8270000000002</v>
      </c>
      <c r="J18" s="44">
        <v>2265827</v>
      </c>
      <c r="K18" s="45" t="s">
        <v>28</v>
      </c>
    </row>
    <row r="19" spans="2:11" ht="15.75" thickBot="1">
      <c r="B19" s="88">
        <v>44562</v>
      </c>
      <c r="C19" s="88">
        <v>44592</v>
      </c>
      <c r="D19" s="17">
        <v>1984500</v>
      </c>
      <c r="E19" s="18">
        <v>12000</v>
      </c>
      <c r="F19" s="15">
        <f t="shared" si="0"/>
        <v>13799.999999999998</v>
      </c>
      <c r="G19" s="17">
        <v>18782</v>
      </c>
      <c r="H19" s="14">
        <f t="shared" si="2"/>
        <v>1951918</v>
      </c>
      <c r="I19" s="42">
        <f t="shared" si="1"/>
        <v>1951.9179999999999</v>
      </c>
      <c r="J19" s="44">
        <v>1951918</v>
      </c>
      <c r="K19" s="45" t="s">
        <v>28</v>
      </c>
    </row>
    <row r="20" spans="2:11" ht="15.75" thickBot="1">
      <c r="B20" s="88">
        <v>44593</v>
      </c>
      <c r="C20" s="88">
        <v>44620</v>
      </c>
      <c r="D20" s="17">
        <v>2122500</v>
      </c>
      <c r="E20" s="18">
        <v>10500</v>
      </c>
      <c r="F20" s="15">
        <f t="shared" si="0"/>
        <v>12074.999999999998</v>
      </c>
      <c r="G20" s="17">
        <v>17453</v>
      </c>
      <c r="H20" s="15">
        <f t="shared" si="2"/>
        <v>2092972</v>
      </c>
      <c r="I20" s="42">
        <f t="shared" si="1"/>
        <v>2092.9720000000002</v>
      </c>
      <c r="J20" s="44">
        <v>2092972</v>
      </c>
      <c r="K20" s="45" t="s">
        <v>28</v>
      </c>
    </row>
    <row r="21" spans="2:11" ht="15.75" thickBot="1">
      <c r="B21" s="127">
        <v>44621</v>
      </c>
      <c r="C21" s="127">
        <v>44635</v>
      </c>
      <c r="D21" s="17">
        <v>1816500</v>
      </c>
      <c r="E21" s="18">
        <v>0</v>
      </c>
      <c r="F21" s="15">
        <f t="shared" si="0"/>
        <v>0</v>
      </c>
      <c r="G21" s="17">
        <v>10053</v>
      </c>
      <c r="H21" s="14">
        <f t="shared" si="2"/>
        <v>1806447</v>
      </c>
      <c r="I21" s="42">
        <f t="shared" si="1"/>
        <v>1806.4469999999999</v>
      </c>
      <c r="J21" s="44">
        <v>1806450</v>
      </c>
      <c r="K21" s="154" t="s">
        <v>28</v>
      </c>
    </row>
    <row r="22" spans="2:11" ht="15.75" thickBot="1">
      <c r="B22" s="127">
        <v>44636</v>
      </c>
      <c r="C22" s="127">
        <v>44651</v>
      </c>
      <c r="D22" s="17">
        <v>946950</v>
      </c>
      <c r="E22" s="18">
        <v>6300</v>
      </c>
      <c r="F22" s="15">
        <f t="shared" si="0"/>
        <v>7244.9999999999991</v>
      </c>
      <c r="G22" s="17">
        <v>5801</v>
      </c>
      <c r="H22" s="14">
        <f t="shared" si="2"/>
        <v>933904</v>
      </c>
      <c r="I22" s="42">
        <f t="shared" si="1"/>
        <v>933.904</v>
      </c>
      <c r="J22" s="44">
        <v>933900</v>
      </c>
      <c r="K22" s="45" t="s">
        <v>28</v>
      </c>
    </row>
    <row r="23" spans="2:11" ht="15.75" thickBot="1">
      <c r="B23" s="88">
        <v>44652</v>
      </c>
      <c r="C23" s="88">
        <v>44681</v>
      </c>
      <c r="D23" s="17">
        <v>1812000</v>
      </c>
      <c r="E23" s="18">
        <v>15900</v>
      </c>
      <c r="F23" s="15">
        <f t="shared" si="0"/>
        <v>18285</v>
      </c>
      <c r="G23" s="17">
        <v>18280</v>
      </c>
      <c r="H23" s="15">
        <f t="shared" si="2"/>
        <v>1775435</v>
      </c>
      <c r="I23" s="42">
        <f t="shared" si="1"/>
        <v>1775.4349999999999</v>
      </c>
      <c r="J23" s="44">
        <v>1775435</v>
      </c>
      <c r="K23" s="45" t="s">
        <v>28</v>
      </c>
    </row>
    <row r="24" spans="2:11" ht="15.75" thickBot="1">
      <c r="B24" s="88">
        <v>44682</v>
      </c>
      <c r="C24" s="88">
        <v>44712</v>
      </c>
      <c r="D24" s="17">
        <v>5059050</v>
      </c>
      <c r="E24" s="18">
        <v>1650</v>
      </c>
      <c r="F24" s="15">
        <f t="shared" si="0"/>
        <v>1897.4999999999998</v>
      </c>
      <c r="G24" s="17">
        <v>52630</v>
      </c>
      <c r="H24" s="14">
        <f t="shared" si="2"/>
        <v>5004522.5</v>
      </c>
      <c r="I24" s="42">
        <f t="shared" si="1"/>
        <v>5004.5225</v>
      </c>
      <c r="J24" s="44">
        <v>5004522.5</v>
      </c>
      <c r="K24" s="45" t="s">
        <v>28</v>
      </c>
    </row>
    <row r="25" spans="2:11" ht="15.75" thickBot="1">
      <c r="B25" s="88">
        <v>44713</v>
      </c>
      <c r="C25" s="88">
        <v>44742</v>
      </c>
      <c r="D25" s="17">
        <v>5672250</v>
      </c>
      <c r="E25" s="18">
        <v>1350</v>
      </c>
      <c r="F25" s="15">
        <f t="shared" si="0"/>
        <v>1552.4999999999998</v>
      </c>
      <c r="G25" s="17">
        <v>65576</v>
      </c>
      <c r="H25" s="15">
        <f t="shared" si="2"/>
        <v>5605121.5</v>
      </c>
      <c r="I25" s="42">
        <f t="shared" si="1"/>
        <v>5605.1215000000002</v>
      </c>
      <c r="J25" s="44">
        <v>5605121.5</v>
      </c>
      <c r="K25" s="45" t="s">
        <v>28</v>
      </c>
    </row>
    <row r="26" spans="2:11" ht="15.75" thickBot="1">
      <c r="B26" s="88">
        <v>44743</v>
      </c>
      <c r="C26" s="88">
        <v>44773</v>
      </c>
      <c r="D26" s="17">
        <v>6687750</v>
      </c>
      <c r="E26" s="18">
        <v>4050</v>
      </c>
      <c r="F26" s="15">
        <f t="shared" si="0"/>
        <v>4657.5</v>
      </c>
      <c r="G26" s="17">
        <v>94972</v>
      </c>
      <c r="H26" s="14">
        <f t="shared" si="2"/>
        <v>6588120.5</v>
      </c>
      <c r="I26" s="42">
        <f t="shared" si="1"/>
        <v>6588.1205</v>
      </c>
      <c r="J26" s="44">
        <v>6588120.5</v>
      </c>
      <c r="K26" s="45" t="s">
        <v>28</v>
      </c>
    </row>
    <row r="27" spans="2:11" ht="15.75" thickBot="1">
      <c r="B27" s="88">
        <v>44774</v>
      </c>
      <c r="C27" s="88">
        <v>44804</v>
      </c>
      <c r="D27" s="17">
        <v>5713650</v>
      </c>
      <c r="E27" s="18">
        <v>4500</v>
      </c>
      <c r="F27" s="15">
        <f t="shared" si="0"/>
        <v>5175</v>
      </c>
      <c r="G27" s="17">
        <v>77348</v>
      </c>
      <c r="H27" s="15">
        <f t="shared" si="2"/>
        <v>5631127</v>
      </c>
      <c r="I27" s="42">
        <f t="shared" si="1"/>
        <v>5631.1270000000004</v>
      </c>
      <c r="J27" s="44">
        <v>5631127</v>
      </c>
      <c r="K27" s="45" t="s">
        <v>28</v>
      </c>
    </row>
    <row r="28" spans="2:11" ht="15.75" thickBot="1">
      <c r="B28" s="88">
        <v>44805</v>
      </c>
      <c r="C28" s="88">
        <v>44834</v>
      </c>
      <c r="D28" s="17">
        <v>3675900</v>
      </c>
      <c r="E28" s="18">
        <v>8250</v>
      </c>
      <c r="F28" s="15">
        <f t="shared" si="0"/>
        <v>9487.5</v>
      </c>
      <c r="G28" s="17">
        <v>45321</v>
      </c>
      <c r="H28" s="14">
        <f t="shared" si="2"/>
        <v>3621091.5</v>
      </c>
      <c r="I28" s="42">
        <f t="shared" si="1"/>
        <v>3621.0915</v>
      </c>
      <c r="J28" s="44">
        <v>3621091.5</v>
      </c>
      <c r="K28" s="45" t="s">
        <v>28</v>
      </c>
    </row>
    <row r="29" spans="2:11" ht="15.75" thickBot="1">
      <c r="B29" s="88">
        <v>44835</v>
      </c>
      <c r="C29" s="88">
        <v>44865</v>
      </c>
      <c r="D29" s="17">
        <v>1635300</v>
      </c>
      <c r="E29" s="18">
        <v>15450</v>
      </c>
      <c r="F29" s="15">
        <f t="shared" si="0"/>
        <v>17767.5</v>
      </c>
      <c r="G29" s="17">
        <v>19551</v>
      </c>
      <c r="H29" s="15">
        <f t="shared" si="2"/>
        <v>1597981.5</v>
      </c>
      <c r="I29" s="42">
        <f t="shared" si="1"/>
        <v>1597.9815000000001</v>
      </c>
      <c r="J29" s="44">
        <v>1597981.5</v>
      </c>
      <c r="K29" s="45" t="s">
        <v>28</v>
      </c>
    </row>
    <row r="30" spans="2:11" ht="15.75" thickBot="1">
      <c r="B30" s="88">
        <v>44866</v>
      </c>
      <c r="C30" s="88">
        <v>44895</v>
      </c>
      <c r="D30" s="17">
        <v>1698750</v>
      </c>
      <c r="E30" s="18">
        <v>7800</v>
      </c>
      <c r="F30" s="15">
        <f t="shared" si="0"/>
        <v>8970</v>
      </c>
      <c r="G30" s="17">
        <v>16646</v>
      </c>
      <c r="H30" s="14">
        <f t="shared" si="2"/>
        <v>1673134</v>
      </c>
      <c r="I30" s="42">
        <f t="shared" si="1"/>
        <v>1673.134</v>
      </c>
      <c r="J30" s="44">
        <v>1673134</v>
      </c>
      <c r="K30" s="45" t="s">
        <v>28</v>
      </c>
    </row>
    <row r="31" spans="2:11" ht="15.75" thickBot="1">
      <c r="B31" s="88">
        <v>44896</v>
      </c>
      <c r="C31" s="88">
        <v>44926</v>
      </c>
      <c r="D31" s="17">
        <v>2497950</v>
      </c>
      <c r="E31" s="18">
        <v>4500</v>
      </c>
      <c r="F31" s="15">
        <f t="shared" si="0"/>
        <v>5175</v>
      </c>
      <c r="G31" s="17">
        <v>24921</v>
      </c>
      <c r="H31" s="15">
        <f t="shared" si="2"/>
        <v>2467854</v>
      </c>
      <c r="I31" s="42">
        <f t="shared" si="1"/>
        <v>2467.8539999999998</v>
      </c>
      <c r="J31" s="44">
        <v>2467854</v>
      </c>
      <c r="K31" s="45" t="s">
        <v>28</v>
      </c>
    </row>
    <row r="32" spans="2:11" ht="15.75" thickBot="1">
      <c r="B32" s="88">
        <v>44927</v>
      </c>
      <c r="C32" s="88">
        <v>44957</v>
      </c>
      <c r="D32" s="17">
        <v>3088500</v>
      </c>
      <c r="E32" s="18">
        <v>7350</v>
      </c>
      <c r="F32" s="15">
        <f t="shared" si="0"/>
        <v>8452.5</v>
      </c>
      <c r="G32" s="17">
        <v>36717</v>
      </c>
      <c r="H32" s="14">
        <f t="shared" si="2"/>
        <v>3043330.5</v>
      </c>
      <c r="I32" s="42">
        <f t="shared" si="1"/>
        <v>3043.3305</v>
      </c>
      <c r="J32" s="44">
        <v>3043330.5</v>
      </c>
      <c r="K32" s="45" t="s">
        <v>28</v>
      </c>
    </row>
    <row r="33" spans="2:14" ht="15.75" thickBot="1">
      <c r="B33" s="88">
        <v>44958</v>
      </c>
      <c r="C33" s="88">
        <v>44985</v>
      </c>
      <c r="D33" s="17">
        <v>2124150</v>
      </c>
      <c r="E33" s="18">
        <v>8100</v>
      </c>
      <c r="F33" s="15">
        <f t="shared" si="0"/>
        <v>9315</v>
      </c>
      <c r="G33" s="17">
        <v>23097</v>
      </c>
      <c r="H33" s="15">
        <f t="shared" si="2"/>
        <v>2091738</v>
      </c>
      <c r="I33" s="42">
        <f t="shared" si="1"/>
        <v>2091.7379999999998</v>
      </c>
      <c r="J33" s="44">
        <v>2091738</v>
      </c>
      <c r="K33" s="45" t="s">
        <v>28</v>
      </c>
    </row>
    <row r="34" spans="2:14" ht="15.75" thickBot="1">
      <c r="B34" s="88">
        <v>44986</v>
      </c>
      <c r="C34" s="88">
        <v>45012</v>
      </c>
      <c r="D34" s="19">
        <f>'March 2023 Generation'!B36</f>
        <v>3082049.9999999949</v>
      </c>
      <c r="E34" s="20">
        <f>'March 2023 Generation'!C36</f>
        <v>4050.0000000000041</v>
      </c>
      <c r="F34" s="21">
        <f t="shared" si="0"/>
        <v>4657.5000000000045</v>
      </c>
      <c r="G34" s="31">
        <v>37439</v>
      </c>
      <c r="H34" s="22">
        <f t="shared" si="2"/>
        <v>3039953.4999999949</v>
      </c>
      <c r="I34" s="43">
        <f t="shared" si="1"/>
        <v>3039.9534999999951</v>
      </c>
      <c r="J34" s="44">
        <v>3039953.4999999949</v>
      </c>
      <c r="K34" s="45" t="s">
        <v>28</v>
      </c>
    </row>
    <row r="35" spans="2:14" ht="15.75" thickBot="1">
      <c r="B35" s="148" t="s">
        <v>22</v>
      </c>
      <c r="C35" s="149"/>
      <c r="D35" s="23"/>
      <c r="E35" s="23"/>
      <c r="F35" s="23"/>
      <c r="G35" s="23"/>
      <c r="H35" s="4">
        <f>SUM(H7:H34)</f>
        <v>93603617.5</v>
      </c>
      <c r="I35" s="11">
        <f t="shared" si="1"/>
        <v>93603.617499999993</v>
      </c>
    </row>
    <row r="38" spans="2:14" ht="225">
      <c r="B38" s="32" t="s">
        <v>24</v>
      </c>
      <c r="C38" s="33" t="s">
        <v>25</v>
      </c>
      <c r="D38" s="48" t="s">
        <v>36</v>
      </c>
      <c r="E38" s="128" t="s">
        <v>65</v>
      </c>
      <c r="F38" s="155" t="s">
        <v>67</v>
      </c>
    </row>
    <row r="39" spans="2:14">
      <c r="D39" s="46" t="s">
        <v>35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2:14">
      <c r="D40" s="46" t="s">
        <v>29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2:14">
      <c r="D41" s="46" t="s">
        <v>30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2:14">
      <c r="D42" s="46" t="s">
        <v>31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2:14">
      <c r="D43" s="46" t="s">
        <v>32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2:14">
      <c r="D44" s="46" t="s">
        <v>33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2:14">
      <c r="D45" s="46" t="s">
        <v>34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5">
    <mergeCell ref="D5:I5"/>
    <mergeCell ref="B5:B6"/>
    <mergeCell ref="C5:C6"/>
    <mergeCell ref="B35:C35"/>
    <mergeCell ref="C2:F2"/>
  </mergeCells>
  <phoneticPr fontId="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opLeftCell="A16" workbookViewId="0"/>
  </sheetViews>
  <sheetFormatPr defaultColWidth="8.85546875" defaultRowHeight="15"/>
  <cols>
    <col min="1" max="1" width="17.42578125" customWidth="1"/>
    <col min="2" max="2" width="13.42578125" customWidth="1"/>
    <col min="3" max="3" width="15" customWidth="1"/>
    <col min="4" max="4" width="22.42578125" customWidth="1"/>
  </cols>
  <sheetData>
    <row r="2" spans="1:4">
      <c r="A2" s="24"/>
      <c r="B2" s="153"/>
      <c r="C2" s="153"/>
      <c r="D2" s="153"/>
    </row>
    <row r="3" spans="1:4">
      <c r="A3" s="25" t="s">
        <v>23</v>
      </c>
      <c r="B3" s="26" t="s">
        <v>61</v>
      </c>
      <c r="C3" s="25" t="s">
        <v>62</v>
      </c>
      <c r="D3" s="91" t="s">
        <v>63</v>
      </c>
    </row>
    <row r="4" spans="1:4">
      <c r="A4" s="89">
        <v>44986</v>
      </c>
      <c r="B4" s="28">
        <v>183449.99999999345</v>
      </c>
      <c r="C4" s="29">
        <v>0</v>
      </c>
      <c r="D4" s="29">
        <v>183449.99999999345</v>
      </c>
    </row>
    <row r="5" spans="1:4">
      <c r="A5" s="89">
        <v>44987</v>
      </c>
      <c r="B5" s="28">
        <v>187650.00000000498</v>
      </c>
      <c r="C5" s="29">
        <v>0</v>
      </c>
      <c r="D5" s="29">
        <v>187650.00000000498</v>
      </c>
    </row>
    <row r="6" spans="1:4">
      <c r="A6" s="89">
        <v>44988</v>
      </c>
      <c r="B6" s="28">
        <v>161249.99999999828</v>
      </c>
      <c r="C6" s="29">
        <v>0</v>
      </c>
      <c r="D6" s="29">
        <v>161249.99999999828</v>
      </c>
    </row>
    <row r="7" spans="1:4">
      <c r="A7" s="89">
        <v>44989</v>
      </c>
      <c r="B7" s="28">
        <v>133350.00000000151</v>
      </c>
      <c r="C7" s="29">
        <v>0</v>
      </c>
      <c r="D7" s="29">
        <v>133350.00000000151</v>
      </c>
    </row>
    <row r="8" spans="1:4">
      <c r="A8" s="89">
        <v>44990</v>
      </c>
      <c r="B8" s="28">
        <v>136650.0000000002</v>
      </c>
      <c r="C8" s="29">
        <v>0</v>
      </c>
      <c r="D8" s="29">
        <v>136650.0000000002</v>
      </c>
    </row>
    <row r="9" spans="1:4">
      <c r="A9" s="89">
        <v>44991</v>
      </c>
      <c r="B9" s="28">
        <v>126599.99999999911</v>
      </c>
      <c r="C9" s="29">
        <v>0</v>
      </c>
      <c r="D9" s="29">
        <v>126599.99999999911</v>
      </c>
    </row>
    <row r="10" spans="1:4">
      <c r="A10" s="89">
        <v>44992</v>
      </c>
      <c r="B10" s="28">
        <v>180600.00000000116</v>
      </c>
      <c r="C10" s="29">
        <v>0</v>
      </c>
      <c r="D10" s="29">
        <v>180600.00000000116</v>
      </c>
    </row>
    <row r="11" spans="1:4">
      <c r="A11" s="89">
        <v>44993</v>
      </c>
      <c r="B11" s="28">
        <v>183599.99999999843</v>
      </c>
      <c r="C11" s="29">
        <v>0</v>
      </c>
      <c r="D11" s="29">
        <v>183599.99999999843</v>
      </c>
    </row>
    <row r="12" spans="1:4">
      <c r="A12" s="89">
        <v>44994</v>
      </c>
      <c r="B12" s="28">
        <v>155400.0000000002</v>
      </c>
      <c r="C12" s="29">
        <v>300.00000000000028</v>
      </c>
      <c r="D12" s="29">
        <v>155100.0000000002</v>
      </c>
    </row>
    <row r="13" spans="1:4">
      <c r="A13" s="89">
        <v>44995</v>
      </c>
      <c r="B13" s="28">
        <v>125100.00000000048</v>
      </c>
      <c r="C13" s="29">
        <v>0</v>
      </c>
      <c r="D13" s="29">
        <v>125100.00000000048</v>
      </c>
    </row>
    <row r="14" spans="1:4">
      <c r="A14" s="89">
        <v>44996</v>
      </c>
      <c r="B14" s="28">
        <v>134850.00000000015</v>
      </c>
      <c r="C14" s="29">
        <v>0</v>
      </c>
      <c r="D14" s="29">
        <v>134850.00000000015</v>
      </c>
    </row>
    <row r="15" spans="1:4">
      <c r="A15" s="89">
        <v>44997</v>
      </c>
      <c r="B15" s="28">
        <v>148649.99999999782</v>
      </c>
      <c r="C15" s="29">
        <v>0</v>
      </c>
      <c r="D15" s="29">
        <v>148649.99999999782</v>
      </c>
    </row>
    <row r="16" spans="1:4">
      <c r="A16" s="89">
        <v>44998</v>
      </c>
      <c r="B16" s="28">
        <v>115950.00000000368</v>
      </c>
      <c r="C16" s="29">
        <v>0</v>
      </c>
      <c r="D16" s="29">
        <v>115950.00000000368</v>
      </c>
    </row>
    <row r="17" spans="1:4">
      <c r="A17" s="89">
        <v>44999</v>
      </c>
      <c r="B17" s="28">
        <v>98549.999999997337</v>
      </c>
      <c r="C17" s="29">
        <v>0</v>
      </c>
      <c r="D17" s="29">
        <v>98549.999999997337</v>
      </c>
    </row>
    <row r="18" spans="1:4">
      <c r="A18" s="89">
        <v>45000</v>
      </c>
      <c r="B18" s="28">
        <v>90149.999999999869</v>
      </c>
      <c r="C18" s="29">
        <v>0</v>
      </c>
      <c r="D18" s="29">
        <v>90149.999999999869</v>
      </c>
    </row>
    <row r="19" spans="1:4">
      <c r="A19" s="89">
        <v>45001</v>
      </c>
      <c r="B19" s="28">
        <v>22499.999999996588</v>
      </c>
      <c r="C19" s="29">
        <v>600.00000000000057</v>
      </c>
      <c r="D19" s="29">
        <v>21899.999999996588</v>
      </c>
    </row>
    <row r="20" spans="1:4">
      <c r="A20" s="89">
        <v>45002</v>
      </c>
      <c r="B20" s="28">
        <v>47400.000000004642</v>
      </c>
      <c r="C20" s="29">
        <v>600.00000000000057</v>
      </c>
      <c r="D20" s="29">
        <v>46800.000000004642</v>
      </c>
    </row>
    <row r="21" spans="1:4">
      <c r="A21" s="89">
        <v>45003</v>
      </c>
      <c r="B21" s="28">
        <v>86850.000000001164</v>
      </c>
      <c r="C21" s="29">
        <v>750.00000000000068</v>
      </c>
      <c r="D21" s="29">
        <v>86100.000000001164</v>
      </c>
    </row>
    <row r="22" spans="1:4">
      <c r="A22" s="89">
        <v>45004</v>
      </c>
      <c r="B22" s="28">
        <v>90899.999999999185</v>
      </c>
      <c r="C22" s="29">
        <v>0</v>
      </c>
      <c r="D22" s="29">
        <v>90899.999999999185</v>
      </c>
    </row>
    <row r="23" spans="1:4">
      <c r="A23" s="89">
        <v>45005</v>
      </c>
      <c r="B23" s="28">
        <v>59850.000000000138</v>
      </c>
      <c r="C23" s="29">
        <v>300.00000000000028</v>
      </c>
      <c r="D23" s="29">
        <v>59550.000000000138</v>
      </c>
    </row>
    <row r="24" spans="1:4">
      <c r="A24" s="89">
        <v>45006</v>
      </c>
      <c r="B24" s="28">
        <v>68850.00000000048</v>
      </c>
      <c r="C24" s="29">
        <v>450.0000000000004</v>
      </c>
      <c r="D24" s="29">
        <v>68400.00000000048</v>
      </c>
    </row>
    <row r="25" spans="1:4">
      <c r="A25" s="89">
        <v>45007</v>
      </c>
      <c r="B25" s="28">
        <v>112649.99999999645</v>
      </c>
      <c r="C25" s="29">
        <v>0</v>
      </c>
      <c r="D25" s="29">
        <v>112649.99999999645</v>
      </c>
    </row>
    <row r="26" spans="1:4">
      <c r="A26" s="89">
        <v>45008</v>
      </c>
      <c r="B26" s="28">
        <v>72899.999999998501</v>
      </c>
      <c r="C26" s="29">
        <v>0</v>
      </c>
      <c r="D26" s="29">
        <v>72899.999999998501</v>
      </c>
    </row>
    <row r="27" spans="1:4">
      <c r="A27" s="89">
        <v>45009</v>
      </c>
      <c r="B27" s="28">
        <v>55500.000000000684</v>
      </c>
      <c r="C27" s="29">
        <v>300.00000000000028</v>
      </c>
      <c r="D27" s="29">
        <v>55200.000000000684</v>
      </c>
    </row>
    <row r="28" spans="1:4">
      <c r="A28" s="89">
        <v>45010</v>
      </c>
      <c r="B28" s="28">
        <v>86700.0000000047</v>
      </c>
      <c r="C28" s="29">
        <v>450.0000000000004</v>
      </c>
      <c r="D28" s="29">
        <v>86250.0000000047</v>
      </c>
    </row>
    <row r="29" spans="1:4">
      <c r="A29" s="89">
        <v>45011</v>
      </c>
      <c r="B29" s="28">
        <v>83549.999999993932</v>
      </c>
      <c r="C29" s="29">
        <v>300.00000000000028</v>
      </c>
      <c r="D29" s="29">
        <v>83249.999999993932</v>
      </c>
    </row>
    <row r="30" spans="1:4">
      <c r="A30" s="89">
        <v>45012</v>
      </c>
      <c r="B30" s="28">
        <v>132600.00000000218</v>
      </c>
      <c r="C30" s="29">
        <v>0</v>
      </c>
      <c r="D30" s="29">
        <v>132600.00000000218</v>
      </c>
    </row>
    <row r="31" spans="1:4">
      <c r="A31" s="89">
        <v>45013</v>
      </c>
      <c r="B31" s="28">
        <v>88650.000000001222</v>
      </c>
      <c r="C31" s="29">
        <v>0</v>
      </c>
      <c r="D31" s="29">
        <v>88650.000000001222</v>
      </c>
    </row>
    <row r="32" spans="1:4">
      <c r="A32" s="89">
        <v>45014</v>
      </c>
      <c r="B32" s="28">
        <v>84300.000000001775</v>
      </c>
      <c r="C32" s="29">
        <v>300.00000000000028</v>
      </c>
      <c r="D32" s="29">
        <v>84000.000000001775</v>
      </c>
    </row>
    <row r="33" spans="1:4">
      <c r="A33" s="89">
        <v>45015</v>
      </c>
      <c r="B33" s="28">
        <v>92099.999999996391</v>
      </c>
      <c r="C33" s="29">
        <v>300.00000000000028</v>
      </c>
      <c r="D33" s="29">
        <v>91799.999999996391</v>
      </c>
    </row>
    <row r="34" spans="1:4">
      <c r="A34" s="89">
        <v>45016</v>
      </c>
      <c r="B34" s="28">
        <v>52349.999999998428</v>
      </c>
      <c r="C34" s="29">
        <v>300.00000000000028</v>
      </c>
      <c r="D34" s="29">
        <v>52049.999999998428</v>
      </c>
    </row>
    <row r="35" spans="1:4">
      <c r="A35" s="93" t="s">
        <v>22</v>
      </c>
      <c r="B35" s="28">
        <f>SUM(B4:B34)</f>
        <v>3399449.999999993</v>
      </c>
      <c r="C35" s="29">
        <f>SUM(C4:C34)</f>
        <v>4950.0000000000045</v>
      </c>
      <c r="D35" s="29">
        <f>SUM(D4:D34)</f>
        <v>3394499.999999993</v>
      </c>
    </row>
    <row r="36" spans="1:4" ht="45">
      <c r="A36" s="92" t="s">
        <v>64</v>
      </c>
      <c r="B36" s="34">
        <f>SUM(B4:B30)</f>
        <v>3082049.9999999949</v>
      </c>
      <c r="C36" s="34">
        <f>SUM(C4:C30)</f>
        <v>4050.0000000000041</v>
      </c>
      <c r="D36" s="30"/>
    </row>
  </sheetData>
  <mergeCells count="1">
    <mergeCell ref="B2:D2"/>
  </mergeCells>
  <phoneticPr fontId="7" type="noConversion"/>
  <pageMargins left="0.7" right="0.7" top="0.75" bottom="0.75" header="0.3" footer="0.3"/>
  <pageSetup paperSize="9" orientation="portrait" r:id="rId1"/>
  <ignoredErrors>
    <ignoredError sqref="B36:C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 Summary</vt:lpstr>
      <vt:lpstr>SDG Summary  data</vt:lpstr>
      <vt:lpstr>Monthly Generation</vt:lpstr>
      <vt:lpstr>March 2023 Generation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Pnkaj Rajput</dc:creator>
  <cp:lastModifiedBy>hp</cp:lastModifiedBy>
  <dcterms:created xsi:type="dcterms:W3CDTF">2019-11-04T06:05:35Z</dcterms:created>
  <dcterms:modified xsi:type="dcterms:W3CDTF">2024-03-12T10:43:41Z</dcterms:modified>
</cp:coreProperties>
</file>