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hp\Desktop\"/>
    </mc:Choice>
  </mc:AlternateContent>
  <xr:revisionPtr revIDLastSave="0" documentId="13_ncr:1_{B75BC777-1100-4CB3-831F-E14E2AFA0051}" xr6:coauthVersionLast="47" xr6:coauthVersionMax="47" xr10:uidLastSave="{00000000-0000-0000-0000-000000000000}"/>
  <bookViews>
    <workbookView xWindow="-108" yWindow="-108" windowWidth="23256" windowHeight="12456" activeTab="3" xr2:uid="{00000000-000D-0000-FFFF-FFFF00000000}"/>
  </bookViews>
  <sheets>
    <sheet name="CEA Database version 11" sheetId="1" r:id="rId1"/>
    <sheet name="CEA Database version 19" sheetId="2" r:id="rId2"/>
    <sheet name="Emission Factor" sheetId="3" r:id="rId3"/>
    <sheet name="Emission Reduction"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3" l="1"/>
  <c r="F23" i="3"/>
  <c r="E15" i="3"/>
  <c r="F15" i="3"/>
  <c r="D15" i="3"/>
  <c r="E19" i="3"/>
  <c r="F19" i="3"/>
  <c r="D19" i="3"/>
  <c r="E9" i="4" l="1"/>
  <c r="E8" i="4"/>
  <c r="E7" i="4"/>
  <c r="E6" i="4"/>
  <c r="E5" i="4"/>
  <c r="M26" i="3" l="1"/>
  <c r="M29" i="3" s="1"/>
  <c r="J32" i="2"/>
  <c r="J33" i="2" s="1"/>
  <c r="J21" i="2"/>
  <c r="D26" i="3" l="1"/>
  <c r="D29" i="3" s="1"/>
  <c r="E39" i="3" s="1"/>
  <c r="D5" i="4"/>
  <c r="D6" i="4" s="1"/>
  <c r="F5" i="4" l="1"/>
  <c r="I32" i="3"/>
  <c r="D7" i="4"/>
  <c r="F6" i="4"/>
  <c r="I6" i="4" s="1"/>
  <c r="I5" i="4" l="1"/>
  <c r="D8" i="4"/>
  <c r="F7" i="4"/>
  <c r="I7" i="4" l="1"/>
  <c r="D9" i="4"/>
  <c r="F8" i="4"/>
  <c r="I8" i="4" l="1"/>
  <c r="F9" i="4"/>
  <c r="I9" i="4" s="1"/>
  <c r="I10" i="4" s="1"/>
  <c r="D10" i="4"/>
  <c r="D11" i="4"/>
  <c r="F11" i="4" l="1"/>
  <c r="D16" i="4"/>
  <c r="F10" i="4"/>
  <c r="I11" i="4"/>
  <c r="D20" i="4" l="1"/>
</calcChain>
</file>

<file path=xl/sharedStrings.xml><?xml version="1.0" encoding="utf-8"?>
<sst xmlns="http://schemas.openxmlformats.org/spreadsheetml/2006/main" count="208" uniqueCount="121">
  <si>
    <t>CENTRAL ELECTRICITY AUTHORITY: CO2 BASELINE DATABASE</t>
  </si>
  <si>
    <t xml:space="preserve">VERSION </t>
  </si>
  <si>
    <t>11.0</t>
  </si>
  <si>
    <t>https://cea.nic.in/cdm-co2-baseline-database/?lang=en</t>
  </si>
  <si>
    <t>DATE</t>
  </si>
  <si>
    <t>Apr 16</t>
  </si>
  <si>
    <t>BASELINE METHODOLOGY</t>
  </si>
  <si>
    <t>ACM0002 / Ver 16.0 and "Tool to Calculate the Emission Factor for an Electricity System", Version 5.0</t>
  </si>
  <si>
    <t>EMISSION FACTORS</t>
  </si>
  <si>
    <t>Emission Factors (tCO2/MWh) (excl. Imports)</t>
  </si>
  <si>
    <t>2010-11</t>
  </si>
  <si>
    <t>2011-12</t>
  </si>
  <si>
    <t>2012-13</t>
  </si>
  <si>
    <t>2013-14</t>
  </si>
  <si>
    <t>2014-15</t>
  </si>
  <si>
    <t>Emission Factors (tCO2/MWh) (incl. Imports)</t>
  </si>
  <si>
    <t xml:space="preserve">Weighted Average Emission Rate </t>
  </si>
  <si>
    <t>Weighted Average Emission Rate (2)</t>
  </si>
  <si>
    <t xml:space="preserve">Simple Operating Margin (1) </t>
  </si>
  <si>
    <t xml:space="preserve">Simple Operating Margin (1) (2) </t>
  </si>
  <si>
    <t>Build Margin</t>
  </si>
  <si>
    <t>Build Margin (not adjusted for imports)</t>
  </si>
  <si>
    <t xml:space="preserve">Combined Margin (1) </t>
  </si>
  <si>
    <t>Combined Margin (1) (2)</t>
  </si>
  <si>
    <r>
      <t xml:space="preserve">(1) Operating margin is based on the data for the same year. This corresponds to the </t>
    </r>
    <r>
      <rPr>
        <i/>
        <sz val="8"/>
        <rFont val="Arial"/>
        <family val="2"/>
      </rPr>
      <t xml:space="preserve">ex post option </t>
    </r>
  </si>
  <si>
    <t xml:space="preserve">      given in "Tool to Calculate the Emission Factor for an Electricity System", Ver. 5.0 (p.14)</t>
  </si>
  <si>
    <t>(2) Adjustments for imports from other Indian grids are based on operating margin of exporting grid.</t>
  </si>
  <si>
    <t xml:space="preserve">       For imports from other countries, an emission factor of zero is used.</t>
  </si>
  <si>
    <t xml:space="preserve">       See "Tool to Calculate the Emission Factor for an Electricity System", Ver. 5.0 (p.9), options a+b</t>
  </si>
  <si>
    <t>GENERATION DATA</t>
  </si>
  <si>
    <t>EMISSION DATA</t>
  </si>
  <si>
    <t>Gross Generation Total (GWh)</t>
  </si>
  <si>
    <t>Absolute Emissions Total (tCO2)</t>
  </si>
  <si>
    <t>Net Generation Total (GWh)</t>
  </si>
  <si>
    <t>Absolute Emissions OM (tCO2)</t>
  </si>
  <si>
    <t>Share of Must-Run (Hydro/Nuclear) (% of Net Generation)</t>
  </si>
  <si>
    <t>Absolute Emissions BM (tCO2)</t>
  </si>
  <si>
    <t>Net Generation in Operating Margin (GWh)</t>
  </si>
  <si>
    <t>Net Imports (GWh)</t>
  </si>
  <si>
    <t>20% of Net Generation (GWh)</t>
  </si>
  <si>
    <t>Share of Net Imports (% of Net Generation)</t>
  </si>
  <si>
    <t>Net Generation in Build Margin (GWh)</t>
  </si>
  <si>
    <t>19.0</t>
  </si>
  <si>
    <t>CDM - CO2 Baseline Database - Central Electricity Authority (cea.nic.in)</t>
  </si>
  <si>
    <t>ACM0002 / Ver 20.0 and "Tool to Calculate the Emission Factor for an Electricity System", Version 7.0</t>
  </si>
  <si>
    <t>2018-19</t>
  </si>
  <si>
    <t>2019-20</t>
  </si>
  <si>
    <t>2020-21</t>
  </si>
  <si>
    <t>2021-22</t>
  </si>
  <si>
    <t>2022-23</t>
  </si>
  <si>
    <t xml:space="preserve">  Net Renewable Generation (GWh)</t>
  </si>
  <si>
    <t>Gross Generation Total, Including RES and Imports (GWh)</t>
  </si>
  <si>
    <t>Net Generation Total, Including RES and Imports (GWh)</t>
  </si>
  <si>
    <t>Captive Power Injection into Grid (GWh)*</t>
  </si>
  <si>
    <t>Renewable Generation in Open access Adjustment(GWh)**</t>
  </si>
  <si>
    <t>Net Generation injected into grid  (Net Gen. adjusted for Captive power injection and Renewable O.A.) (GWh)</t>
  </si>
  <si>
    <t>* Captive Power Injection for 2022-23 calculated based on progressive analysis from 2021-22 Captive Generation Report published by CEA</t>
  </si>
  <si>
    <t>** Renewable Open access data as provided by IEX,HPX, and PXL Power exchanges for GDAM and GTAM market transactions by Industries/consumers through open access in 2022-23</t>
  </si>
  <si>
    <t>Absolute Emissions from Captive Injection in Grid (tCO2)</t>
  </si>
  <si>
    <t>Absolute Emissions Avg (inc. Captive Generation Emission)</t>
  </si>
  <si>
    <t>Weighted Average Emission Rate Incl. RES (2)</t>
  </si>
  <si>
    <t>Grid Emission Factor (for net effective injection into grid)</t>
  </si>
  <si>
    <t xml:space="preserve">      given in "Tool to Calculate the Emission Factor for an Electricity System", Ver. 7.0 (p.16)</t>
  </si>
  <si>
    <t xml:space="preserve">       See "Tool to Calculate the Emission Factor for an Electricity System", Ver. 7.0 (p.10 &amp; 11), options a+b</t>
  </si>
  <si>
    <t>ER Sheet Version Number</t>
  </si>
  <si>
    <t>Project name</t>
  </si>
  <si>
    <t>GSID</t>
  </si>
  <si>
    <t>Completion date of version</t>
  </si>
  <si>
    <t>VERSION</t>
  </si>
  <si>
    <t>Tool Applied</t>
  </si>
  <si>
    <t>ACM0002 / Ver 21.0 and "Tool to Calculate the Emission Factor for an Electricity System", Version 7.0</t>
  </si>
  <si>
    <t>Net Generation in Operating Margin (GWH) (incl. Imports)</t>
  </si>
  <si>
    <t>Indian Grid</t>
  </si>
  <si>
    <t>Simple Operating Margin (tCO2/MWh) (incl. Imports) (1) (2)</t>
  </si>
  <si>
    <t>Build Margin (tCO2/MWh) (not adjusted for imports)</t>
  </si>
  <si>
    <t>Weighted Generation Operating Margin</t>
  </si>
  <si>
    <t>Combined Margin Emission Factor</t>
  </si>
  <si>
    <t>Baseline emission factor</t>
  </si>
  <si>
    <r>
      <t>(tCO</t>
    </r>
    <r>
      <rPr>
        <b/>
        <vertAlign val="subscript"/>
        <sz val="11"/>
        <rFont val="Calibri"/>
        <family val="2"/>
      </rPr>
      <t>2</t>
    </r>
    <r>
      <rPr>
        <b/>
        <sz val="11"/>
        <rFont val="Calibri"/>
        <family val="2"/>
      </rPr>
      <t>/MWh)</t>
    </r>
  </si>
  <si>
    <t>*Conservative values have been chosen.</t>
  </si>
  <si>
    <t>ER calculation</t>
  </si>
  <si>
    <r>
      <t>Project capacity (MW</t>
    </r>
    <r>
      <rPr>
        <sz val="11"/>
        <color theme="1"/>
        <rFont val="Calibri"/>
        <family val="2"/>
        <scheme val="minor"/>
      </rPr>
      <t>)</t>
    </r>
  </si>
  <si>
    <t>Emission Factor (tCO2/MW)</t>
  </si>
  <si>
    <t>Year</t>
  </si>
  <si>
    <t>Degradation factor</t>
  </si>
  <si>
    <t>MWh</t>
  </si>
  <si>
    <t>2x50 MW Orange Suvaan Solar Photovoltaic Power Project in 
Maharashtra, India</t>
  </si>
  <si>
    <t>GS5928</t>
  </si>
  <si>
    <t>Year 1</t>
  </si>
  <si>
    <t>Year 2</t>
  </si>
  <si>
    <t>Year 3</t>
  </si>
  <si>
    <t>Year 4</t>
  </si>
  <si>
    <t>Year 5</t>
  </si>
  <si>
    <t>Net generation  (MWh)</t>
  </si>
  <si>
    <r>
      <t>Estimated baseline emissions (tCO</t>
    </r>
    <r>
      <rPr>
        <b/>
        <vertAlign val="subscript"/>
        <sz val="11"/>
        <rFont val="Arial"/>
        <family val="2"/>
      </rPr>
      <t>2</t>
    </r>
    <r>
      <rPr>
        <b/>
        <sz val="11"/>
        <rFont val="Arial"/>
        <family val="2"/>
      </rPr>
      <t>e)</t>
    </r>
  </si>
  <si>
    <t>Estimated project emissions (tCO2e)</t>
  </si>
  <si>
    <r>
      <t>Estimated leakage emissions (tCO</t>
    </r>
    <r>
      <rPr>
        <b/>
        <vertAlign val="subscript"/>
        <sz val="11"/>
        <rFont val="Arial"/>
        <family val="2"/>
      </rPr>
      <t>2</t>
    </r>
    <r>
      <rPr>
        <b/>
        <sz val="11"/>
        <rFont val="Arial"/>
        <family val="2"/>
      </rPr>
      <t>e)</t>
    </r>
  </si>
  <si>
    <r>
      <t>Estimated Emissions reduction  (tCO</t>
    </r>
    <r>
      <rPr>
        <b/>
        <vertAlign val="subscript"/>
        <sz val="11"/>
        <rFont val="Arial"/>
        <family val="2"/>
      </rPr>
      <t>2</t>
    </r>
    <r>
      <rPr>
        <b/>
        <sz val="11"/>
        <rFont val="Arial"/>
        <family val="2"/>
      </rPr>
      <t>e)</t>
    </r>
  </si>
  <si>
    <t xml:space="preserve">Total </t>
  </si>
  <si>
    <t>Average</t>
  </si>
  <si>
    <t>SUSTAINABLE DEVELOPMENT GOALS TARGETED</t>
  </si>
  <si>
    <t>SDG IMPACT</t>
  </si>
  <si>
    <t>ESTIMATED ANNUAL AVERAGE</t>
  </si>
  <si>
    <t>UNITS OR PRODUCTS</t>
  </si>
  <si>
    <t>7 Affordable and Clean Energy</t>
  </si>
  <si>
    <t>MWh of renewable energy generated</t>
  </si>
  <si>
    <t>8 Decent Work and Economic Growth </t>
  </si>
  <si>
    <t>Trainings</t>
  </si>
  <si>
    <t>Training/year</t>
  </si>
  <si>
    <t>Employees</t>
  </si>
  <si>
    <t>Jobs</t>
  </si>
  <si>
    <t>13 Climate Action (mandatory)</t>
  </si>
  <si>
    <t>Emission Reduction</t>
  </si>
  <si>
    <t>tCO2e</t>
  </si>
  <si>
    <t>2x50 MW Orange Suvaan Solar Photovoltaic Power Project in 
Maharashtra, India (GS-5928)</t>
  </si>
  <si>
    <t>Annual Generation for first year of crediting period (MWh)</t>
  </si>
  <si>
    <t>Income generation</t>
  </si>
  <si>
    <t>Mn. INR</t>
  </si>
  <si>
    <t>PLF (%)  as per actual generation data of CP1*</t>
  </si>
  <si>
    <t>* As outlined in Section 2 of the Assessment Process and Requirements in the RULE CLARIFICATION document titled "ASSESSMENT APPROACH FOR REPORTING HIGHER EX-POST EMISSION REDUCTIONS" (version 1.0), the variation in the PLF is systematic. Consequently, in accordance with Section 2.1.9 of the same document, the PDD must also be updated. Therefore, the actual PLF has been considered for estimating the emission reductions for the second crediting period.</t>
  </si>
  <si>
    <t>PLF (%)  as per registered PDD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</si>
</sst>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0.000"/>
    <numFmt numFmtId="167" formatCode="#,##0.0000"/>
    <numFmt numFmtId="168" formatCode="0.0000"/>
    <numFmt numFmtId="169" formatCode="_(* #,##0_);_(* \(#,##0\);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b/>
      <sz val="8"/>
      <name val="Arial"/>
      <family val="2"/>
    </font>
    <font>
      <sz val="8"/>
      <name val="Arial"/>
      <family val="2"/>
    </font>
    <font>
      <i/>
      <sz val="8"/>
      <name val="Arial"/>
      <family val="2"/>
    </font>
    <font>
      <b/>
      <sz val="10"/>
      <name val="Arial"/>
      <family val="2"/>
    </font>
    <font>
      <sz val="11"/>
      <color indexed="8"/>
      <name val="Calibri"/>
      <family val="2"/>
    </font>
    <font>
      <b/>
      <sz val="9"/>
      <name val="Arial"/>
      <family val="2"/>
    </font>
    <font>
      <b/>
      <sz val="11"/>
      <color indexed="8"/>
      <name val="Calibri"/>
      <family val="2"/>
    </font>
    <font>
      <b/>
      <sz val="12"/>
      <color indexed="8"/>
      <name val="Calibri"/>
      <family val="2"/>
    </font>
    <font>
      <b/>
      <sz val="14"/>
      <color indexed="8"/>
      <name val="Calibri"/>
      <family val="2"/>
    </font>
    <font>
      <sz val="12"/>
      <name val="Times New Roman"/>
      <family val="1"/>
    </font>
    <font>
      <b/>
      <sz val="11"/>
      <name val="Calibri"/>
      <family val="2"/>
      <scheme val="minor"/>
    </font>
    <font>
      <b/>
      <vertAlign val="subscript"/>
      <sz val="11"/>
      <name val="Calibri"/>
      <family val="2"/>
    </font>
    <font>
      <b/>
      <sz val="11"/>
      <name val="Calibri"/>
      <family val="2"/>
    </font>
    <font>
      <sz val="8"/>
      <name val="Calibri"/>
      <family val="2"/>
      <scheme val="minor"/>
    </font>
    <font>
      <b/>
      <sz val="12"/>
      <color theme="1"/>
      <name val="Calibri"/>
      <family val="2"/>
      <scheme val="minor"/>
    </font>
    <font>
      <b/>
      <sz val="11"/>
      <name val="Arial"/>
      <family val="2"/>
    </font>
    <font>
      <b/>
      <vertAlign val="subscript"/>
      <sz val="11"/>
      <name val="Arial"/>
      <family val="2"/>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39997558519241921"/>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8" tint="0.59999389629810485"/>
      </top>
      <bottom style="thin">
        <color theme="8" tint="0.59999389629810485"/>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8" tint="0.59999389629810485"/>
      </right>
      <top style="thin">
        <color theme="8" tint="0.59999389629810485"/>
      </top>
      <bottom/>
      <diagonal/>
    </border>
    <border>
      <left/>
      <right/>
      <top/>
      <bottom style="thin">
        <color theme="8" tint="0.59999389629810485"/>
      </bottom>
      <diagonal/>
    </border>
    <border>
      <left style="thin">
        <color theme="8" tint="0.59999389629810485"/>
      </left>
      <right style="thin">
        <color theme="8" tint="0.59999389629810485"/>
      </right>
      <top/>
      <bottom style="thin">
        <color theme="8" tint="0.59999389629810485"/>
      </bottom>
      <diagonal/>
    </border>
    <border>
      <left/>
      <right style="thin">
        <color theme="8" tint="0.59999389629810485"/>
      </right>
      <top/>
      <bottom style="thin">
        <color theme="8" tint="0.59999389629810485"/>
      </bottom>
      <diagonal/>
    </border>
    <border>
      <left style="thin">
        <color theme="8" tint="0.59999389629810485"/>
      </left>
      <right style="thin">
        <color theme="8" tint="0.59999389629810485"/>
      </right>
      <top/>
      <bottom/>
      <diagonal/>
    </border>
    <border>
      <left style="thin">
        <color theme="8" tint="0.59999389629810485"/>
      </left>
      <right/>
      <top style="thin">
        <color theme="8" tint="0.59999389629810485"/>
      </top>
      <bottom style="thin">
        <color theme="8" tint="0.59999389629810485"/>
      </bottom>
      <diagonal/>
    </border>
    <border>
      <left/>
      <right style="thin">
        <color theme="8" tint="0.59999389629810485"/>
      </right>
      <top/>
      <bottom/>
      <diagonal/>
    </border>
    <border>
      <left/>
      <right style="thin">
        <color theme="8" tint="0.59999389629810485"/>
      </right>
      <top style="thin">
        <color theme="8" tint="0.59999389629810485"/>
      </top>
      <bottom style="thin">
        <color theme="8" tint="0.59999389629810485"/>
      </bottom>
      <diagonal/>
    </border>
    <border>
      <left style="thin">
        <color indexed="64"/>
      </left>
      <right style="thin">
        <color indexed="64"/>
      </right>
      <top style="thin">
        <color rgb="FFA295F3"/>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xf numFmtId="9" fontId="4" fillId="0" borderId="0" applyFont="0" applyFill="0" applyBorder="0" applyAlignment="0" applyProtection="0"/>
    <xf numFmtId="0" fontId="9" fillId="0" borderId="0" applyNumberFormat="0" applyFill="0" applyBorder="0" applyProtection="0"/>
    <xf numFmtId="0" fontId="14" fillId="0" borderId="0"/>
    <xf numFmtId="0" fontId="9" fillId="0" borderId="0"/>
  </cellStyleXfs>
  <cellXfs count="191">
    <xf numFmtId="0" fontId="0" fillId="0" borderId="0" xfId="0"/>
    <xf numFmtId="0" fontId="4" fillId="0" borderId="0" xfId="4"/>
    <xf numFmtId="0" fontId="5" fillId="2" borderId="1" xfId="4" applyFont="1" applyFill="1" applyBorder="1"/>
    <xf numFmtId="0" fontId="6" fillId="2" borderId="1" xfId="4" applyFont="1" applyFill="1" applyBorder="1" applyAlignment="1">
      <alignment horizontal="right"/>
    </xf>
    <xf numFmtId="0" fontId="6" fillId="2" borderId="1" xfId="4" applyFont="1" applyFill="1" applyBorder="1"/>
    <xf numFmtId="0" fontId="5" fillId="2" borderId="0" xfId="4" applyFont="1" applyFill="1"/>
    <xf numFmtId="49" fontId="5" fillId="2" borderId="0" xfId="4" applyNumberFormat="1" applyFont="1" applyFill="1" applyAlignment="1">
      <alignment horizontal="left"/>
    </xf>
    <xf numFmtId="0" fontId="3" fillId="0" borderId="0" xfId="3"/>
    <xf numFmtId="17" fontId="5" fillId="2" borderId="0" xfId="4" quotePrefix="1" applyNumberFormat="1" applyFont="1" applyFill="1" applyAlignment="1">
      <alignment horizontal="left"/>
    </xf>
    <xf numFmtId="0" fontId="5" fillId="2" borderId="0" xfId="4" applyFont="1" applyFill="1" applyAlignment="1">
      <alignment horizontal="left"/>
    </xf>
    <xf numFmtId="4" fontId="6" fillId="2" borderId="0" xfId="4" applyNumberFormat="1" applyFont="1" applyFill="1"/>
    <xf numFmtId="3" fontId="6" fillId="2" borderId="0" xfId="4" applyNumberFormat="1" applyFont="1" applyFill="1" applyAlignment="1">
      <alignment horizontal="right"/>
    </xf>
    <xf numFmtId="0" fontId="5" fillId="2" borderId="2" xfId="4" applyFont="1" applyFill="1" applyBorder="1"/>
    <xf numFmtId="0" fontId="5" fillId="2" borderId="3" xfId="4" applyFont="1" applyFill="1" applyBorder="1" applyAlignment="1">
      <alignment horizontal="left"/>
    </xf>
    <xf numFmtId="4" fontId="5" fillId="2" borderId="3" xfId="4" applyNumberFormat="1" applyFont="1" applyFill="1" applyBorder="1" applyAlignment="1">
      <alignment horizontal="right"/>
    </xf>
    <xf numFmtId="4" fontId="5" fillId="2" borderId="2" xfId="4" applyNumberFormat="1" applyFont="1" applyFill="1" applyBorder="1" applyAlignment="1">
      <alignment horizontal="right"/>
    </xf>
    <xf numFmtId="0" fontId="6" fillId="2" borderId="0" xfId="4" applyFont="1" applyFill="1"/>
    <xf numFmtId="0" fontId="5" fillId="2" borderId="3" xfId="4" applyFont="1" applyFill="1" applyBorder="1"/>
    <xf numFmtId="0" fontId="5" fillId="2" borderId="2" xfId="4" applyFont="1" applyFill="1" applyBorder="1" applyAlignment="1">
      <alignment horizontal="right"/>
    </xf>
    <xf numFmtId="0" fontId="6" fillId="2" borderId="3" xfId="4" applyFont="1" applyFill="1" applyBorder="1"/>
    <xf numFmtId="4" fontId="6" fillId="2" borderId="3" xfId="4" applyNumberFormat="1" applyFont="1" applyFill="1" applyBorder="1" applyAlignment="1">
      <alignment horizontal="right"/>
    </xf>
    <xf numFmtId="4" fontId="6" fillId="2" borderId="0" xfId="4" applyNumberFormat="1" applyFont="1" applyFill="1" applyAlignment="1">
      <alignment horizontal="right"/>
    </xf>
    <xf numFmtId="4" fontId="6" fillId="2" borderId="1" xfId="4" applyNumberFormat="1" applyFont="1" applyFill="1" applyBorder="1" applyAlignment="1">
      <alignment horizontal="right"/>
    </xf>
    <xf numFmtId="2" fontId="6" fillId="2" borderId="0" xfId="4" applyNumberFormat="1" applyFont="1" applyFill="1"/>
    <xf numFmtId="3" fontId="6" fillId="2" borderId="3" xfId="4" applyNumberFormat="1" applyFont="1" applyFill="1" applyBorder="1" applyAlignment="1">
      <alignment horizontal="right"/>
    </xf>
    <xf numFmtId="165" fontId="6" fillId="2" borderId="0" xfId="4" applyNumberFormat="1" applyFont="1" applyFill="1" applyAlignment="1">
      <alignment horizontal="right"/>
    </xf>
    <xf numFmtId="3" fontId="6" fillId="2" borderId="0" xfId="4" applyNumberFormat="1" applyFont="1" applyFill="1"/>
    <xf numFmtId="165" fontId="6" fillId="2" borderId="1" xfId="5" applyNumberFormat="1" applyFont="1" applyFill="1" applyBorder="1" applyAlignment="1">
      <alignment horizontal="right"/>
    </xf>
    <xf numFmtId="3" fontId="6" fillId="2" borderId="1" xfId="4" applyNumberFormat="1" applyFont="1" applyFill="1" applyBorder="1" applyAlignment="1">
      <alignment horizontal="right"/>
    </xf>
    <xf numFmtId="0" fontId="6" fillId="2" borderId="0" xfId="4" applyFont="1" applyFill="1" applyAlignment="1">
      <alignment horizontal="right"/>
    </xf>
    <xf numFmtId="0" fontId="8" fillId="2" borderId="0" xfId="4" applyFont="1" applyFill="1"/>
    <xf numFmtId="1" fontId="6" fillId="2" borderId="0" xfId="4" applyNumberFormat="1" applyFont="1" applyFill="1"/>
    <xf numFmtId="0" fontId="9" fillId="0" borderId="0" xfId="6"/>
    <xf numFmtId="4" fontId="5" fillId="2" borderId="4" xfId="6" applyNumberFormat="1" applyFont="1" applyFill="1" applyBorder="1" applyAlignment="1">
      <alignment horizontal="right"/>
    </xf>
    <xf numFmtId="3" fontId="6" fillId="2" borderId="4" xfId="6" applyNumberFormat="1" applyFont="1" applyFill="1" applyBorder="1" applyAlignment="1">
      <alignment horizontal="right"/>
    </xf>
    <xf numFmtId="4" fontId="6" fillId="2" borderId="4" xfId="6" applyNumberFormat="1" applyFont="1" applyFill="1" applyBorder="1" applyAlignment="1">
      <alignment horizontal="right"/>
    </xf>
    <xf numFmtId="165" fontId="6" fillId="2" borderId="4" xfId="6" applyNumberFormat="1" applyFont="1" applyFill="1" applyBorder="1" applyAlignment="1">
      <alignment horizontal="right"/>
    </xf>
    <xf numFmtId="10" fontId="6" fillId="2" borderId="4" xfId="6" applyNumberFormat="1" applyFont="1" applyFill="1" applyBorder="1" applyAlignment="1">
      <alignment horizontal="right"/>
    </xf>
    <xf numFmtId="0" fontId="11" fillId="0" borderId="0" xfId="6" applyFont="1"/>
    <xf numFmtId="3" fontId="5" fillId="2" borderId="4" xfId="6" applyNumberFormat="1" applyFont="1" applyFill="1" applyBorder="1" applyAlignment="1">
      <alignment horizontal="right"/>
    </xf>
    <xf numFmtId="0" fontId="9" fillId="0" borderId="4" xfId="6" applyBorder="1"/>
    <xf numFmtId="3" fontId="12" fillId="0" borderId="4" xfId="6" applyNumberFormat="1" applyFont="1" applyBorder="1"/>
    <xf numFmtId="3" fontId="10" fillId="2" borderId="4" xfId="6" applyNumberFormat="1" applyFont="1" applyFill="1" applyBorder="1" applyAlignment="1">
      <alignment horizontal="right"/>
    </xf>
    <xf numFmtId="0" fontId="5" fillId="2" borderId="4" xfId="6" applyFont="1" applyFill="1" applyBorder="1" applyAlignment="1">
      <alignment horizontal="right"/>
    </xf>
    <xf numFmtId="166" fontId="6" fillId="2" borderId="4" xfId="6" applyNumberFormat="1" applyFont="1" applyFill="1" applyBorder="1" applyAlignment="1">
      <alignment horizontal="right"/>
    </xf>
    <xf numFmtId="0" fontId="13" fillId="0" borderId="4" xfId="6" applyFont="1" applyBorder="1"/>
    <xf numFmtId="0" fontId="6" fillId="2" borderId="0" xfId="6" applyFont="1" applyFill="1" applyBorder="1" applyAlignment="1">
      <alignment horizontal="center"/>
    </xf>
    <xf numFmtId="4" fontId="6" fillId="2" borderId="0" xfId="6" applyNumberFormat="1" applyFont="1" applyFill="1" applyBorder="1" applyAlignment="1">
      <alignment horizontal="right"/>
    </xf>
    <xf numFmtId="166" fontId="6" fillId="2" borderId="0" xfId="6" applyNumberFormat="1" applyFont="1" applyFill="1" applyBorder="1" applyAlignment="1">
      <alignment horizontal="right"/>
    </xf>
    <xf numFmtId="0" fontId="9" fillId="0" borderId="0" xfId="6" applyBorder="1"/>
    <xf numFmtId="0" fontId="6" fillId="2" borderId="0" xfId="6" applyFont="1" applyFill="1" applyBorder="1"/>
    <xf numFmtId="0" fontId="6" fillId="2" borderId="0" xfId="6" applyFont="1" applyFill="1"/>
    <xf numFmtId="0" fontId="2" fillId="6" borderId="7" xfId="0" applyFont="1" applyFill="1" applyBorder="1"/>
    <xf numFmtId="0" fontId="0" fillId="6" borderId="8" xfId="0" applyFill="1" applyBorder="1" applyAlignment="1">
      <alignment horizontal="center"/>
    </xf>
    <xf numFmtId="0" fontId="0" fillId="2" borderId="0" xfId="0" applyFill="1"/>
    <xf numFmtId="0" fontId="2" fillId="6" borderId="9" xfId="0" applyFont="1" applyFill="1" applyBorder="1"/>
    <xf numFmtId="0" fontId="0" fillId="6" borderId="10" xfId="0" applyFill="1" applyBorder="1" applyAlignment="1">
      <alignment horizontal="center"/>
    </xf>
    <xf numFmtId="0" fontId="2" fillId="6" borderId="11" xfId="0" applyFont="1" applyFill="1" applyBorder="1"/>
    <xf numFmtId="14" fontId="0" fillId="6" borderId="12" xfId="0" applyNumberFormat="1" applyFill="1" applyBorder="1" applyAlignment="1">
      <alignment horizontal="center"/>
    </xf>
    <xf numFmtId="0" fontId="2" fillId="6" borderId="0" xfId="0" applyFont="1" applyFill="1" applyAlignment="1">
      <alignment horizontal="center"/>
    </xf>
    <xf numFmtId="0" fontId="2" fillId="6" borderId="16" xfId="0" applyFont="1" applyFill="1" applyBorder="1"/>
    <xf numFmtId="0" fontId="0" fillId="0" borderId="0" xfId="0" applyAlignment="1">
      <alignment horizontal="left"/>
    </xf>
    <xf numFmtId="0" fontId="2" fillId="6" borderId="20" xfId="0" applyFont="1" applyFill="1" applyBorder="1"/>
    <xf numFmtId="0" fontId="2" fillId="2" borderId="25" xfId="0" applyFont="1" applyFill="1" applyBorder="1" applyAlignment="1">
      <alignment horizontal="center"/>
    </xf>
    <xf numFmtId="0" fontId="2" fillId="2" borderId="26" xfId="0" applyFont="1" applyFill="1" applyBorder="1" applyAlignment="1">
      <alignment horizontal="center"/>
    </xf>
    <xf numFmtId="0" fontId="0" fillId="0" borderId="27" xfId="0" applyBorder="1"/>
    <xf numFmtId="0" fontId="0" fillId="0" borderId="9" xfId="0" applyBorder="1"/>
    <xf numFmtId="0" fontId="0" fillId="0" borderId="4" xfId="0" applyBorder="1"/>
    <xf numFmtId="4" fontId="2" fillId="2" borderId="4" xfId="0" applyNumberFormat="1" applyFont="1" applyFill="1" applyBorder="1" applyAlignment="1">
      <alignment horizontal="right"/>
    </xf>
    <xf numFmtId="4" fontId="2" fillId="2" borderId="10" xfId="0" applyNumberFormat="1" applyFont="1" applyFill="1" applyBorder="1" applyAlignment="1">
      <alignment horizontal="right"/>
    </xf>
    <xf numFmtId="4" fontId="2" fillId="2" borderId="28" xfId="0" applyNumberFormat="1" applyFont="1" applyFill="1" applyBorder="1" applyAlignment="1">
      <alignment horizontal="right"/>
    </xf>
    <xf numFmtId="4" fontId="2" fillId="2" borderId="29" xfId="0" applyNumberFormat="1" applyFont="1" applyFill="1" applyBorder="1" applyAlignment="1">
      <alignment horizontal="right"/>
    </xf>
    <xf numFmtId="0" fontId="0" fillId="0" borderId="30" xfId="0" applyBorder="1"/>
    <xf numFmtId="0" fontId="2" fillId="0" borderId="11" xfId="0" applyFont="1" applyBorder="1"/>
    <xf numFmtId="0" fontId="2" fillId="0" borderId="21" xfId="0" applyFont="1" applyBorder="1"/>
    <xf numFmtId="3" fontId="0" fillId="2" borderId="21" xfId="0" applyNumberFormat="1" applyFill="1" applyBorder="1" applyAlignment="1">
      <alignment horizontal="right"/>
    </xf>
    <xf numFmtId="3" fontId="0" fillId="2" borderId="12" xfId="0" applyNumberFormat="1" applyFill="1" applyBorder="1" applyAlignment="1">
      <alignment horizontal="right"/>
    </xf>
    <xf numFmtId="3" fontId="0" fillId="2" borderId="0" xfId="0" applyNumberFormat="1" applyFill="1" applyAlignment="1">
      <alignment horizontal="right"/>
    </xf>
    <xf numFmtId="3" fontId="0" fillId="2" borderId="31" xfId="0" applyNumberFormat="1" applyFill="1" applyBorder="1" applyAlignment="1">
      <alignment horizontal="right"/>
    </xf>
    <xf numFmtId="0" fontId="0" fillId="0" borderId="32" xfId="0" applyBorder="1" applyAlignment="1">
      <alignment horizontal="left"/>
    </xf>
    <xf numFmtId="0" fontId="0" fillId="0" borderId="26" xfId="0" applyBorder="1" applyAlignment="1">
      <alignment horizontal="left"/>
    </xf>
    <xf numFmtId="0" fontId="2" fillId="2" borderId="27" xfId="0" applyFont="1" applyFill="1" applyBorder="1" applyAlignment="1">
      <alignment horizontal="center"/>
    </xf>
    <xf numFmtId="0" fontId="2" fillId="2" borderId="33" xfId="0" applyFont="1" applyFill="1" applyBorder="1" applyAlignment="1">
      <alignment horizontal="center"/>
    </xf>
    <xf numFmtId="4" fontId="2" fillId="2" borderId="34" xfId="0" applyNumberFormat="1" applyFont="1" applyFill="1" applyBorder="1" applyAlignment="1">
      <alignment horizontal="right"/>
    </xf>
    <xf numFmtId="167" fontId="0" fillId="2" borderId="21" xfId="0" applyNumberFormat="1" applyFill="1" applyBorder="1" applyAlignment="1">
      <alignment horizontal="right"/>
    </xf>
    <xf numFmtId="167" fontId="0" fillId="2" borderId="35" xfId="0" applyNumberFormat="1" applyFill="1" applyBorder="1" applyAlignment="1">
      <alignment horizontal="right"/>
    </xf>
    <xf numFmtId="167" fontId="0" fillId="2" borderId="12" xfId="0" applyNumberFormat="1" applyFill="1" applyBorder="1" applyAlignment="1">
      <alignment horizontal="right"/>
    </xf>
    <xf numFmtId="167" fontId="0" fillId="2" borderId="33" xfId="0" applyNumberFormat="1" applyFill="1" applyBorder="1" applyAlignment="1">
      <alignment horizontal="right"/>
    </xf>
    <xf numFmtId="0" fontId="0" fillId="0" borderId="34" xfId="0" applyBorder="1" applyAlignment="1">
      <alignment horizontal="left"/>
    </xf>
    <xf numFmtId="0" fontId="2" fillId="2" borderId="34" xfId="0" applyFont="1" applyFill="1" applyBorder="1" applyAlignment="1">
      <alignment horizontal="center"/>
    </xf>
    <xf numFmtId="167" fontId="0" fillId="2" borderId="34" xfId="0" applyNumberFormat="1" applyFill="1" applyBorder="1" applyAlignment="1">
      <alignment horizontal="right"/>
    </xf>
    <xf numFmtId="0" fontId="0" fillId="0" borderId="26" xfId="0" applyBorder="1"/>
    <xf numFmtId="0" fontId="0" fillId="0" borderId="34" xfId="0" applyBorder="1"/>
    <xf numFmtId="0" fontId="2" fillId="0" borderId="36" xfId="0" applyFont="1" applyBorder="1"/>
    <xf numFmtId="168" fontId="0" fillId="0" borderId="34" xfId="0" applyNumberFormat="1" applyBorder="1" applyAlignment="1">
      <alignment horizontal="center" vertical="center"/>
    </xf>
    <xf numFmtId="0" fontId="2" fillId="2" borderId="30" xfId="0" applyFont="1" applyFill="1" applyBorder="1" applyAlignment="1">
      <alignment horizontal="center"/>
    </xf>
    <xf numFmtId="168" fontId="0" fillId="0" borderId="30" xfId="0" applyNumberFormat="1" applyBorder="1" applyAlignment="1">
      <alignment horizontal="center"/>
    </xf>
    <xf numFmtId="168" fontId="0" fillId="0" borderId="0" xfId="0" applyNumberFormat="1" applyAlignment="1">
      <alignment horizontal="center"/>
    </xf>
    <xf numFmtId="0" fontId="2" fillId="0" borderId="0" xfId="0" applyFont="1"/>
    <xf numFmtId="0" fontId="15" fillId="0" borderId="4" xfId="7" applyFont="1" applyBorder="1" applyAlignment="1">
      <alignment horizontal="center" vertical="center" wrapText="1"/>
    </xf>
    <xf numFmtId="168" fontId="0" fillId="0" borderId="4" xfId="0" applyNumberFormat="1" applyBorder="1"/>
    <xf numFmtId="10" fontId="2" fillId="6" borderId="8" xfId="8" applyNumberFormat="1" applyFont="1" applyFill="1" applyBorder="1" applyAlignment="1">
      <alignment vertical="center"/>
    </xf>
    <xf numFmtId="2" fontId="0" fillId="0" borderId="10" xfId="0" applyNumberFormat="1" applyBorder="1" applyAlignment="1">
      <alignment horizontal="center"/>
    </xf>
    <xf numFmtId="10" fontId="0" fillId="0" borderId="10" xfId="2" applyNumberFormat="1" applyFont="1" applyFill="1" applyBorder="1" applyAlignment="1">
      <alignment horizontal="center"/>
    </xf>
    <xf numFmtId="168" fontId="0" fillId="0" borderId="10" xfId="0" applyNumberFormat="1" applyBorder="1" applyAlignment="1">
      <alignment horizontal="center"/>
    </xf>
    <xf numFmtId="10" fontId="0" fillId="0" borderId="4" xfId="0" applyNumberFormat="1" applyBorder="1" applyAlignment="1">
      <alignment horizontal="center"/>
    </xf>
    <xf numFmtId="0" fontId="0" fillId="6" borderId="10" xfId="0" applyFill="1" applyBorder="1" applyAlignment="1">
      <alignment horizontal="left" wrapText="1"/>
    </xf>
    <xf numFmtId="0" fontId="20" fillId="6" borderId="7" xfId="0" applyFont="1" applyFill="1" applyBorder="1" applyAlignment="1">
      <alignment horizontal="center" vertical="center" wrapText="1"/>
    </xf>
    <xf numFmtId="0" fontId="20" fillId="6" borderId="41" xfId="0" applyFont="1" applyFill="1" applyBorder="1" applyAlignment="1">
      <alignment horizontal="center" vertical="center" wrapText="1"/>
    </xf>
    <xf numFmtId="0" fontId="20" fillId="6" borderId="41" xfId="0" applyFont="1" applyFill="1" applyBorder="1" applyAlignment="1">
      <alignment vertical="center" wrapText="1"/>
    </xf>
    <xf numFmtId="0" fontId="20" fillId="6" borderId="8" xfId="0" applyFont="1" applyFill="1" applyBorder="1" applyAlignment="1">
      <alignment vertical="center" wrapText="1"/>
    </xf>
    <xf numFmtId="0" fontId="4" fillId="0" borderId="9" xfId="0" applyFont="1" applyBorder="1" applyAlignment="1">
      <alignment horizontal="center" vertical="center" wrapText="1"/>
    </xf>
    <xf numFmtId="168" fontId="0" fillId="0" borderId="4" xfId="0" applyNumberFormat="1" applyBorder="1" applyAlignment="1">
      <alignment horizontal="center"/>
    </xf>
    <xf numFmtId="164" fontId="0" fillId="0" borderId="4" xfId="1" applyFont="1" applyBorder="1" applyAlignment="1">
      <alignment horizontal="center"/>
    </xf>
    <xf numFmtId="0" fontId="0" fillId="0" borderId="4" xfId="0" applyBorder="1" applyAlignment="1">
      <alignment horizontal="center"/>
    </xf>
    <xf numFmtId="169" fontId="0" fillId="0" borderId="10" xfId="1" applyNumberFormat="1" applyFont="1" applyBorder="1" applyAlignment="1">
      <alignment horizontal="center"/>
    </xf>
    <xf numFmtId="0" fontId="8" fillId="0" borderId="11" xfId="0" applyFont="1" applyBorder="1" applyAlignment="1">
      <alignment horizontal="center" vertical="center" wrapText="1"/>
    </xf>
    <xf numFmtId="0" fontId="0" fillId="0" borderId="21" xfId="0" applyBorder="1" applyAlignment="1">
      <alignment horizontal="center"/>
    </xf>
    <xf numFmtId="164" fontId="2" fillId="0" borderId="21" xfId="1" applyFont="1" applyBorder="1" applyAlignment="1">
      <alignment horizontal="center"/>
    </xf>
    <xf numFmtId="169" fontId="2" fillId="0" borderId="12" xfId="1" applyNumberFormat="1" applyFont="1" applyBorder="1" applyAlignment="1">
      <alignment horizontal="center"/>
    </xf>
    <xf numFmtId="14" fontId="0" fillId="0" borderId="0" xfId="0" applyNumberFormat="1"/>
    <xf numFmtId="0" fontId="20" fillId="6" borderId="4" xfId="0" applyFont="1" applyFill="1" applyBorder="1" applyAlignment="1">
      <alignment horizontal="center" vertical="center" wrapText="1"/>
    </xf>
    <xf numFmtId="0" fontId="22" fillId="0" borderId="4" xfId="0" applyFont="1" applyBorder="1" applyAlignment="1">
      <alignment horizontal="center" vertical="center" wrapText="1"/>
    </xf>
    <xf numFmtId="169" fontId="22" fillId="0" borderId="4" xfId="1" applyNumberFormat="1" applyFont="1" applyBorder="1" applyAlignment="1">
      <alignment horizontal="center" vertical="center" wrapText="1"/>
    </xf>
    <xf numFmtId="164" fontId="2" fillId="0" borderId="4" xfId="1" applyFont="1" applyBorder="1" applyAlignment="1">
      <alignment horizontal="center"/>
    </xf>
    <xf numFmtId="0" fontId="8" fillId="0" borderId="9" xfId="0" applyFont="1" applyBorder="1" applyAlignment="1">
      <alignment horizontal="center" vertical="center" wrapText="1"/>
    </xf>
    <xf numFmtId="169" fontId="2" fillId="0" borderId="10" xfId="1" applyNumberFormat="1" applyFont="1" applyBorder="1" applyAlignment="1">
      <alignment horizontal="center"/>
    </xf>
    <xf numFmtId="0" fontId="8" fillId="0" borderId="21" xfId="0" applyFont="1" applyBorder="1" applyAlignment="1">
      <alignment horizontal="center" vertical="center" wrapText="1"/>
    </xf>
    <xf numFmtId="164" fontId="22" fillId="0" borderId="4" xfId="1" applyFont="1" applyBorder="1" applyAlignment="1">
      <alignment horizontal="center" vertical="center" wrapText="1"/>
    </xf>
    <xf numFmtId="164" fontId="0" fillId="0" borderId="10" xfId="1" applyFont="1" applyBorder="1" applyAlignment="1">
      <alignment horizontal="center"/>
    </xf>
    <xf numFmtId="0" fontId="6" fillId="5" borderId="4" xfId="6" applyFont="1" applyFill="1" applyBorder="1" applyAlignment="1">
      <alignment horizontal="center"/>
    </xf>
    <xf numFmtId="0" fontId="5" fillId="5" borderId="4" xfId="6" applyFont="1" applyFill="1" applyBorder="1" applyAlignment="1">
      <alignment horizontal="center"/>
    </xf>
    <xf numFmtId="0" fontId="8" fillId="5" borderId="4" xfId="6" applyFont="1" applyFill="1" applyBorder="1" applyAlignment="1">
      <alignment horizontal="center"/>
    </xf>
    <xf numFmtId="0" fontId="9" fillId="5" borderId="4" xfId="6" applyFill="1" applyBorder="1" applyAlignment="1">
      <alignment horizontal="center"/>
    </xf>
    <xf numFmtId="0" fontId="5" fillId="5" borderId="5" xfId="6" applyFont="1" applyFill="1" applyBorder="1" applyAlignment="1">
      <alignment horizontal="center" wrapText="1"/>
    </xf>
    <xf numFmtId="0" fontId="5" fillId="5" borderId="2" xfId="6" applyFont="1" applyFill="1" applyBorder="1" applyAlignment="1">
      <alignment horizontal="center" wrapText="1"/>
    </xf>
    <xf numFmtId="0" fontId="5" fillId="5" borderId="6" xfId="6" applyFont="1" applyFill="1" applyBorder="1" applyAlignment="1">
      <alignment horizontal="center" wrapText="1"/>
    </xf>
    <xf numFmtId="0" fontId="9" fillId="0" borderId="0" xfId="6" applyAlignment="1">
      <alignment horizontal="left" wrapText="1"/>
    </xf>
    <xf numFmtId="0" fontId="6" fillId="5" borderId="5" xfId="6" applyFont="1" applyFill="1" applyBorder="1" applyAlignment="1">
      <alignment horizontal="center"/>
    </xf>
    <xf numFmtId="0" fontId="6" fillId="5" borderId="2" xfId="6" applyFont="1" applyFill="1" applyBorder="1" applyAlignment="1">
      <alignment horizontal="center"/>
    </xf>
    <xf numFmtId="0" fontId="6" fillId="5" borderId="6" xfId="6" applyFont="1" applyFill="1" applyBorder="1" applyAlignment="1">
      <alignment horizontal="center"/>
    </xf>
    <xf numFmtId="0" fontId="6" fillId="5" borderId="5" xfId="6" applyFont="1" applyFill="1" applyBorder="1" applyAlignment="1">
      <alignment horizontal="center" vertical="center"/>
    </xf>
    <xf numFmtId="0" fontId="6" fillId="5" borderId="2" xfId="6" applyFont="1" applyFill="1" applyBorder="1" applyAlignment="1">
      <alignment horizontal="center" vertical="center"/>
    </xf>
    <xf numFmtId="0" fontId="6" fillId="5" borderId="6" xfId="6" applyFont="1" applyFill="1" applyBorder="1" applyAlignment="1">
      <alignment horizontal="center" vertical="center"/>
    </xf>
    <xf numFmtId="0" fontId="5" fillId="5" borderId="5" xfId="6" applyFont="1" applyFill="1" applyBorder="1" applyAlignment="1">
      <alignment horizontal="center"/>
    </xf>
    <xf numFmtId="0" fontId="5" fillId="5" borderId="2" xfId="6" applyFont="1" applyFill="1" applyBorder="1" applyAlignment="1">
      <alignment horizontal="center"/>
    </xf>
    <xf numFmtId="0" fontId="5" fillId="5" borderId="6" xfId="6" applyFont="1" applyFill="1" applyBorder="1" applyAlignment="1">
      <alignment horizontal="center"/>
    </xf>
    <xf numFmtId="0" fontId="10" fillId="4" borderId="4" xfId="6" applyFont="1" applyFill="1" applyBorder="1" applyAlignment="1">
      <alignment horizontal="center"/>
    </xf>
    <xf numFmtId="0" fontId="10" fillId="2" borderId="2" xfId="6" applyFont="1" applyFill="1" applyBorder="1" applyAlignment="1">
      <alignment horizontal="center"/>
    </xf>
    <xf numFmtId="0" fontId="10" fillId="2" borderId="6" xfId="6" applyFont="1" applyFill="1" applyBorder="1" applyAlignment="1">
      <alignment horizontal="center"/>
    </xf>
    <xf numFmtId="0" fontId="10" fillId="3" borderId="4" xfId="6" applyFont="1" applyFill="1" applyBorder="1" applyAlignment="1">
      <alignment horizontal="center"/>
    </xf>
    <xf numFmtId="0" fontId="10" fillId="4" borderId="5" xfId="6" applyFont="1" applyFill="1" applyBorder="1" applyAlignment="1">
      <alignment horizontal="center"/>
    </xf>
    <xf numFmtId="0" fontId="10" fillId="4" borderId="6" xfId="6" applyFont="1" applyFill="1" applyBorder="1" applyAlignment="1">
      <alignment horizontal="center"/>
    </xf>
    <xf numFmtId="49" fontId="10" fillId="2" borderId="5" xfId="6" applyNumberFormat="1" applyFont="1" applyFill="1" applyBorder="1" applyAlignment="1">
      <alignment horizontal="center"/>
    </xf>
    <xf numFmtId="49" fontId="10" fillId="2" borderId="2" xfId="6" applyNumberFormat="1" applyFont="1" applyFill="1" applyBorder="1" applyAlignment="1">
      <alignment horizontal="center"/>
    </xf>
    <xf numFmtId="49" fontId="10" fillId="2" borderId="6" xfId="6" applyNumberFormat="1" applyFont="1" applyFill="1" applyBorder="1" applyAlignment="1">
      <alignment horizontal="center"/>
    </xf>
    <xf numFmtId="17" fontId="10" fillId="2" borderId="5" xfId="6" quotePrefix="1" applyNumberFormat="1" applyFont="1" applyFill="1" applyBorder="1" applyAlignment="1">
      <alignment horizontal="center"/>
    </xf>
    <xf numFmtId="17" fontId="10" fillId="2" borderId="2" xfId="6" quotePrefix="1" applyNumberFormat="1" applyFont="1" applyFill="1" applyBorder="1" applyAlignment="1">
      <alignment horizontal="center"/>
    </xf>
    <xf numFmtId="17" fontId="10" fillId="2" borderId="6" xfId="6" quotePrefix="1" applyNumberFormat="1" applyFont="1" applyFill="1" applyBorder="1" applyAlignment="1">
      <alignment horizontal="center"/>
    </xf>
    <xf numFmtId="0" fontId="0" fillId="0" borderId="40" xfId="0" applyBorder="1"/>
    <xf numFmtId="0" fontId="0" fillId="0" borderId="2" xfId="0" applyBorder="1"/>
    <xf numFmtId="0" fontId="0" fillId="0" borderId="6" xfId="0" applyBorder="1"/>
    <xf numFmtId="0" fontId="2" fillId="6" borderId="22" xfId="0" applyFont="1" applyFill="1" applyBorder="1" applyAlignment="1">
      <alignment horizontal="center"/>
    </xf>
    <xf numFmtId="0" fontId="2" fillId="6" borderId="23" xfId="0" applyFont="1" applyFill="1" applyBorder="1" applyAlignment="1">
      <alignment horizontal="center"/>
    </xf>
    <xf numFmtId="0" fontId="2" fillId="6" borderId="24" xfId="0" applyFont="1" applyFill="1" applyBorder="1" applyAlignment="1">
      <alignment horizontal="center"/>
    </xf>
    <xf numFmtId="168" fontId="0" fillId="6" borderId="4" xfId="0" applyNumberFormat="1" applyFill="1" applyBorder="1" applyAlignment="1">
      <alignment horizontal="center"/>
    </xf>
    <xf numFmtId="10" fontId="2" fillId="6" borderId="22" xfId="8" applyNumberFormat="1" applyFont="1" applyFill="1" applyBorder="1" applyAlignment="1">
      <alignment vertical="center"/>
    </xf>
    <xf numFmtId="10" fontId="2" fillId="6" borderId="23" xfId="8" applyNumberFormat="1" applyFont="1" applyFill="1" applyBorder="1" applyAlignment="1">
      <alignment vertical="center"/>
    </xf>
    <xf numFmtId="10" fontId="2" fillId="6" borderId="39" xfId="8" applyNumberFormat="1" applyFont="1" applyFill="1" applyBorder="1" applyAlignment="1">
      <alignment vertical="center"/>
    </xf>
    <xf numFmtId="168" fontId="0" fillId="0" borderId="36" xfId="0" applyNumberFormat="1" applyBorder="1" applyAlignment="1">
      <alignment horizontal="center" vertical="center"/>
    </xf>
    <xf numFmtId="168" fontId="0" fillId="0" borderId="37" xfId="0" applyNumberFormat="1" applyBorder="1" applyAlignment="1">
      <alignment horizontal="center" vertical="center"/>
    </xf>
    <xf numFmtId="168" fontId="0" fillId="0" borderId="38" xfId="0" applyNumberFormat="1" applyBorder="1" applyAlignment="1">
      <alignment horizontal="center" vertical="center"/>
    </xf>
    <xf numFmtId="168" fontId="0" fillId="0" borderId="21" xfId="0" applyNumberFormat="1" applyBorder="1" applyAlignment="1">
      <alignment horizontal="center"/>
    </xf>
    <xf numFmtId="168" fontId="0" fillId="0" borderId="12" xfId="0" applyNumberFormat="1" applyBorder="1" applyAlignment="1">
      <alignment horizontal="center"/>
    </xf>
    <xf numFmtId="0" fontId="0" fillId="0" borderId="0" xfId="0" applyAlignment="1">
      <alignment vertical="top" wrapText="1"/>
    </xf>
    <xf numFmtId="0" fontId="2" fillId="6" borderId="13" xfId="0" applyFont="1" applyFill="1" applyBorder="1" applyAlignment="1">
      <alignment horizontal="center"/>
    </xf>
    <xf numFmtId="0" fontId="2" fillId="6" borderId="14" xfId="0" applyFont="1" applyFill="1" applyBorder="1" applyAlignment="1">
      <alignment horizontal="center"/>
    </xf>
    <xf numFmtId="0" fontId="2" fillId="6" borderId="15" xfId="0" applyFont="1" applyFill="1" applyBorder="1" applyAlignment="1">
      <alignment horizontal="center"/>
    </xf>
    <xf numFmtId="0" fontId="0" fillId="0" borderId="17"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14" fontId="0" fillId="0" borderId="18" xfId="0" applyNumberFormat="1" applyBorder="1" applyAlignment="1">
      <alignment horizontal="left"/>
    </xf>
    <xf numFmtId="0" fontId="0" fillId="0" borderId="1" xfId="0" applyBorder="1" applyAlignment="1">
      <alignment horizontal="left"/>
    </xf>
    <xf numFmtId="0" fontId="0" fillId="0" borderId="19" xfId="0" applyBorder="1" applyAlignment="1">
      <alignment horizontal="left"/>
    </xf>
    <xf numFmtId="0" fontId="0" fillId="0" borderId="11" xfId="0" applyBorder="1" applyAlignment="1">
      <alignment horizontal="left"/>
    </xf>
    <xf numFmtId="0" fontId="0" fillId="0" borderId="21" xfId="0" applyBorder="1" applyAlignment="1">
      <alignment horizontal="left"/>
    </xf>
    <xf numFmtId="0" fontId="0" fillId="0" borderId="12" xfId="0" applyBorder="1" applyAlignment="1">
      <alignment horizontal="left"/>
    </xf>
    <xf numFmtId="0" fontId="19" fillId="7" borderId="4" xfId="0" applyFont="1" applyFill="1" applyBorder="1" applyAlignment="1">
      <alignment horizont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cellXfs>
  <cellStyles count="9">
    <cellStyle name="Comma" xfId="1" builtinId="3"/>
    <cellStyle name="Hyperlink" xfId="3" builtinId="8"/>
    <cellStyle name="Normal" xfId="0" builtinId="0"/>
    <cellStyle name="Normal 16" xfId="4" xr:uid="{E973CC0C-9D9F-41DD-B97E-E1E967D31943}"/>
    <cellStyle name="Normal 2" xfId="6" xr:uid="{811F3E44-0B68-44D7-BDE8-77C983309517}"/>
    <cellStyle name="Normal_Sheet1 2" xfId="7" xr:uid="{1CF98B17-6F48-4B1A-8B78-E950686927F9}"/>
    <cellStyle name="Normal_shyam_financial" xfId="8" xr:uid="{91BB5FF5-92B7-490A-A459-A8C264F9C9B6}"/>
    <cellStyle name="Percent" xfId="2" builtinId="5"/>
    <cellStyle name="Percent 6" xfId="5" xr:uid="{F36F46F8-3ED7-42F6-B725-A3630D2C06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Shared%20with%20Me\Ops_Carbon%20Common%20Folder\GS%20RCP\GSRCP29_Greenko%20Sironj_200MW\4.%20Final\GS%20Submission%20Document_\ER%20sheet_RCP_GS-6290_V2.0_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A Database version 12"/>
      <sheetName val="CEA Database version 19"/>
      <sheetName val="Emission factor"/>
      <sheetName val="Emission Reduction"/>
      <sheetName val="PLF "/>
    </sheetNames>
    <sheetDataSet>
      <sheetData sheetId="0"/>
      <sheetData sheetId="1"/>
      <sheetData sheetId="2">
        <row r="36">
          <cell r="E36">
            <v>0.93520000000000003</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a.nic.in/cdm-co2-baseline-database/?lang=e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cea.nic.in/cdm-co2-baseline-database/?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54"/>
  <sheetViews>
    <sheetView workbookViewId="0">
      <selection activeCell="G4" sqref="G4"/>
    </sheetView>
  </sheetViews>
  <sheetFormatPr defaultRowHeight="14.4" x14ac:dyDescent="0.3"/>
  <cols>
    <col min="12" max="16" width="9.5546875" bestFit="1" customWidth="1"/>
  </cols>
  <sheetData>
    <row r="1" spans="2:16" x14ac:dyDescent="0.3">
      <c r="B1" s="1"/>
      <c r="C1" s="1"/>
      <c r="D1" s="1"/>
      <c r="E1" s="1"/>
      <c r="F1" s="1"/>
      <c r="G1" s="1"/>
      <c r="H1" s="1"/>
      <c r="I1" s="1"/>
      <c r="J1" s="1"/>
      <c r="K1" s="1"/>
      <c r="L1" s="1"/>
      <c r="M1" s="1"/>
      <c r="N1" s="1"/>
      <c r="O1" s="1"/>
      <c r="P1" s="1"/>
    </row>
    <row r="2" spans="2:16" x14ac:dyDescent="0.3">
      <c r="B2" s="2" t="s">
        <v>0</v>
      </c>
      <c r="C2" s="2"/>
      <c r="D2" s="2"/>
      <c r="E2" s="2"/>
      <c r="F2" s="3"/>
      <c r="G2" s="3"/>
      <c r="H2" s="3"/>
      <c r="I2" s="3"/>
      <c r="J2" s="3"/>
      <c r="K2" s="4"/>
      <c r="L2" s="4"/>
      <c r="M2" s="1"/>
      <c r="N2" s="1"/>
      <c r="O2" s="1"/>
      <c r="P2" s="1"/>
    </row>
    <row r="3" spans="2:16" x14ac:dyDescent="0.3">
      <c r="B3" s="1"/>
      <c r="C3" s="1"/>
      <c r="D3" s="1"/>
      <c r="E3" s="1"/>
      <c r="F3" s="1"/>
      <c r="G3" s="1"/>
      <c r="H3" s="1"/>
      <c r="I3" s="1"/>
      <c r="J3" s="1"/>
      <c r="K3" s="1"/>
      <c r="L3" s="1"/>
      <c r="M3" s="1"/>
      <c r="N3" s="1"/>
      <c r="O3" s="1"/>
      <c r="P3" s="1"/>
    </row>
    <row r="4" spans="2:16" x14ac:dyDescent="0.3">
      <c r="B4" s="5" t="s">
        <v>1</v>
      </c>
      <c r="C4" s="5"/>
      <c r="D4" s="5"/>
      <c r="E4" s="5"/>
      <c r="F4" s="6" t="s">
        <v>2</v>
      </c>
      <c r="G4" s="7" t="s">
        <v>3</v>
      </c>
      <c r="H4" s="1"/>
      <c r="I4" s="1"/>
      <c r="J4" s="1"/>
      <c r="K4" s="1"/>
      <c r="L4" s="1"/>
      <c r="M4" s="1"/>
      <c r="N4" s="1"/>
      <c r="O4" s="1"/>
      <c r="P4" s="1"/>
    </row>
    <row r="5" spans="2:16" x14ac:dyDescent="0.3">
      <c r="B5" s="5" t="s">
        <v>4</v>
      </c>
      <c r="C5" s="5"/>
      <c r="D5" s="5"/>
      <c r="E5" s="5"/>
      <c r="F5" s="8" t="s">
        <v>5</v>
      </c>
      <c r="G5" s="1"/>
      <c r="H5" s="1"/>
      <c r="I5" s="1"/>
      <c r="J5" s="1"/>
      <c r="K5" s="1"/>
      <c r="L5" s="1"/>
      <c r="M5" s="1"/>
      <c r="N5" s="1"/>
      <c r="O5" s="1"/>
      <c r="P5" s="1"/>
    </row>
    <row r="6" spans="2:16" x14ac:dyDescent="0.3">
      <c r="B6" s="5" t="s">
        <v>6</v>
      </c>
      <c r="C6" s="5"/>
      <c r="D6" s="5"/>
      <c r="E6" s="5"/>
      <c r="F6" s="9" t="s">
        <v>7</v>
      </c>
      <c r="G6" s="1"/>
      <c r="H6" s="1"/>
      <c r="I6" s="1"/>
      <c r="J6" s="1"/>
      <c r="K6" s="1"/>
      <c r="L6" s="1"/>
      <c r="M6" s="1"/>
      <c r="N6" s="10"/>
      <c r="O6" s="10"/>
      <c r="P6" s="10"/>
    </row>
    <row r="7" spans="2:16" x14ac:dyDescent="0.3">
      <c r="B7" s="4"/>
      <c r="C7" s="4"/>
      <c r="D7" s="4"/>
      <c r="E7" s="4"/>
      <c r="F7" s="3"/>
      <c r="G7" s="3"/>
      <c r="H7" s="3"/>
      <c r="I7" s="3"/>
      <c r="J7" s="3"/>
      <c r="K7" s="4"/>
      <c r="L7" s="4"/>
      <c r="M7" s="1"/>
      <c r="N7" s="1"/>
      <c r="O7" s="1"/>
      <c r="P7" s="1"/>
    </row>
    <row r="8" spans="2:16" x14ac:dyDescent="0.3">
      <c r="B8" s="1"/>
      <c r="C8" s="1"/>
      <c r="D8" s="1"/>
      <c r="E8" s="1"/>
      <c r="F8" s="1"/>
      <c r="G8" s="1"/>
      <c r="H8" s="1"/>
      <c r="I8" s="1"/>
      <c r="J8" s="1"/>
      <c r="K8" s="1"/>
      <c r="L8" s="1"/>
      <c r="M8" s="1"/>
      <c r="N8" s="1"/>
      <c r="O8" s="1"/>
      <c r="P8" s="1"/>
    </row>
    <row r="9" spans="2:16" x14ac:dyDescent="0.3">
      <c r="B9" s="5" t="s">
        <v>8</v>
      </c>
      <c r="C9" s="5"/>
      <c r="D9" s="5"/>
      <c r="E9" s="5"/>
      <c r="F9" s="1"/>
      <c r="G9" s="1"/>
      <c r="H9" s="1"/>
      <c r="I9" s="1"/>
      <c r="J9" s="1"/>
      <c r="K9" s="1"/>
      <c r="L9" s="1"/>
      <c r="M9" s="1"/>
      <c r="N9" s="1"/>
      <c r="O9" s="1"/>
      <c r="P9" s="1"/>
    </row>
    <row r="10" spans="2:16" x14ac:dyDescent="0.3">
      <c r="B10" s="5"/>
      <c r="C10" s="5"/>
      <c r="D10" s="5"/>
      <c r="E10" s="5"/>
      <c r="F10" s="1"/>
      <c r="G10" s="1"/>
      <c r="H10" s="1"/>
      <c r="I10" s="1"/>
      <c r="J10" s="1"/>
      <c r="K10" s="1"/>
      <c r="L10" s="1"/>
      <c r="M10" s="1"/>
      <c r="N10" s="1"/>
      <c r="O10" s="1"/>
      <c r="P10" s="1"/>
    </row>
    <row r="11" spans="2:16" x14ac:dyDescent="0.3">
      <c r="B11" s="5"/>
      <c r="C11" s="5"/>
      <c r="D11" s="5"/>
      <c r="E11" s="5"/>
      <c r="F11" s="11"/>
      <c r="G11" s="11"/>
      <c r="H11" s="11"/>
      <c r="I11" s="11"/>
      <c r="J11" s="11"/>
      <c r="K11" s="1"/>
      <c r="L11" s="5"/>
      <c r="M11" s="5"/>
      <c r="N11" s="1"/>
      <c r="O11" s="1"/>
      <c r="P11" s="1"/>
    </row>
    <row r="12" spans="2:16" x14ac:dyDescent="0.3">
      <c r="B12" s="12" t="s">
        <v>9</v>
      </c>
      <c r="C12" s="12"/>
      <c r="D12" s="13"/>
      <c r="E12" s="14" t="s">
        <v>10</v>
      </c>
      <c r="F12" s="14" t="s">
        <v>11</v>
      </c>
      <c r="G12" s="14" t="s">
        <v>12</v>
      </c>
      <c r="H12" s="14" t="s">
        <v>13</v>
      </c>
      <c r="I12" s="15" t="s">
        <v>14</v>
      </c>
      <c r="J12" s="16"/>
      <c r="K12" s="17" t="s">
        <v>15</v>
      </c>
      <c r="L12" s="14" t="s">
        <v>10</v>
      </c>
      <c r="M12" s="14" t="s">
        <v>11</v>
      </c>
      <c r="N12" s="14" t="s">
        <v>12</v>
      </c>
      <c r="O12" s="14" t="s">
        <v>13</v>
      </c>
      <c r="P12" s="18" t="s">
        <v>14</v>
      </c>
    </row>
    <row r="13" spans="2:16" x14ac:dyDescent="0.3">
      <c r="B13" s="19" t="s">
        <v>16</v>
      </c>
      <c r="C13" s="19"/>
      <c r="D13" s="19"/>
      <c r="E13" s="20">
        <v>0.79282992224165028</v>
      </c>
      <c r="F13" s="20">
        <v>0.7829287263178063</v>
      </c>
      <c r="G13" s="20">
        <v>0.83016353079136407</v>
      </c>
      <c r="H13" s="20">
        <v>0.82023883834644784</v>
      </c>
      <c r="I13" s="20">
        <v>0.82854943638243439</v>
      </c>
      <c r="J13" s="16"/>
      <c r="K13" s="19" t="s">
        <v>17</v>
      </c>
      <c r="L13" s="20">
        <v>0.78698007341606613</v>
      </c>
      <c r="M13" s="20">
        <v>0.77788259455693243</v>
      </c>
      <c r="N13" s="20">
        <v>0.83016353079136407</v>
      </c>
      <c r="O13" s="20">
        <v>0.81513243941962643</v>
      </c>
      <c r="P13" s="20">
        <v>0.82443000694150659</v>
      </c>
    </row>
    <row r="14" spans="2:16" x14ac:dyDescent="0.3">
      <c r="B14" s="16" t="s">
        <v>18</v>
      </c>
      <c r="C14" s="1"/>
      <c r="D14" s="1"/>
      <c r="E14" s="21">
        <v>0.97139242845825413</v>
      </c>
      <c r="F14" s="21">
        <v>0.97354931353300511</v>
      </c>
      <c r="G14" s="21">
        <v>0.99905689471068204</v>
      </c>
      <c r="H14" s="21">
        <v>1.0079437058672966</v>
      </c>
      <c r="I14" s="21">
        <v>0.99624844544954871</v>
      </c>
      <c r="J14" s="16"/>
      <c r="K14" s="16" t="s">
        <v>19</v>
      </c>
      <c r="L14" s="21">
        <v>0.96262539021689009</v>
      </c>
      <c r="M14" s="21">
        <v>0.97354931353300511</v>
      </c>
      <c r="N14" s="21">
        <v>0.99224141404932198</v>
      </c>
      <c r="O14" s="21">
        <v>1.000243747860849</v>
      </c>
      <c r="P14" s="21">
        <v>0.99029869547979954</v>
      </c>
    </row>
    <row r="15" spans="2:16" x14ac:dyDescent="0.3">
      <c r="B15" s="16" t="s">
        <v>20</v>
      </c>
      <c r="C15" s="1"/>
      <c r="D15" s="1"/>
      <c r="E15" s="21">
        <v>0.82827251092920162</v>
      </c>
      <c r="F15" s="21">
        <v>0.92121524879023742</v>
      </c>
      <c r="G15" s="21">
        <v>0.96918839479907004</v>
      </c>
      <c r="H15" s="21">
        <v>0.9549568262223499</v>
      </c>
      <c r="I15" s="21">
        <v>0.92847104451610096</v>
      </c>
      <c r="J15" s="16"/>
      <c r="K15" s="16" t="s">
        <v>21</v>
      </c>
      <c r="L15" s="21">
        <v>0.82827251092920162</v>
      </c>
      <c r="M15" s="21">
        <v>0.92121524879023742</v>
      </c>
      <c r="N15" s="21">
        <v>0.96918839479907004</v>
      </c>
      <c r="O15" s="21">
        <v>0.9549568262223499</v>
      </c>
      <c r="P15" s="21">
        <v>0.92847104451610096</v>
      </c>
    </row>
    <row r="16" spans="2:16" x14ac:dyDescent="0.3">
      <c r="B16" s="4" t="s">
        <v>22</v>
      </c>
      <c r="C16" s="4"/>
      <c r="D16" s="4"/>
      <c r="E16" s="22">
        <v>0.89983246969372788</v>
      </c>
      <c r="F16" s="22">
        <v>0.94738228116162126</v>
      </c>
      <c r="G16" s="22">
        <v>0.9841226447548761</v>
      </c>
      <c r="H16" s="22">
        <v>0.98145026604482322</v>
      </c>
      <c r="I16" s="22">
        <v>0.96235974498282484</v>
      </c>
      <c r="J16" s="23"/>
      <c r="K16" s="4" t="s">
        <v>23</v>
      </c>
      <c r="L16" s="22">
        <v>0.89544895057304585</v>
      </c>
      <c r="M16" s="22">
        <v>0.94738228116162126</v>
      </c>
      <c r="N16" s="22">
        <v>0.98071490442419607</v>
      </c>
      <c r="O16" s="22">
        <v>0.9776002870415994</v>
      </c>
      <c r="P16" s="22">
        <v>0.95938486999795025</v>
      </c>
    </row>
    <row r="17" spans="2:24" x14ac:dyDescent="0.3">
      <c r="B17" s="1"/>
      <c r="C17" s="1"/>
      <c r="D17" s="1"/>
      <c r="E17" s="1"/>
      <c r="F17" s="1"/>
      <c r="G17" s="1"/>
      <c r="H17" s="1"/>
      <c r="I17" s="1"/>
      <c r="J17" s="1"/>
      <c r="K17" s="23"/>
      <c r="L17" s="16"/>
      <c r="M17" s="16"/>
      <c r="N17" s="1"/>
      <c r="O17" s="1"/>
      <c r="P17" s="1"/>
      <c r="Q17" s="1"/>
      <c r="R17" s="1"/>
      <c r="S17" s="1"/>
      <c r="T17" s="1"/>
      <c r="U17" s="1"/>
      <c r="V17" s="1"/>
      <c r="W17" s="1"/>
      <c r="X17" s="1"/>
    </row>
    <row r="18" spans="2:24" x14ac:dyDescent="0.3">
      <c r="B18" s="16" t="s">
        <v>24</v>
      </c>
      <c r="C18" s="1"/>
      <c r="D18" s="1"/>
      <c r="E18" s="1"/>
      <c r="F18" s="1"/>
      <c r="G18" s="1"/>
      <c r="H18" s="1"/>
      <c r="I18" s="1"/>
      <c r="J18" s="1"/>
      <c r="K18" s="16" t="s">
        <v>24</v>
      </c>
      <c r="L18" s="1"/>
      <c r="M18" s="1"/>
      <c r="N18" s="1"/>
      <c r="O18" s="1"/>
      <c r="P18" s="1"/>
      <c r="Q18" s="1"/>
      <c r="R18" s="1"/>
      <c r="S18" s="1"/>
      <c r="T18" s="1"/>
      <c r="U18" s="1"/>
      <c r="V18" s="1"/>
      <c r="W18" s="1"/>
      <c r="X18" s="1"/>
    </row>
    <row r="19" spans="2:24" x14ac:dyDescent="0.3">
      <c r="B19" s="16" t="s">
        <v>25</v>
      </c>
      <c r="C19" s="1"/>
      <c r="D19" s="1"/>
      <c r="E19" s="1"/>
      <c r="F19" s="1"/>
      <c r="G19" s="1"/>
      <c r="H19" s="1"/>
      <c r="I19" s="1"/>
      <c r="J19" s="1"/>
      <c r="K19" s="16" t="s">
        <v>25</v>
      </c>
      <c r="L19" s="1"/>
      <c r="M19" s="1"/>
      <c r="N19" s="1"/>
      <c r="O19" s="1"/>
      <c r="P19" s="1"/>
      <c r="Q19" s="1"/>
      <c r="R19" s="1"/>
      <c r="S19" s="1"/>
      <c r="T19" s="1"/>
      <c r="U19" s="1"/>
      <c r="V19" s="1"/>
      <c r="W19" s="1"/>
      <c r="X19" s="1"/>
    </row>
    <row r="20" spans="2:24" x14ac:dyDescent="0.3">
      <c r="B20" s="1"/>
      <c r="C20" s="1"/>
      <c r="D20" s="1"/>
      <c r="E20" s="1"/>
      <c r="F20" s="1"/>
      <c r="G20" s="1"/>
      <c r="H20" s="1"/>
      <c r="I20" s="1"/>
      <c r="J20" s="1"/>
      <c r="K20" s="16" t="s">
        <v>26</v>
      </c>
      <c r="L20" s="1"/>
      <c r="M20" s="1"/>
      <c r="N20" s="1"/>
      <c r="O20" s="1"/>
      <c r="P20" s="1"/>
      <c r="Q20" s="1"/>
      <c r="R20" s="1"/>
      <c r="S20" s="1"/>
      <c r="T20" s="1"/>
      <c r="U20" s="1"/>
      <c r="V20" s="1"/>
      <c r="W20" s="1"/>
      <c r="X20" s="1"/>
    </row>
    <row r="21" spans="2:24" x14ac:dyDescent="0.3">
      <c r="B21" s="1"/>
      <c r="C21" s="1"/>
      <c r="D21" s="1"/>
      <c r="E21" s="1"/>
      <c r="F21" s="1"/>
      <c r="G21" s="1"/>
      <c r="H21" s="1"/>
      <c r="I21" s="1"/>
      <c r="J21" s="1"/>
      <c r="K21" s="16" t="s">
        <v>27</v>
      </c>
      <c r="L21" s="1"/>
      <c r="M21" s="1"/>
      <c r="N21" s="1"/>
      <c r="O21" s="1"/>
      <c r="P21" s="1"/>
      <c r="Q21" s="1"/>
      <c r="R21" s="1"/>
      <c r="S21" s="1"/>
      <c r="T21" s="1"/>
      <c r="U21" s="1"/>
      <c r="V21" s="1"/>
      <c r="W21" s="1"/>
      <c r="X21" s="1"/>
    </row>
    <row r="22" spans="2:24" x14ac:dyDescent="0.3">
      <c r="B22" s="1"/>
      <c r="C22" s="1"/>
      <c r="D22" s="1"/>
      <c r="E22" s="1"/>
      <c r="F22" s="1"/>
      <c r="G22" s="1"/>
      <c r="H22" s="1"/>
      <c r="I22" s="1"/>
      <c r="J22" s="1"/>
      <c r="K22" s="16" t="s">
        <v>28</v>
      </c>
      <c r="L22" s="1"/>
      <c r="M22" s="1"/>
      <c r="N22" s="1"/>
      <c r="O22" s="1"/>
      <c r="P22" s="1"/>
      <c r="Q22" s="1"/>
      <c r="R22" s="1"/>
      <c r="S22" s="1"/>
      <c r="T22" s="1"/>
      <c r="U22" s="1"/>
      <c r="V22" s="1"/>
      <c r="W22" s="1"/>
      <c r="X22" s="1"/>
    </row>
    <row r="23" spans="2:24" x14ac:dyDescent="0.3">
      <c r="B23" s="1"/>
      <c r="C23" s="1"/>
      <c r="D23" s="1"/>
      <c r="E23" s="1"/>
      <c r="F23" s="1"/>
      <c r="G23" s="1"/>
      <c r="H23" s="1"/>
      <c r="I23" s="1"/>
      <c r="J23" s="1"/>
      <c r="K23" s="23"/>
      <c r="L23" s="1"/>
      <c r="M23" s="1"/>
      <c r="N23" s="1"/>
      <c r="O23" s="1"/>
      <c r="P23" s="1"/>
      <c r="Q23" s="1"/>
      <c r="R23" s="1"/>
      <c r="S23" s="1"/>
      <c r="T23" s="1"/>
      <c r="U23" s="1"/>
      <c r="V23" s="1"/>
      <c r="W23" s="1"/>
      <c r="X23" s="1"/>
    </row>
    <row r="24" spans="2:24" x14ac:dyDescent="0.3">
      <c r="B24" s="1"/>
      <c r="C24" s="1"/>
      <c r="D24" s="1"/>
      <c r="E24" s="1"/>
      <c r="F24" s="1"/>
      <c r="G24" s="1"/>
      <c r="H24" s="1"/>
      <c r="I24" s="1"/>
      <c r="J24" s="1"/>
      <c r="K24" s="23"/>
      <c r="L24" s="1"/>
      <c r="M24" s="1"/>
      <c r="N24" s="1"/>
      <c r="O24" s="1"/>
      <c r="P24" s="1"/>
      <c r="Q24" s="1"/>
      <c r="R24" s="1"/>
      <c r="S24" s="1"/>
      <c r="T24" s="1"/>
      <c r="U24" s="1"/>
      <c r="V24" s="1"/>
      <c r="W24" s="1"/>
      <c r="X24" s="1"/>
    </row>
    <row r="25" spans="2:24" x14ac:dyDescent="0.3">
      <c r="B25" s="1"/>
      <c r="C25" s="1"/>
      <c r="D25" s="1"/>
      <c r="E25" s="1"/>
      <c r="F25" s="1"/>
      <c r="G25" s="1"/>
      <c r="H25" s="1"/>
      <c r="I25" s="1"/>
      <c r="J25" s="1"/>
      <c r="K25" s="23"/>
      <c r="L25" s="1"/>
      <c r="M25" s="1"/>
      <c r="N25" s="1"/>
      <c r="O25" s="1"/>
      <c r="P25" s="1"/>
      <c r="Q25" s="1"/>
      <c r="R25" s="1"/>
      <c r="S25" s="1"/>
      <c r="T25" s="1"/>
      <c r="U25" s="1"/>
      <c r="V25" s="1"/>
      <c r="W25" s="1"/>
      <c r="X25" s="1"/>
    </row>
    <row r="26" spans="2:24" x14ac:dyDescent="0.3">
      <c r="B26" s="1"/>
      <c r="C26" s="1"/>
      <c r="D26" s="1"/>
      <c r="E26" s="1"/>
      <c r="F26" s="1"/>
      <c r="G26" s="1"/>
      <c r="H26" s="1"/>
      <c r="I26" s="1"/>
      <c r="J26" s="1"/>
      <c r="K26" s="23"/>
      <c r="L26" s="1"/>
      <c r="M26" s="1"/>
      <c r="N26" s="1"/>
      <c r="O26" s="1"/>
      <c r="P26" s="1"/>
      <c r="Q26" s="1"/>
      <c r="R26" s="1"/>
      <c r="S26" s="1"/>
      <c r="T26" s="1"/>
      <c r="U26" s="1"/>
      <c r="V26" s="1"/>
      <c r="W26" s="1"/>
      <c r="X26" s="1"/>
    </row>
    <row r="27" spans="2:24" x14ac:dyDescent="0.3">
      <c r="B27" s="5" t="s">
        <v>29</v>
      </c>
      <c r="C27" s="5"/>
      <c r="D27" s="5"/>
      <c r="E27" s="5"/>
      <c r="F27" s="1"/>
      <c r="G27" s="1"/>
      <c r="H27" s="1"/>
      <c r="I27" s="1"/>
      <c r="J27" s="1"/>
      <c r="K27" s="5" t="s">
        <v>30</v>
      </c>
      <c r="L27" s="5"/>
      <c r="M27" s="5"/>
      <c r="N27" s="1"/>
      <c r="O27" s="1"/>
      <c r="P27" s="1"/>
      <c r="Q27" s="1"/>
      <c r="R27" s="1"/>
      <c r="S27" s="1"/>
      <c r="T27" s="16"/>
      <c r="U27" s="16"/>
      <c r="V27" s="16"/>
      <c r="W27" s="16"/>
      <c r="X27" s="16"/>
    </row>
    <row r="28" spans="2:24" x14ac:dyDescent="0.3">
      <c r="B28" s="1"/>
      <c r="C28" s="1"/>
      <c r="D28" s="1"/>
      <c r="E28" s="1"/>
      <c r="F28" s="1"/>
      <c r="G28" s="1"/>
      <c r="H28" s="1"/>
      <c r="I28" s="1"/>
      <c r="J28" s="1"/>
      <c r="K28" s="1"/>
      <c r="L28" s="1"/>
      <c r="M28" s="1"/>
      <c r="N28" s="1"/>
      <c r="O28" s="1"/>
      <c r="P28" s="1"/>
      <c r="Q28" s="16"/>
      <c r="R28" s="16"/>
      <c r="S28" s="16"/>
      <c r="T28" s="16"/>
      <c r="U28" s="16"/>
      <c r="V28" s="16"/>
      <c r="W28" s="16"/>
      <c r="X28" s="16"/>
    </row>
    <row r="29" spans="2:24" x14ac:dyDescent="0.3">
      <c r="B29" s="17"/>
      <c r="C29" s="17"/>
      <c r="D29" s="17"/>
      <c r="E29" s="14" t="s">
        <v>10</v>
      </c>
      <c r="F29" s="14" t="s">
        <v>11</v>
      </c>
      <c r="G29" s="14" t="s">
        <v>12</v>
      </c>
      <c r="H29" s="14" t="s">
        <v>13</v>
      </c>
      <c r="I29" s="15" t="s">
        <v>14</v>
      </c>
      <c r="J29" s="16"/>
      <c r="K29" s="17"/>
      <c r="L29" s="14" t="s">
        <v>10</v>
      </c>
      <c r="M29" s="14" t="s">
        <v>11</v>
      </c>
      <c r="N29" s="14" t="s">
        <v>12</v>
      </c>
      <c r="O29" s="14" t="s">
        <v>13</v>
      </c>
      <c r="P29" s="18" t="s">
        <v>14</v>
      </c>
      <c r="Q29" s="21"/>
      <c r="R29" s="16"/>
      <c r="S29" s="16"/>
      <c r="T29" s="16"/>
      <c r="U29" s="16"/>
      <c r="V29" s="16"/>
      <c r="W29" s="1"/>
      <c r="X29" s="1"/>
    </row>
    <row r="30" spans="2:24" x14ac:dyDescent="0.3">
      <c r="B30" s="19" t="s">
        <v>31</v>
      </c>
      <c r="C30" s="19"/>
      <c r="D30" s="19"/>
      <c r="E30" s="24">
        <v>809491.53936400008</v>
      </c>
      <c r="F30" s="24">
        <v>873402.87629199983</v>
      </c>
      <c r="G30" s="24">
        <v>903743.09038499987</v>
      </c>
      <c r="H30" s="24">
        <v>955188.20876140962</v>
      </c>
      <c r="I30" s="24">
        <v>1045451.7683547512</v>
      </c>
      <c r="J30" s="16"/>
      <c r="K30" s="19" t="s">
        <v>32</v>
      </c>
      <c r="L30" s="24">
        <v>598359219.21672857</v>
      </c>
      <c r="M30" s="24">
        <v>637796923.19415975</v>
      </c>
      <c r="N30" s="24">
        <v>696529627.68253946</v>
      </c>
      <c r="O30" s="24">
        <v>727364166.24504995</v>
      </c>
      <c r="P30" s="24">
        <v>805384471.32095146</v>
      </c>
      <c r="Q30" s="11"/>
      <c r="R30" s="11"/>
      <c r="S30" s="11"/>
      <c r="T30" s="11"/>
      <c r="U30" s="11"/>
      <c r="V30" s="11"/>
      <c r="W30" s="1"/>
      <c r="X30" s="1"/>
    </row>
    <row r="31" spans="2:24" x14ac:dyDescent="0.3">
      <c r="B31" s="16" t="s">
        <v>33</v>
      </c>
      <c r="C31" s="1"/>
      <c r="D31" s="1"/>
      <c r="E31" s="11">
        <v>754713.2145629992</v>
      </c>
      <c r="F31" s="11">
        <v>814629.61027600011</v>
      </c>
      <c r="G31" s="11">
        <v>839027.01316999993</v>
      </c>
      <c r="H31" s="11">
        <v>886771.18448983994</v>
      </c>
      <c r="I31" s="11">
        <v>972041.54146477429</v>
      </c>
      <c r="J31" s="16"/>
      <c r="K31" s="16" t="s">
        <v>34</v>
      </c>
      <c r="L31" s="11">
        <v>598359219.21672857</v>
      </c>
      <c r="M31" s="11">
        <v>637796923.19415975</v>
      </c>
      <c r="N31" s="11">
        <v>696529627.68253946</v>
      </c>
      <c r="O31" s="11">
        <v>727364166.24504995</v>
      </c>
      <c r="P31" s="11">
        <v>805384471.32095146</v>
      </c>
      <c r="Q31" s="11"/>
      <c r="R31" s="11"/>
      <c r="S31" s="11"/>
      <c r="T31" s="11"/>
      <c r="U31" s="11"/>
      <c r="V31" s="11"/>
      <c r="W31" s="1"/>
      <c r="X31" s="1"/>
    </row>
    <row r="32" spans="2:24" x14ac:dyDescent="0.3">
      <c r="B32" s="16" t="s">
        <v>35</v>
      </c>
      <c r="C32" s="1"/>
      <c r="D32" s="1"/>
      <c r="E32" s="25">
        <v>0.18382118388549662</v>
      </c>
      <c r="F32" s="25">
        <v>0.19579962161694486</v>
      </c>
      <c r="G32" s="25">
        <v>0.16905279850776467</v>
      </c>
      <c r="H32" s="25">
        <v>0.18622554655404688</v>
      </c>
      <c r="I32" s="25">
        <v>0.16833051015847922</v>
      </c>
      <c r="J32" s="16"/>
      <c r="K32" s="16" t="s">
        <v>36</v>
      </c>
      <c r="L32" s="11">
        <v>125407421.9591157</v>
      </c>
      <c r="M32" s="11">
        <v>150142024.26191449</v>
      </c>
      <c r="N32" s="11">
        <v>164616145.05366039</v>
      </c>
      <c r="O32" s="11">
        <v>171218145.11600873</v>
      </c>
      <c r="P32" s="11">
        <v>180808002.54158178</v>
      </c>
      <c r="Q32" s="16"/>
      <c r="R32" s="26"/>
      <c r="S32" s="26"/>
      <c r="T32" s="26"/>
      <c r="U32" s="26"/>
      <c r="V32" s="26"/>
      <c r="W32" s="1"/>
      <c r="X32" s="1"/>
    </row>
    <row r="33" spans="2:16" x14ac:dyDescent="0.3">
      <c r="B33" s="16" t="s">
        <v>37</v>
      </c>
      <c r="C33" s="1"/>
      <c r="D33" s="1"/>
      <c r="E33" s="11">
        <v>615980.93796799984</v>
      </c>
      <c r="F33" s="11">
        <v>655125.44082600006</v>
      </c>
      <c r="G33" s="11">
        <v>697187.14857000031</v>
      </c>
      <c r="H33" s="11">
        <v>721631.73598984</v>
      </c>
      <c r="I33" s="11">
        <v>808417.29289477435</v>
      </c>
      <c r="J33" s="16"/>
      <c r="K33" s="16" t="s">
        <v>38</v>
      </c>
      <c r="L33" s="11">
        <v>5610</v>
      </c>
      <c r="M33" s="11">
        <v>5284.51</v>
      </c>
      <c r="N33" s="11">
        <v>4788.82</v>
      </c>
      <c r="O33" s="11">
        <v>3404.9800000000005</v>
      </c>
      <c r="P33" s="11">
        <v>1594</v>
      </c>
    </row>
    <row r="34" spans="2:16" x14ac:dyDescent="0.3">
      <c r="B34" s="16" t="s">
        <v>39</v>
      </c>
      <c r="C34" s="1"/>
      <c r="D34" s="1"/>
      <c r="E34" s="11">
        <v>150942.64291259984</v>
      </c>
      <c r="F34" s="11">
        <v>162925.92205520003</v>
      </c>
      <c r="G34" s="11">
        <v>167805.402634</v>
      </c>
      <c r="H34" s="11">
        <v>177354.23689796799</v>
      </c>
      <c r="I34" s="11">
        <v>194408.30829295487</v>
      </c>
      <c r="J34" s="16"/>
      <c r="K34" s="4" t="s">
        <v>40</v>
      </c>
      <c r="L34" s="27">
        <v>7.4332870973358436E-3</v>
      </c>
      <c r="M34" s="27">
        <v>6.4870094744157222E-3</v>
      </c>
      <c r="N34" s="27">
        <v>5.7075873897157944E-3</v>
      </c>
      <c r="O34" s="27">
        <v>3.8397503883246813E-3</v>
      </c>
      <c r="P34" s="27">
        <v>1.6398476114487797E-3</v>
      </c>
    </row>
    <row r="35" spans="2:16" x14ac:dyDescent="0.3">
      <c r="B35" s="4" t="s">
        <v>41</v>
      </c>
      <c r="C35" s="4"/>
      <c r="D35" s="4"/>
      <c r="E35" s="28">
        <v>151408.40762471611</v>
      </c>
      <c r="F35" s="28">
        <v>162982.56510526146</v>
      </c>
      <c r="G35" s="28">
        <v>169849.48018056722</v>
      </c>
      <c r="H35" s="28">
        <v>179294.12138276364</v>
      </c>
      <c r="I35" s="28">
        <v>194737.36268837011</v>
      </c>
      <c r="J35" s="16"/>
      <c r="K35" s="16"/>
      <c r="L35" s="16"/>
      <c r="M35" s="16"/>
      <c r="N35" s="16"/>
      <c r="O35" s="16"/>
      <c r="P35" s="16"/>
    </row>
    <row r="36" spans="2:16" x14ac:dyDescent="0.3">
      <c r="B36" s="16"/>
      <c r="C36" s="16"/>
      <c r="D36" s="16"/>
      <c r="E36" s="16"/>
      <c r="F36" s="16"/>
      <c r="G36" s="16"/>
      <c r="H36" s="16"/>
      <c r="I36" s="16"/>
      <c r="J36" s="16"/>
      <c r="K36" s="1"/>
      <c r="L36" s="1"/>
      <c r="M36" s="1"/>
      <c r="N36" s="16"/>
      <c r="O36" s="16"/>
      <c r="P36" s="16"/>
    </row>
    <row r="37" spans="2:16" x14ac:dyDescent="0.3">
      <c r="B37" s="11"/>
      <c r="C37" s="11"/>
      <c r="D37" s="11"/>
      <c r="E37" s="11"/>
      <c r="F37" s="11"/>
      <c r="G37" s="11"/>
      <c r="H37" s="11"/>
      <c r="I37" s="11"/>
      <c r="J37" s="11"/>
      <c r="K37" s="1"/>
      <c r="L37" s="1"/>
      <c r="M37" s="1"/>
      <c r="N37" s="16"/>
      <c r="O37" s="16"/>
      <c r="P37" s="16"/>
    </row>
    <row r="38" spans="2:16" x14ac:dyDescent="0.3">
      <c r="B38" s="11"/>
      <c r="C38" s="11"/>
      <c r="D38" s="11"/>
      <c r="E38" s="11"/>
      <c r="F38" s="11"/>
      <c r="G38" s="11"/>
      <c r="H38" s="11"/>
      <c r="I38" s="11"/>
      <c r="J38" s="11"/>
      <c r="K38" s="1"/>
      <c r="L38" s="16"/>
      <c r="M38" s="16"/>
      <c r="N38" s="16"/>
      <c r="O38" s="16"/>
      <c r="P38" s="16"/>
    </row>
    <row r="39" spans="2:16" x14ac:dyDescent="0.3">
      <c r="B39" s="29"/>
      <c r="C39" s="29"/>
      <c r="D39" s="29"/>
      <c r="E39" s="29"/>
      <c r="F39" s="1"/>
      <c r="G39" s="1"/>
      <c r="H39" s="1"/>
      <c r="I39" s="1"/>
      <c r="J39" s="1"/>
      <c r="K39" s="1"/>
      <c r="L39" s="16"/>
      <c r="M39" s="16"/>
      <c r="N39" s="16"/>
      <c r="O39" s="16"/>
      <c r="P39" s="16"/>
    </row>
    <row r="40" spans="2:16" x14ac:dyDescent="0.3">
      <c r="B40" s="30"/>
      <c r="C40" s="30"/>
      <c r="D40" s="30"/>
      <c r="E40" s="16"/>
      <c r="F40" s="16"/>
      <c r="G40" s="16"/>
      <c r="H40" s="16"/>
      <c r="I40" s="16"/>
      <c r="J40" s="16"/>
      <c r="K40" s="1"/>
      <c r="L40" s="16"/>
      <c r="M40" s="16"/>
      <c r="N40" s="16"/>
      <c r="O40" s="16"/>
      <c r="P40" s="16"/>
    </row>
    <row r="41" spans="2:16" x14ac:dyDescent="0.3">
      <c r="B41" s="16"/>
      <c r="C41" s="16"/>
      <c r="D41" s="16"/>
      <c r="E41" s="16"/>
      <c r="F41" s="16"/>
      <c r="G41" s="16"/>
      <c r="H41" s="16"/>
      <c r="I41" s="16"/>
      <c r="J41" s="16"/>
      <c r="K41" s="1"/>
      <c r="L41" s="16"/>
      <c r="M41" s="16"/>
      <c r="N41" s="16"/>
      <c r="O41" s="16"/>
      <c r="P41" s="16"/>
    </row>
    <row r="42" spans="2:16" x14ac:dyDescent="0.3">
      <c r="B42" s="5"/>
      <c r="C42" s="5"/>
      <c r="D42" s="5"/>
      <c r="E42" s="16"/>
      <c r="F42" s="1"/>
      <c r="G42" s="1"/>
      <c r="H42" s="1"/>
      <c r="I42" s="16"/>
      <c r="J42" s="16"/>
      <c r="K42" s="1"/>
      <c r="L42" s="16"/>
      <c r="M42" s="16"/>
      <c r="N42" s="16"/>
      <c r="O42" s="16"/>
      <c r="P42" s="16"/>
    </row>
    <row r="43" spans="2:16" x14ac:dyDescent="0.3">
      <c r="B43" s="5"/>
      <c r="C43" s="29"/>
      <c r="D43" s="29"/>
      <c r="E43" s="29"/>
      <c r="F43" s="1"/>
      <c r="G43" s="1"/>
      <c r="H43" s="1"/>
      <c r="I43" s="16"/>
      <c r="J43" s="16"/>
      <c r="K43" s="1"/>
      <c r="L43" s="16"/>
      <c r="M43" s="16"/>
      <c r="N43" s="16"/>
      <c r="O43" s="16"/>
      <c r="P43" s="16"/>
    </row>
    <row r="44" spans="2:16" x14ac:dyDescent="0.3">
      <c r="B44" s="29"/>
      <c r="C44" s="1"/>
      <c r="D44" s="1"/>
      <c r="E44" s="1"/>
      <c r="F44" s="16"/>
      <c r="G44" s="16"/>
      <c r="H44" s="16"/>
      <c r="I44" s="16"/>
      <c r="J44" s="16"/>
      <c r="K44" s="16"/>
      <c r="L44" s="16"/>
      <c r="M44" s="16"/>
      <c r="N44" s="16"/>
      <c r="O44" s="16"/>
      <c r="P44" s="16"/>
    </row>
    <row r="45" spans="2:16" x14ac:dyDescent="0.3">
      <c r="B45" s="29"/>
      <c r="C45" s="16"/>
      <c r="D45" s="16"/>
      <c r="E45" s="1"/>
      <c r="F45" s="16"/>
      <c r="G45" s="16"/>
      <c r="H45" s="16"/>
      <c r="I45" s="16"/>
      <c r="J45" s="16"/>
      <c r="K45" s="16"/>
      <c r="L45" s="16"/>
      <c r="M45" s="16"/>
      <c r="N45" s="16"/>
      <c r="O45" s="16"/>
      <c r="P45" s="16"/>
    </row>
    <row r="46" spans="2:16" x14ac:dyDescent="0.3">
      <c r="B46" s="16"/>
      <c r="C46" s="16"/>
      <c r="D46" s="1"/>
      <c r="E46" s="1"/>
      <c r="F46" s="16"/>
      <c r="G46" s="16"/>
      <c r="H46" s="16"/>
      <c r="I46" s="16"/>
      <c r="J46" s="16"/>
      <c r="K46" s="16"/>
      <c r="L46" s="16"/>
      <c r="M46" s="16"/>
      <c r="N46" s="16"/>
      <c r="O46" s="16"/>
      <c r="P46" s="16"/>
    </row>
    <row r="47" spans="2:16" x14ac:dyDescent="0.3">
      <c r="B47" s="16"/>
      <c r="C47" s="16"/>
      <c r="D47" s="1"/>
      <c r="E47" s="1"/>
      <c r="F47" s="16"/>
      <c r="G47" s="16"/>
      <c r="H47" s="16"/>
      <c r="I47" s="16"/>
      <c r="J47" s="16"/>
      <c r="K47" s="16"/>
      <c r="L47" s="16"/>
      <c r="M47" s="16"/>
      <c r="N47" s="16"/>
      <c r="O47" s="16"/>
      <c r="P47" s="16"/>
    </row>
    <row r="48" spans="2:16" x14ac:dyDescent="0.3">
      <c r="B48" s="16"/>
      <c r="C48" s="16"/>
      <c r="D48" s="1"/>
      <c r="E48" s="1"/>
      <c r="F48" s="16"/>
      <c r="G48" s="16"/>
      <c r="H48" s="16"/>
      <c r="I48" s="16"/>
      <c r="J48" s="16"/>
      <c r="K48" s="16"/>
      <c r="L48" s="16"/>
      <c r="M48" s="16"/>
      <c r="N48" s="16"/>
      <c r="O48" s="16"/>
      <c r="P48" s="16"/>
    </row>
    <row r="49" spans="2:16" x14ac:dyDescent="0.3">
      <c r="B49" s="31"/>
      <c r="C49" s="31"/>
      <c r="D49" s="1"/>
      <c r="E49" s="1"/>
      <c r="F49" s="16"/>
      <c r="G49" s="16"/>
      <c r="H49" s="16"/>
      <c r="I49" s="16"/>
      <c r="J49" s="16"/>
      <c r="K49" s="16"/>
      <c r="L49" s="16"/>
      <c r="M49" s="16"/>
      <c r="N49" s="16"/>
      <c r="O49" s="16"/>
      <c r="P49" s="16"/>
    </row>
    <row r="50" spans="2:16" x14ac:dyDescent="0.3">
      <c r="B50" s="16"/>
      <c r="C50" s="16"/>
      <c r="D50" s="1"/>
      <c r="E50" s="1"/>
      <c r="F50" s="16"/>
      <c r="G50" s="16"/>
      <c r="H50" s="16"/>
      <c r="I50" s="16"/>
      <c r="J50" s="16"/>
      <c r="K50" s="16"/>
      <c r="L50" s="16"/>
      <c r="M50" s="16"/>
      <c r="N50" s="16"/>
      <c r="O50" s="16"/>
      <c r="P50" s="16"/>
    </row>
    <row r="51" spans="2:16" x14ac:dyDescent="0.3">
      <c r="B51" s="16"/>
      <c r="C51" s="16"/>
      <c r="D51" s="1"/>
      <c r="E51" s="1"/>
      <c r="F51" s="16"/>
      <c r="G51" s="16"/>
      <c r="H51" s="16"/>
      <c r="I51" s="16"/>
      <c r="J51" s="16"/>
      <c r="K51" s="16"/>
      <c r="L51" s="16"/>
      <c r="M51" s="16"/>
      <c r="N51" s="16"/>
      <c r="O51" s="16"/>
      <c r="P51" s="16"/>
    </row>
    <row r="52" spans="2:16" x14ac:dyDescent="0.3">
      <c r="B52" s="29"/>
      <c r="C52" s="29"/>
      <c r="D52" s="1"/>
      <c r="E52" s="1"/>
      <c r="F52" s="16"/>
      <c r="G52" s="16"/>
      <c r="H52" s="16"/>
      <c r="I52" s="16"/>
      <c r="J52" s="16"/>
      <c r="K52" s="16"/>
      <c r="L52" s="16"/>
      <c r="M52" s="16"/>
      <c r="N52" s="16"/>
      <c r="O52" s="16"/>
      <c r="P52" s="16"/>
    </row>
    <row r="53" spans="2:16" x14ac:dyDescent="0.3">
      <c r="B53" s="29"/>
      <c r="C53" s="29"/>
      <c r="D53" s="1"/>
      <c r="E53" s="1"/>
      <c r="F53" s="16"/>
      <c r="G53" s="16"/>
      <c r="H53" s="16"/>
      <c r="I53" s="16"/>
      <c r="J53" s="16"/>
      <c r="K53" s="16"/>
      <c r="L53" s="16"/>
      <c r="M53" s="16"/>
      <c r="N53" s="16"/>
      <c r="O53" s="16"/>
      <c r="P53" s="16"/>
    </row>
    <row r="54" spans="2:16" x14ac:dyDescent="0.3">
      <c r="B54" s="1"/>
      <c r="C54" s="1"/>
      <c r="D54" s="1"/>
      <c r="E54" s="1"/>
      <c r="F54" s="16"/>
      <c r="G54" s="1"/>
      <c r="H54" s="1"/>
      <c r="I54" s="1"/>
      <c r="J54" s="1"/>
      <c r="K54" s="29"/>
      <c r="L54" s="1"/>
      <c r="M54" s="1"/>
      <c r="N54" s="1"/>
      <c r="O54" s="1"/>
      <c r="P54" s="1"/>
    </row>
  </sheetData>
  <hyperlinks>
    <hyperlink ref="G4" r:id="rId1" xr:uid="{1C3A9B09-3504-44E2-8EEF-4044AEC0563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84411-8CF0-4579-AF3F-46AE6B561F98}">
  <dimension ref="A1:M48"/>
  <sheetViews>
    <sheetView topLeftCell="A31" workbookViewId="0">
      <selection activeCell="G50" sqref="G50"/>
    </sheetView>
  </sheetViews>
  <sheetFormatPr defaultColWidth="9.33203125" defaultRowHeight="14.4" x14ac:dyDescent="0.3"/>
  <cols>
    <col min="1" max="1" width="9.33203125" style="32"/>
    <col min="2" max="2" width="15.5546875" style="32" customWidth="1"/>
    <col min="3" max="4" width="11.5546875" style="32" customWidth="1"/>
    <col min="5" max="5" width="8.5546875" style="32" customWidth="1"/>
    <col min="6" max="7" width="13.33203125" style="32" bestFit="1" customWidth="1"/>
    <col min="8" max="9" width="11.5546875" style="32" customWidth="1"/>
    <col min="10" max="10" width="12.6640625" style="32" bestFit="1" customWidth="1"/>
    <col min="11" max="16384" width="9.33203125" style="32"/>
  </cols>
  <sheetData>
    <row r="1" spans="1:13" x14ac:dyDescent="0.3">
      <c r="A1" s="150" t="s">
        <v>0</v>
      </c>
      <c r="B1" s="150"/>
      <c r="C1" s="150"/>
      <c r="D1" s="150"/>
      <c r="E1" s="150"/>
      <c r="F1" s="150"/>
      <c r="G1" s="150"/>
      <c r="H1" s="150"/>
      <c r="I1" s="150"/>
      <c r="J1" s="150"/>
    </row>
    <row r="2" spans="1:13" x14ac:dyDescent="0.3">
      <c r="A2" s="151" t="s">
        <v>1</v>
      </c>
      <c r="B2" s="152"/>
      <c r="C2" s="153" t="s">
        <v>42</v>
      </c>
      <c r="D2" s="154"/>
      <c r="E2" s="154"/>
      <c r="F2" s="154"/>
      <c r="G2" s="154"/>
      <c r="H2" s="154"/>
      <c r="I2" s="154"/>
      <c r="J2" s="155"/>
      <c r="K2" s="7" t="s">
        <v>43</v>
      </c>
    </row>
    <row r="3" spans="1:13" x14ac:dyDescent="0.3">
      <c r="A3" s="151" t="s">
        <v>4</v>
      </c>
      <c r="B3" s="152"/>
      <c r="C3" s="156">
        <v>45231</v>
      </c>
      <c r="D3" s="157"/>
      <c r="E3" s="157"/>
      <c r="F3" s="157"/>
      <c r="G3" s="157"/>
      <c r="H3" s="157"/>
      <c r="I3" s="157"/>
      <c r="J3" s="158"/>
    </row>
    <row r="4" spans="1:13" x14ac:dyDescent="0.3">
      <c r="A4" s="147" t="s">
        <v>6</v>
      </c>
      <c r="B4" s="147"/>
      <c r="C4" s="148" t="s">
        <v>44</v>
      </c>
      <c r="D4" s="148"/>
      <c r="E4" s="148"/>
      <c r="F4" s="148"/>
      <c r="G4" s="148"/>
      <c r="H4" s="148"/>
      <c r="I4" s="148"/>
      <c r="J4" s="149"/>
    </row>
    <row r="7" spans="1:13" x14ac:dyDescent="0.3">
      <c r="A7" s="131" t="s">
        <v>29</v>
      </c>
      <c r="B7" s="131"/>
      <c r="C7" s="131"/>
      <c r="D7" s="131"/>
      <c r="E7" s="131"/>
      <c r="F7" s="33" t="s">
        <v>45</v>
      </c>
      <c r="G7" s="33" t="s">
        <v>46</v>
      </c>
      <c r="H7" s="33" t="s">
        <v>47</v>
      </c>
      <c r="I7" s="33" t="s">
        <v>48</v>
      </c>
      <c r="J7" s="33" t="s">
        <v>49</v>
      </c>
    </row>
    <row r="8" spans="1:13" x14ac:dyDescent="0.3">
      <c r="A8" s="138" t="s">
        <v>31</v>
      </c>
      <c r="B8" s="139"/>
      <c r="C8" s="139"/>
      <c r="D8" s="139"/>
      <c r="E8" s="140"/>
      <c r="F8" s="34">
        <v>1247574.7130910009</v>
      </c>
      <c r="G8" s="34">
        <v>1244852.6801227855</v>
      </c>
      <c r="H8" s="34">
        <v>1227903.5453740791</v>
      </c>
      <c r="I8" s="34">
        <v>1316914.3713470998</v>
      </c>
      <c r="J8" s="35">
        <v>1413853.51</v>
      </c>
    </row>
    <row r="9" spans="1:13" x14ac:dyDescent="0.3">
      <c r="A9" s="141" t="s">
        <v>33</v>
      </c>
      <c r="B9" s="142"/>
      <c r="C9" s="142"/>
      <c r="D9" s="142"/>
      <c r="E9" s="143"/>
      <c r="F9" s="34">
        <v>1165160.0021972021</v>
      </c>
      <c r="G9" s="34">
        <v>1162971.1384100253</v>
      </c>
      <c r="H9" s="34">
        <v>1147523.1374474028</v>
      </c>
      <c r="I9" s="34">
        <v>1230099.4793707305</v>
      </c>
      <c r="J9" s="35">
        <v>1320179.6100000001</v>
      </c>
    </row>
    <row r="10" spans="1:13" x14ac:dyDescent="0.3">
      <c r="A10" s="138" t="s">
        <v>35</v>
      </c>
      <c r="B10" s="139"/>
      <c r="C10" s="139"/>
      <c r="D10" s="139"/>
      <c r="E10" s="140"/>
      <c r="F10" s="36">
        <v>0.14521930114209958</v>
      </c>
      <c r="G10" s="36">
        <v>0.17022085475797133</v>
      </c>
      <c r="H10" s="36">
        <v>0.1649682360495387</v>
      </c>
      <c r="I10" s="36">
        <v>0.15805850762158768</v>
      </c>
      <c r="J10" s="37">
        <v>0.15329999999999999</v>
      </c>
    </row>
    <row r="11" spans="1:13" x14ac:dyDescent="0.3">
      <c r="A11" s="138" t="s">
        <v>37</v>
      </c>
      <c r="B11" s="139"/>
      <c r="C11" s="139"/>
      <c r="D11" s="139"/>
      <c r="E11" s="140"/>
      <c r="F11" s="34">
        <v>995956.28095939721</v>
      </c>
      <c r="G11" s="34">
        <v>965009.19717101986</v>
      </c>
      <c r="H11" s="34">
        <v>958218.26963667246</v>
      </c>
      <c r="I11" s="34">
        <v>1035671.7914353008</v>
      </c>
      <c r="J11" s="35">
        <v>1117845.6599999999</v>
      </c>
    </row>
    <row r="12" spans="1:13" x14ac:dyDescent="0.3">
      <c r="A12" s="138" t="s">
        <v>39</v>
      </c>
      <c r="B12" s="139"/>
      <c r="C12" s="139"/>
      <c r="D12" s="139"/>
      <c r="E12" s="140"/>
      <c r="F12" s="34">
        <v>233032.00043944042</v>
      </c>
      <c r="G12" s="34">
        <v>232594.22768200506</v>
      </c>
      <c r="H12" s="34">
        <v>229504.62748948057</v>
      </c>
      <c r="I12" s="34">
        <v>246019.89587414611</v>
      </c>
      <c r="J12" s="35">
        <v>264035.92</v>
      </c>
      <c r="M12" s="38"/>
    </row>
    <row r="13" spans="1:13" x14ac:dyDescent="0.3">
      <c r="A13" s="138" t="s">
        <v>41</v>
      </c>
      <c r="B13" s="139"/>
      <c r="C13" s="139"/>
      <c r="D13" s="139"/>
      <c r="E13" s="140"/>
      <c r="F13" s="34">
        <v>233414.22464861648</v>
      </c>
      <c r="G13" s="34">
        <v>233429.09604464116</v>
      </c>
      <c r="H13" s="34">
        <v>229710.38587245735</v>
      </c>
      <c r="I13" s="34">
        <v>247323.19148360015</v>
      </c>
      <c r="J13" s="35">
        <v>264125.21999999997</v>
      </c>
    </row>
    <row r="14" spans="1:13" x14ac:dyDescent="0.3">
      <c r="A14" s="138" t="s">
        <v>50</v>
      </c>
      <c r="B14" s="139"/>
      <c r="C14" s="139"/>
      <c r="D14" s="139"/>
      <c r="E14" s="140"/>
      <c r="F14" s="34">
        <v>126760</v>
      </c>
      <c r="G14" s="34">
        <v>138337</v>
      </c>
      <c r="H14" s="34">
        <v>147247</v>
      </c>
      <c r="I14" s="34">
        <v>170912.3</v>
      </c>
      <c r="J14" s="34">
        <v>203550</v>
      </c>
    </row>
    <row r="15" spans="1:13" x14ac:dyDescent="0.3">
      <c r="A15" s="138" t="s">
        <v>38</v>
      </c>
      <c r="B15" s="139"/>
      <c r="C15" s="139"/>
      <c r="D15" s="139"/>
      <c r="E15" s="140"/>
      <c r="F15" s="34">
        <v>4657.1000000000004</v>
      </c>
      <c r="G15" s="34">
        <v>6310.7</v>
      </c>
      <c r="H15" s="34">
        <v>9318.2000000000007</v>
      </c>
      <c r="I15" s="34">
        <v>7596</v>
      </c>
      <c r="J15" s="34">
        <v>6732</v>
      </c>
    </row>
    <row r="16" spans="1:13" x14ac:dyDescent="0.3">
      <c r="A16" s="144" t="s">
        <v>51</v>
      </c>
      <c r="B16" s="145"/>
      <c r="C16" s="145"/>
      <c r="D16" s="145"/>
      <c r="E16" s="146"/>
      <c r="F16" s="39"/>
      <c r="G16" s="39"/>
      <c r="H16" s="39"/>
      <c r="I16" s="39">
        <v>1491859</v>
      </c>
      <c r="J16" s="39">
        <v>1624136</v>
      </c>
    </row>
    <row r="17" spans="1:10" x14ac:dyDescent="0.3">
      <c r="A17" s="144" t="s">
        <v>52</v>
      </c>
      <c r="B17" s="145"/>
      <c r="C17" s="145"/>
      <c r="D17" s="145"/>
      <c r="E17" s="146"/>
      <c r="F17" s="39">
        <v>1291920.0021972021</v>
      </c>
      <c r="G17" s="39">
        <v>1301308.1384100253</v>
      </c>
      <c r="H17" s="39">
        <v>1294770.1374474028</v>
      </c>
      <c r="I17" s="39">
        <v>1401011.7793707305</v>
      </c>
      <c r="J17" s="33">
        <v>1530461.61</v>
      </c>
    </row>
    <row r="19" spans="1:10" x14ac:dyDescent="0.3">
      <c r="A19" s="133" t="s">
        <v>53</v>
      </c>
      <c r="B19" s="133"/>
      <c r="C19" s="133"/>
      <c r="D19" s="133"/>
      <c r="E19" s="133"/>
      <c r="F19" s="40"/>
      <c r="G19" s="40"/>
      <c r="H19" s="40"/>
      <c r="I19" s="40"/>
      <c r="J19" s="40">
        <v>18000</v>
      </c>
    </row>
    <row r="20" spans="1:10" x14ac:dyDescent="0.3">
      <c r="A20" s="133" t="s">
        <v>54</v>
      </c>
      <c r="B20" s="133"/>
      <c r="C20" s="133"/>
      <c r="D20" s="133"/>
      <c r="E20" s="133"/>
      <c r="F20" s="40"/>
      <c r="G20" s="40"/>
      <c r="H20" s="40"/>
      <c r="I20" s="40"/>
      <c r="J20" s="40">
        <v>-2191.7199999999998</v>
      </c>
    </row>
    <row r="21" spans="1:10" ht="25.5" customHeight="1" x14ac:dyDescent="0.3">
      <c r="A21" s="134" t="s">
        <v>55</v>
      </c>
      <c r="B21" s="135"/>
      <c r="C21" s="135"/>
      <c r="D21" s="135"/>
      <c r="E21" s="136"/>
      <c r="F21" s="40"/>
      <c r="G21" s="40"/>
      <c r="H21" s="40"/>
      <c r="I21" s="40"/>
      <c r="J21" s="41">
        <f>J17+J19+J20</f>
        <v>1546269.8900000001</v>
      </c>
    </row>
    <row r="23" spans="1:10" ht="29.25" customHeight="1" x14ac:dyDescent="0.3">
      <c r="A23" s="137" t="s">
        <v>56</v>
      </c>
      <c r="B23" s="137"/>
      <c r="C23" s="137"/>
      <c r="D23" s="137"/>
      <c r="E23" s="137"/>
      <c r="F23" s="137"/>
      <c r="G23" s="137"/>
      <c r="H23" s="137"/>
      <c r="I23" s="137"/>
      <c r="J23" s="137"/>
    </row>
    <row r="25" spans="1:10" ht="31.5" customHeight="1" x14ac:dyDescent="0.3">
      <c r="A25" s="137" t="s">
        <v>57</v>
      </c>
      <c r="B25" s="137"/>
      <c r="C25" s="137"/>
      <c r="D25" s="137"/>
      <c r="E25" s="137"/>
      <c r="F25" s="137"/>
      <c r="G25" s="137"/>
      <c r="H25" s="137"/>
      <c r="I25" s="137"/>
      <c r="J25" s="137"/>
    </row>
    <row r="28" spans="1:10" x14ac:dyDescent="0.3">
      <c r="A28" s="131" t="s">
        <v>30</v>
      </c>
      <c r="B28" s="131"/>
      <c r="C28" s="131"/>
      <c r="D28" s="131"/>
      <c r="E28" s="131"/>
      <c r="F28" s="33" t="s">
        <v>45</v>
      </c>
      <c r="G28" s="33" t="s">
        <v>46</v>
      </c>
      <c r="H28" s="33" t="s">
        <v>47</v>
      </c>
      <c r="I28" s="33" t="s">
        <v>48</v>
      </c>
      <c r="J28" s="33" t="s">
        <v>49</v>
      </c>
    </row>
    <row r="29" spans="1:10" x14ac:dyDescent="0.3">
      <c r="A29" s="130" t="s">
        <v>32</v>
      </c>
      <c r="B29" s="130"/>
      <c r="C29" s="130"/>
      <c r="D29" s="130"/>
      <c r="E29" s="130"/>
      <c r="F29" s="34">
        <v>960898595.78147817</v>
      </c>
      <c r="G29" s="34">
        <v>926716728.18648732</v>
      </c>
      <c r="H29" s="34">
        <v>909651894.85025156</v>
      </c>
      <c r="I29" s="34">
        <v>1002016983.0311221</v>
      </c>
      <c r="J29" s="34">
        <v>1091962868</v>
      </c>
    </row>
    <row r="30" spans="1:10" x14ac:dyDescent="0.3">
      <c r="A30" s="130" t="s">
        <v>34</v>
      </c>
      <c r="B30" s="130"/>
      <c r="C30" s="130"/>
      <c r="D30" s="130"/>
      <c r="E30" s="130"/>
      <c r="F30" s="34">
        <v>960898595.78147817</v>
      </c>
      <c r="G30" s="34">
        <v>926716728.18648732</v>
      </c>
      <c r="H30" s="34">
        <v>909651894.85025156</v>
      </c>
      <c r="I30" s="34">
        <v>1002016983.0311221</v>
      </c>
      <c r="J30" s="34">
        <v>1091962868</v>
      </c>
    </row>
    <row r="31" spans="1:10" x14ac:dyDescent="0.3">
      <c r="A31" s="130" t="s">
        <v>36</v>
      </c>
      <c r="B31" s="130"/>
      <c r="C31" s="130"/>
      <c r="D31" s="130"/>
      <c r="E31" s="130"/>
      <c r="F31" s="34">
        <v>205690708.30546987</v>
      </c>
      <c r="G31" s="34">
        <v>202665681.6012063</v>
      </c>
      <c r="H31" s="34">
        <v>198758357.29421163</v>
      </c>
      <c r="I31" s="34">
        <v>214841679.43955958</v>
      </c>
      <c r="J31" s="34">
        <v>228969298</v>
      </c>
    </row>
    <row r="32" spans="1:10" x14ac:dyDescent="0.3">
      <c r="A32" s="138" t="s">
        <v>58</v>
      </c>
      <c r="B32" s="139"/>
      <c r="C32" s="139"/>
      <c r="D32" s="139"/>
      <c r="E32" s="140"/>
      <c r="F32" s="34"/>
      <c r="G32" s="34"/>
      <c r="H32" s="34"/>
      <c r="I32" s="34"/>
      <c r="J32" s="34">
        <f>16.176373 *1000000</f>
        <v>16176373.000000002</v>
      </c>
    </row>
    <row r="33" spans="1:10" x14ac:dyDescent="0.3">
      <c r="A33" s="130" t="s">
        <v>59</v>
      </c>
      <c r="B33" s="130"/>
      <c r="C33" s="130"/>
      <c r="D33" s="130"/>
      <c r="E33" s="130"/>
      <c r="F33" s="40"/>
      <c r="G33" s="40"/>
      <c r="H33" s="40"/>
      <c r="I33" s="40"/>
      <c r="J33" s="42">
        <f>J29+J32</f>
        <v>1108139241</v>
      </c>
    </row>
    <row r="36" spans="1:10" x14ac:dyDescent="0.3">
      <c r="A36" s="131" t="s">
        <v>15</v>
      </c>
      <c r="B36" s="131"/>
      <c r="C36" s="131"/>
      <c r="D36" s="131"/>
      <c r="E36" s="131"/>
      <c r="F36" s="43" t="s">
        <v>45</v>
      </c>
      <c r="G36" s="43" t="s">
        <v>46</v>
      </c>
      <c r="H36" s="43" t="s">
        <v>47</v>
      </c>
      <c r="I36" s="43" t="s">
        <v>48</v>
      </c>
      <c r="J36" s="43" t="s">
        <v>49</v>
      </c>
    </row>
    <row r="37" spans="1:10" x14ac:dyDescent="0.3">
      <c r="A37" s="130" t="s">
        <v>19</v>
      </c>
      <c r="B37" s="130"/>
      <c r="C37" s="130"/>
      <c r="D37" s="130"/>
      <c r="E37" s="130"/>
      <c r="F37" s="35">
        <v>0.96030958897376284</v>
      </c>
      <c r="G37" s="35">
        <v>0.95407980652220337</v>
      </c>
      <c r="H37" s="35">
        <v>0.9401732664372231</v>
      </c>
      <c r="I37" s="35">
        <v>0.96045934642191733</v>
      </c>
      <c r="J37" s="35">
        <v>0.97099999999999997</v>
      </c>
    </row>
    <row r="38" spans="1:10" x14ac:dyDescent="0.3">
      <c r="A38" s="130" t="s">
        <v>21</v>
      </c>
      <c r="B38" s="130"/>
      <c r="C38" s="130"/>
      <c r="D38" s="130"/>
      <c r="E38" s="130"/>
      <c r="F38" s="35">
        <v>0.8812261061429234</v>
      </c>
      <c r="G38" s="35">
        <v>0.86821088302740268</v>
      </c>
      <c r="H38" s="35">
        <v>0.86525629452631159</v>
      </c>
      <c r="I38" s="35">
        <v>0.86866774664682256</v>
      </c>
      <c r="J38" s="35">
        <v>0.86699999999999999</v>
      </c>
    </row>
    <row r="39" spans="1:10" x14ac:dyDescent="0.3">
      <c r="A39" s="130" t="s">
        <v>23</v>
      </c>
      <c r="B39" s="130"/>
      <c r="C39" s="130"/>
      <c r="D39" s="130"/>
      <c r="E39" s="130"/>
      <c r="F39" s="35">
        <v>0.92076784755834318</v>
      </c>
      <c r="G39" s="35">
        <v>0.91114534477480302</v>
      </c>
      <c r="H39" s="35">
        <v>0.90271478048176734</v>
      </c>
      <c r="I39" s="35">
        <v>0.91456354653437</v>
      </c>
      <c r="J39" s="35">
        <v>0.91900000000000004</v>
      </c>
    </row>
    <row r="40" spans="1:10" x14ac:dyDescent="0.3">
      <c r="A40" s="130" t="s">
        <v>17</v>
      </c>
      <c r="B40" s="130"/>
      <c r="C40" s="130"/>
      <c r="D40" s="130"/>
      <c r="E40" s="130"/>
      <c r="F40" s="35">
        <v>0.82140927724424129</v>
      </c>
      <c r="G40" s="35">
        <v>0.79255203832641741</v>
      </c>
      <c r="H40" s="35">
        <v>0.78632383628954228</v>
      </c>
      <c r="I40" s="35">
        <v>0.809582344711401</v>
      </c>
      <c r="J40" s="35">
        <v>0.82299999999999995</v>
      </c>
    </row>
    <row r="41" spans="1:10" x14ac:dyDescent="0.3">
      <c r="A41" s="131" t="s">
        <v>60</v>
      </c>
      <c r="B41" s="131"/>
      <c r="C41" s="131"/>
      <c r="D41" s="131"/>
      <c r="E41" s="131"/>
      <c r="F41" s="33">
        <v>0.74056891479304676</v>
      </c>
      <c r="G41" s="33">
        <v>0.70909415802655007</v>
      </c>
      <c r="H41" s="33">
        <v>0.6995362396512923</v>
      </c>
      <c r="I41" s="33">
        <v>0.71135236695808535</v>
      </c>
      <c r="J41" s="33">
        <v>0.71299999999999997</v>
      </c>
    </row>
    <row r="42" spans="1:10" ht="16.5" customHeight="1" x14ac:dyDescent="0.35">
      <c r="A42" s="132" t="s">
        <v>61</v>
      </c>
      <c r="B42" s="132"/>
      <c r="C42" s="132"/>
      <c r="D42" s="132"/>
      <c r="E42" s="132"/>
      <c r="F42" s="35"/>
      <c r="G42" s="35"/>
      <c r="H42" s="35"/>
      <c r="I42" s="44"/>
      <c r="J42" s="45">
        <v>0.71599999999999997</v>
      </c>
    </row>
    <row r="43" spans="1:10" x14ac:dyDescent="0.3">
      <c r="A43" s="46"/>
      <c r="B43" s="46"/>
      <c r="C43" s="46"/>
      <c r="D43" s="46"/>
      <c r="E43" s="46"/>
      <c r="F43" s="47"/>
      <c r="G43" s="47"/>
      <c r="H43" s="47"/>
      <c r="I43" s="48"/>
      <c r="J43" s="49"/>
    </row>
    <row r="44" spans="1:10" x14ac:dyDescent="0.3">
      <c r="A44" s="50" t="s">
        <v>24</v>
      </c>
      <c r="B44" s="50"/>
      <c r="C44" s="50"/>
      <c r="D44" s="50"/>
      <c r="E44" s="50"/>
      <c r="F44" s="50"/>
      <c r="G44" s="51"/>
    </row>
    <row r="45" spans="1:10" x14ac:dyDescent="0.3">
      <c r="A45" s="50" t="s">
        <v>62</v>
      </c>
      <c r="B45" s="50"/>
      <c r="C45" s="50"/>
      <c r="D45" s="50"/>
      <c r="E45" s="50"/>
      <c r="F45" s="50"/>
      <c r="G45" s="51"/>
    </row>
    <row r="46" spans="1:10" x14ac:dyDescent="0.3">
      <c r="A46" s="50" t="s">
        <v>26</v>
      </c>
      <c r="B46" s="50"/>
      <c r="C46" s="50"/>
      <c r="D46" s="50"/>
      <c r="E46" s="50"/>
      <c r="F46" s="50"/>
      <c r="G46" s="51"/>
    </row>
    <row r="47" spans="1:10" x14ac:dyDescent="0.3">
      <c r="A47" s="50" t="s">
        <v>27</v>
      </c>
      <c r="B47" s="50"/>
      <c r="C47" s="50"/>
      <c r="D47" s="50"/>
      <c r="E47" s="50"/>
      <c r="F47" s="50"/>
      <c r="G47" s="51"/>
    </row>
    <row r="48" spans="1:10" x14ac:dyDescent="0.3">
      <c r="A48" s="50" t="s">
        <v>63</v>
      </c>
      <c r="B48" s="50"/>
      <c r="C48" s="50"/>
      <c r="D48" s="50"/>
      <c r="E48" s="50"/>
      <c r="F48" s="50"/>
      <c r="G48" s="51"/>
    </row>
  </sheetData>
  <mergeCells count="36">
    <mergeCell ref="A4:B4"/>
    <mergeCell ref="C4:J4"/>
    <mergeCell ref="A1:J1"/>
    <mergeCell ref="A2:B2"/>
    <mergeCell ref="C2:J2"/>
    <mergeCell ref="A3:B3"/>
    <mergeCell ref="C3:J3"/>
    <mergeCell ref="A19:E19"/>
    <mergeCell ref="A7:E7"/>
    <mergeCell ref="A8:E8"/>
    <mergeCell ref="A9:E9"/>
    <mergeCell ref="A10:E10"/>
    <mergeCell ref="A11:E11"/>
    <mergeCell ref="A12:E12"/>
    <mergeCell ref="A13:E13"/>
    <mergeCell ref="A14:E14"/>
    <mergeCell ref="A15:E15"/>
    <mergeCell ref="A16:E16"/>
    <mergeCell ref="A17:E17"/>
    <mergeCell ref="A37:E37"/>
    <mergeCell ref="A20:E20"/>
    <mergeCell ref="A21:E21"/>
    <mergeCell ref="A23:J23"/>
    <mergeCell ref="A25:J25"/>
    <mergeCell ref="A28:E28"/>
    <mergeCell ref="A29:E29"/>
    <mergeCell ref="A30:E30"/>
    <mergeCell ref="A31:E31"/>
    <mergeCell ref="A32:E32"/>
    <mergeCell ref="A33:E33"/>
    <mergeCell ref="A36:E36"/>
    <mergeCell ref="A38:E38"/>
    <mergeCell ref="A39:E39"/>
    <mergeCell ref="A40:E40"/>
    <mergeCell ref="A41:E41"/>
    <mergeCell ref="A42:E42"/>
  </mergeCells>
  <hyperlinks>
    <hyperlink ref="K2" r:id="rId1" display="https://cea.nic.in/cdm-co2-baseline-database/?lang=en" xr:uid="{A459AAD4-D4A5-4EE6-817F-5A46C3B514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1D2C1-A3C8-4EA4-849B-5FA3BED8AFDC}">
  <dimension ref="B1:S41"/>
  <sheetViews>
    <sheetView topLeftCell="A11" workbookViewId="0">
      <selection activeCell="B37" sqref="B37:D37"/>
    </sheetView>
  </sheetViews>
  <sheetFormatPr defaultRowHeight="14.4" x14ac:dyDescent="0.3"/>
  <cols>
    <col min="2" max="2" width="38" customWidth="1"/>
    <col min="3" max="3" width="32" customWidth="1"/>
    <col min="4" max="4" width="22.44140625" customWidth="1"/>
    <col min="5" max="5" width="11.6640625" customWidth="1"/>
    <col min="6" max="8" width="13.6640625" customWidth="1"/>
    <col min="9" max="9" width="16.6640625" customWidth="1"/>
    <col min="11" max="11" width="22.44140625" customWidth="1"/>
    <col min="18" max="19" width="36" customWidth="1"/>
    <col min="20" max="20" width="32" customWidth="1"/>
  </cols>
  <sheetData>
    <row r="1" spans="2:19" ht="15" thickBot="1" x14ac:dyDescent="0.35"/>
    <row r="2" spans="2:19" x14ac:dyDescent="0.3">
      <c r="B2" s="52" t="s">
        <v>64</v>
      </c>
      <c r="C2" s="53">
        <v>1</v>
      </c>
      <c r="D2" s="54"/>
    </row>
    <row r="3" spans="2:19" ht="43.2" x14ac:dyDescent="0.3">
      <c r="B3" s="55" t="s">
        <v>65</v>
      </c>
      <c r="C3" s="106" t="s">
        <v>86</v>
      </c>
      <c r="D3" s="54"/>
    </row>
    <row r="4" spans="2:19" x14ac:dyDescent="0.3">
      <c r="B4" s="55" t="s">
        <v>66</v>
      </c>
      <c r="C4" s="56" t="s">
        <v>87</v>
      </c>
      <c r="D4" s="54"/>
    </row>
    <row r="5" spans="2:19" ht="15" thickBot="1" x14ac:dyDescent="0.35">
      <c r="B5" s="57" t="s">
        <v>67</v>
      </c>
      <c r="C5" s="58">
        <v>45446</v>
      </c>
    </row>
    <row r="6" spans="2:19" ht="15" thickBot="1" x14ac:dyDescent="0.35"/>
    <row r="7" spans="2:19" ht="15" thickBot="1" x14ac:dyDescent="0.35">
      <c r="B7" s="175" t="s">
        <v>0</v>
      </c>
      <c r="C7" s="176"/>
      <c r="D7" s="176"/>
      <c r="E7" s="176"/>
      <c r="F7" s="176"/>
      <c r="G7" s="176"/>
      <c r="H7" s="176"/>
      <c r="I7" s="177"/>
      <c r="K7" s="175" t="s">
        <v>0</v>
      </c>
      <c r="L7" s="176"/>
      <c r="M7" s="176"/>
      <c r="N7" s="176"/>
      <c r="O7" s="176"/>
      <c r="P7" s="176"/>
      <c r="Q7" s="176"/>
      <c r="R7" s="177"/>
      <c r="S7" s="59"/>
    </row>
    <row r="8" spans="2:19" x14ac:dyDescent="0.3">
      <c r="B8" s="60" t="s">
        <v>68</v>
      </c>
      <c r="C8" s="178">
        <v>19</v>
      </c>
      <c r="D8" s="179"/>
      <c r="E8" s="179"/>
      <c r="F8" s="179"/>
      <c r="G8" s="179"/>
      <c r="H8" s="179"/>
      <c r="I8" s="180"/>
      <c r="K8" s="60" t="s">
        <v>68</v>
      </c>
      <c r="L8" s="178">
        <v>11</v>
      </c>
      <c r="M8" s="179"/>
      <c r="N8" s="179"/>
      <c r="O8" s="179"/>
      <c r="P8" s="179"/>
      <c r="Q8" s="179"/>
      <c r="R8" s="180"/>
      <c r="S8" s="61"/>
    </row>
    <row r="9" spans="2:19" x14ac:dyDescent="0.3">
      <c r="B9" s="60" t="s">
        <v>4</v>
      </c>
      <c r="C9" s="181">
        <v>45231</v>
      </c>
      <c r="D9" s="182"/>
      <c r="E9" s="182"/>
      <c r="F9" s="182"/>
      <c r="G9" s="182"/>
      <c r="H9" s="182"/>
      <c r="I9" s="183"/>
      <c r="K9" s="60" t="s">
        <v>4</v>
      </c>
      <c r="L9" s="181">
        <v>42461</v>
      </c>
      <c r="M9" s="182"/>
      <c r="N9" s="182"/>
      <c r="O9" s="182"/>
      <c r="P9" s="182"/>
      <c r="Q9" s="182"/>
      <c r="R9" s="183"/>
      <c r="S9" s="61"/>
    </row>
    <row r="10" spans="2:19" ht="15" thickBot="1" x14ac:dyDescent="0.35">
      <c r="B10" s="62" t="s">
        <v>69</v>
      </c>
      <c r="C10" s="184" t="s">
        <v>70</v>
      </c>
      <c r="D10" s="185"/>
      <c r="E10" s="185"/>
      <c r="F10" s="185"/>
      <c r="G10" s="185"/>
      <c r="H10" s="185"/>
      <c r="I10" s="186"/>
      <c r="K10" s="62" t="s">
        <v>69</v>
      </c>
      <c r="L10" s="184" t="s">
        <v>7</v>
      </c>
      <c r="M10" s="185"/>
      <c r="N10" s="185"/>
      <c r="O10" s="185"/>
      <c r="P10" s="185"/>
      <c r="Q10" s="185"/>
      <c r="R10" s="186"/>
      <c r="S10" s="61"/>
    </row>
    <row r="12" spans="2:19" ht="15" thickBot="1" x14ac:dyDescent="0.35"/>
    <row r="13" spans="2:19" x14ac:dyDescent="0.3">
      <c r="B13" s="162" t="s">
        <v>71</v>
      </c>
      <c r="C13" s="163"/>
      <c r="D13" s="163"/>
      <c r="E13" s="163"/>
      <c r="F13" s="164"/>
      <c r="G13" s="63"/>
      <c r="H13" s="64"/>
      <c r="I13" s="65"/>
      <c r="K13" s="162" t="s">
        <v>71</v>
      </c>
      <c r="L13" s="163"/>
      <c r="M13" s="163"/>
      <c r="N13" s="163"/>
      <c r="O13" s="164"/>
    </row>
    <row r="14" spans="2:19" x14ac:dyDescent="0.3">
      <c r="B14" s="66"/>
      <c r="C14" s="67"/>
      <c r="D14" s="68" t="s">
        <v>47</v>
      </c>
      <c r="E14" s="69" t="s">
        <v>48</v>
      </c>
      <c r="F14" s="69" t="s">
        <v>49</v>
      </c>
      <c r="G14" s="70"/>
      <c r="H14" s="71"/>
      <c r="I14" s="72"/>
      <c r="K14" s="66"/>
      <c r="L14" s="67"/>
      <c r="M14" s="68" t="s">
        <v>12</v>
      </c>
      <c r="N14" s="69" t="s">
        <v>13</v>
      </c>
      <c r="O14" s="69" t="s">
        <v>14</v>
      </c>
    </row>
    <row r="15" spans="2:19" ht="15" thickBot="1" x14ac:dyDescent="0.35">
      <c r="B15" s="73" t="s">
        <v>72</v>
      </c>
      <c r="C15" s="74"/>
      <c r="D15" s="75">
        <f>'CEA Database version 19'!H11</f>
        <v>958218.26963667246</v>
      </c>
      <c r="E15" s="75">
        <f>'CEA Database version 19'!I11</f>
        <v>1035671.7914353008</v>
      </c>
      <c r="F15" s="75">
        <f>'CEA Database version 19'!J11</f>
        <v>1117845.6599999999</v>
      </c>
      <c r="G15" s="77"/>
      <c r="H15" s="78"/>
      <c r="K15" s="73" t="s">
        <v>72</v>
      </c>
      <c r="L15" s="74"/>
      <c r="M15" s="75">
        <v>697187</v>
      </c>
      <c r="N15" s="75">
        <v>721632</v>
      </c>
      <c r="O15" s="76">
        <v>808417</v>
      </c>
    </row>
    <row r="16" spans="2:19" ht="15" thickBot="1" x14ac:dyDescent="0.35">
      <c r="B16" s="61"/>
      <c r="C16" s="61"/>
      <c r="D16" s="61"/>
      <c r="E16" s="61"/>
      <c r="F16" s="61"/>
      <c r="G16" s="79"/>
      <c r="H16" s="80"/>
    </row>
    <row r="17" spans="2:15" x14ac:dyDescent="0.3">
      <c r="B17" s="162" t="s">
        <v>73</v>
      </c>
      <c r="C17" s="163"/>
      <c r="D17" s="163"/>
      <c r="E17" s="163"/>
      <c r="F17" s="164"/>
      <c r="G17" s="81"/>
      <c r="H17" s="82"/>
      <c r="K17" s="162" t="s">
        <v>73</v>
      </c>
      <c r="L17" s="163"/>
      <c r="M17" s="163"/>
      <c r="N17" s="163"/>
      <c r="O17" s="164"/>
    </row>
    <row r="18" spans="2:15" x14ac:dyDescent="0.3">
      <c r="B18" s="66"/>
      <c r="C18" s="67"/>
      <c r="D18" s="68" t="s">
        <v>47</v>
      </c>
      <c r="E18" s="69" t="s">
        <v>48</v>
      </c>
      <c r="F18" s="69" t="s">
        <v>49</v>
      </c>
      <c r="G18" s="83"/>
      <c r="H18" s="83"/>
      <c r="K18" s="66"/>
      <c r="L18" s="67"/>
      <c r="M18" s="68" t="s">
        <v>12</v>
      </c>
      <c r="N18" s="69" t="s">
        <v>13</v>
      </c>
      <c r="O18" s="69" t="s">
        <v>14</v>
      </c>
    </row>
    <row r="19" spans="2:15" ht="15" thickBot="1" x14ac:dyDescent="0.35">
      <c r="B19" s="73" t="s">
        <v>72</v>
      </c>
      <c r="C19" s="74"/>
      <c r="D19" s="84">
        <f>'CEA Database version 19'!H37</f>
        <v>0.9401732664372231</v>
      </c>
      <c r="E19" s="84">
        <f>'CEA Database version 19'!I37</f>
        <v>0.96045934642191733</v>
      </c>
      <c r="F19" s="84">
        <f>'CEA Database version 19'!J37</f>
        <v>0.97099999999999997</v>
      </c>
      <c r="G19" s="87"/>
      <c r="H19" s="87"/>
      <c r="K19" s="73" t="s">
        <v>72</v>
      </c>
      <c r="L19" s="74"/>
      <c r="M19" s="84">
        <v>0.99219999999999997</v>
      </c>
      <c r="N19" s="85">
        <v>1.0002</v>
      </c>
      <c r="O19" s="86">
        <v>0.99029999999999996</v>
      </c>
    </row>
    <row r="20" spans="2:15" ht="15" thickBot="1" x14ac:dyDescent="0.35">
      <c r="B20" s="61"/>
      <c r="C20" s="61"/>
      <c r="D20" s="61"/>
      <c r="E20" s="61"/>
      <c r="F20" s="61"/>
      <c r="G20" s="80"/>
      <c r="H20" s="88"/>
    </row>
    <row r="21" spans="2:15" x14ac:dyDescent="0.3">
      <c r="B21" s="162" t="s">
        <v>74</v>
      </c>
      <c r="C21" s="163"/>
      <c r="D21" s="163"/>
      <c r="E21" s="163"/>
      <c r="F21" s="164"/>
      <c r="G21" s="89"/>
      <c r="H21" s="89"/>
      <c r="K21" s="162" t="s">
        <v>74</v>
      </c>
      <c r="L21" s="163"/>
      <c r="M21" s="163"/>
      <c r="N21" s="163"/>
      <c r="O21" s="164"/>
    </row>
    <row r="22" spans="2:15" x14ac:dyDescent="0.3">
      <c r="B22" s="66"/>
      <c r="C22" s="67"/>
      <c r="D22" s="68"/>
      <c r="E22" s="68"/>
      <c r="F22" s="69" t="s">
        <v>49</v>
      </c>
      <c r="G22" s="83"/>
      <c r="H22" s="83"/>
      <c r="K22" s="66"/>
      <c r="L22" s="67"/>
      <c r="M22" s="68"/>
      <c r="N22" s="68"/>
      <c r="O22" s="69" t="s">
        <v>14</v>
      </c>
    </row>
    <row r="23" spans="2:15" ht="15" thickBot="1" x14ac:dyDescent="0.35">
      <c r="B23" s="73" t="s">
        <v>72</v>
      </c>
      <c r="C23" s="74"/>
      <c r="D23" s="84"/>
      <c r="E23" s="84"/>
      <c r="F23" s="86">
        <f>'CEA Database version 19'!J38</f>
        <v>0.86699999999999999</v>
      </c>
      <c r="G23" s="90"/>
      <c r="H23" s="90"/>
      <c r="K23" s="73" t="s">
        <v>72</v>
      </c>
      <c r="L23" s="74"/>
      <c r="M23" s="84"/>
      <c r="N23" s="84"/>
      <c r="O23" s="86">
        <v>0.92849999999999999</v>
      </c>
    </row>
    <row r="24" spans="2:15" ht="15" thickBot="1" x14ac:dyDescent="0.35">
      <c r="G24" s="91"/>
      <c r="H24" s="92"/>
    </row>
    <row r="25" spans="2:15" x14ac:dyDescent="0.3">
      <c r="B25" s="162" t="s">
        <v>75</v>
      </c>
      <c r="C25" s="163"/>
      <c r="D25" s="163"/>
      <c r="E25" s="163"/>
      <c r="F25" s="164"/>
      <c r="G25" s="82"/>
      <c r="H25" s="82"/>
      <c r="K25" s="162" t="s">
        <v>75</v>
      </c>
      <c r="L25" s="163"/>
      <c r="M25" s="163"/>
      <c r="N25" s="163"/>
      <c r="O25" s="164"/>
    </row>
    <row r="26" spans="2:15" ht="15" thickBot="1" x14ac:dyDescent="0.35">
      <c r="B26" s="73" t="s">
        <v>72</v>
      </c>
      <c r="C26" s="93"/>
      <c r="D26" s="169">
        <f>(D15*D19+E15*E19+F15*F19)/(D15+E15+F15)</f>
        <v>0.95799908973849146</v>
      </c>
      <c r="E26" s="170"/>
      <c r="F26" s="171"/>
      <c r="G26" s="94"/>
      <c r="H26" s="94"/>
      <c r="K26" s="73" t="s">
        <v>72</v>
      </c>
      <c r="L26" s="93"/>
      <c r="M26" s="169">
        <f>(M15*M19+N15*N19+O15*O19)/(M15+N15+O15)</f>
        <v>0.99410238650057736</v>
      </c>
      <c r="N26" s="170"/>
      <c r="O26" s="171"/>
    </row>
    <row r="27" spans="2:15" ht="15" thickBot="1" x14ac:dyDescent="0.35">
      <c r="G27" s="91"/>
      <c r="H27" s="92"/>
    </row>
    <row r="28" spans="2:15" x14ac:dyDescent="0.3">
      <c r="B28" s="162" t="s">
        <v>76</v>
      </c>
      <c r="C28" s="163"/>
      <c r="D28" s="163"/>
      <c r="E28" s="163"/>
      <c r="F28" s="164"/>
      <c r="G28" s="95"/>
      <c r="H28" s="96"/>
      <c r="K28" s="162" t="s">
        <v>76</v>
      </c>
      <c r="L28" s="163"/>
      <c r="M28" s="163"/>
      <c r="N28" s="163"/>
      <c r="O28" s="164"/>
    </row>
    <row r="29" spans="2:15" ht="15" thickBot="1" x14ac:dyDescent="0.35">
      <c r="B29" s="73" t="s">
        <v>72</v>
      </c>
      <c r="C29" s="74"/>
      <c r="D29" s="172">
        <f>ROUNDDOWN((D26*0.75+F23*0.25),4)</f>
        <v>0.93520000000000003</v>
      </c>
      <c r="E29" s="172"/>
      <c r="F29" s="173"/>
      <c r="H29" s="97"/>
      <c r="K29" s="73" t="s">
        <v>72</v>
      </c>
      <c r="L29" s="74"/>
      <c r="M29" s="172">
        <f>ROUNDDOWN((M26*0.75+O23*0.25),4)</f>
        <v>0.97770000000000001</v>
      </c>
      <c r="N29" s="172"/>
      <c r="O29" s="173"/>
    </row>
    <row r="30" spans="2:15" x14ac:dyDescent="0.3">
      <c r="B30" s="98"/>
      <c r="C30" s="98"/>
      <c r="D30" s="97"/>
      <c r="E30" s="97"/>
      <c r="F30" s="97"/>
      <c r="H30" s="97"/>
      <c r="K30" s="98"/>
      <c r="L30" s="98"/>
      <c r="M30" s="97"/>
      <c r="N30" s="97"/>
      <c r="O30" s="97"/>
    </row>
    <row r="31" spans="2:15" x14ac:dyDescent="0.3">
      <c r="B31" s="98"/>
      <c r="C31" s="98"/>
      <c r="D31" s="97"/>
      <c r="E31" s="97"/>
      <c r="F31" s="97"/>
      <c r="H31" s="165" t="s">
        <v>77</v>
      </c>
      <c r="I31" s="165"/>
      <c r="K31" s="98"/>
      <c r="L31" s="98"/>
      <c r="M31" s="97"/>
      <c r="N31" s="97"/>
      <c r="O31" s="97"/>
    </row>
    <row r="32" spans="2:15" ht="15.6" x14ac:dyDescent="0.3">
      <c r="B32" s="98"/>
      <c r="C32" s="98"/>
      <c r="D32" s="97"/>
      <c r="E32" s="97"/>
      <c r="F32" s="97"/>
      <c r="H32" s="99" t="s">
        <v>78</v>
      </c>
      <c r="I32" s="100">
        <f>MIN(D29,M29)</f>
        <v>0.93520000000000003</v>
      </c>
      <c r="J32" t="s">
        <v>79</v>
      </c>
      <c r="K32" s="98"/>
      <c r="L32" s="98"/>
      <c r="M32" s="97"/>
      <c r="N32" s="97"/>
      <c r="O32" s="97"/>
    </row>
    <row r="33" spans="2:5" ht="15" thickBot="1" x14ac:dyDescent="0.35"/>
    <row r="34" spans="2:5" x14ac:dyDescent="0.3">
      <c r="B34" s="166" t="s">
        <v>80</v>
      </c>
      <c r="C34" s="167"/>
      <c r="D34" s="168"/>
      <c r="E34" s="101"/>
    </row>
    <row r="35" spans="2:5" x14ac:dyDescent="0.3">
      <c r="B35" s="159" t="s">
        <v>81</v>
      </c>
      <c r="C35" s="160"/>
      <c r="D35" s="161"/>
      <c r="E35" s="102">
        <v>100</v>
      </c>
    </row>
    <row r="36" spans="2:5" x14ac:dyDescent="0.3">
      <c r="B36" s="159" t="s">
        <v>120</v>
      </c>
      <c r="C36" s="160"/>
      <c r="D36" s="161"/>
      <c r="E36" s="103">
        <v>0.1925</v>
      </c>
    </row>
    <row r="37" spans="2:5" x14ac:dyDescent="0.3">
      <c r="B37" s="159" t="s">
        <v>118</v>
      </c>
      <c r="C37" s="160"/>
      <c r="D37" s="161"/>
      <c r="E37" s="103">
        <v>0.23169999999999999</v>
      </c>
    </row>
    <row r="38" spans="2:5" x14ac:dyDescent="0.3">
      <c r="B38" s="159" t="s">
        <v>115</v>
      </c>
      <c r="C38" s="160"/>
      <c r="D38" s="161"/>
      <c r="E38" s="129">
        <f>E35*365*24*E37</f>
        <v>202969.19999999998</v>
      </c>
    </row>
    <row r="39" spans="2:5" x14ac:dyDescent="0.3">
      <c r="B39" s="159" t="s">
        <v>82</v>
      </c>
      <c r="C39" s="160"/>
      <c r="D39" s="161"/>
      <c r="E39" s="104">
        <f>D29</f>
        <v>0.93520000000000003</v>
      </c>
    </row>
    <row r="41" spans="2:5" ht="58.8" customHeight="1" x14ac:dyDescent="0.3">
      <c r="B41" s="174" t="s">
        <v>119</v>
      </c>
      <c r="C41" s="174"/>
      <c r="D41" s="174"/>
      <c r="E41" s="174"/>
    </row>
  </sheetData>
  <mergeCells count="30">
    <mergeCell ref="B41:E41"/>
    <mergeCell ref="B7:I7"/>
    <mergeCell ref="K7:R7"/>
    <mergeCell ref="C8:I8"/>
    <mergeCell ref="L8:R8"/>
    <mergeCell ref="C9:I9"/>
    <mergeCell ref="L9:R9"/>
    <mergeCell ref="C10:I10"/>
    <mergeCell ref="L10:R10"/>
    <mergeCell ref="B13:F13"/>
    <mergeCell ref="K13:O13"/>
    <mergeCell ref="B17:F17"/>
    <mergeCell ref="K17:O17"/>
    <mergeCell ref="B21:F21"/>
    <mergeCell ref="K21:O21"/>
    <mergeCell ref="B25:F25"/>
    <mergeCell ref="K25:O25"/>
    <mergeCell ref="D26:F26"/>
    <mergeCell ref="M26:O26"/>
    <mergeCell ref="K28:O28"/>
    <mergeCell ref="D29:F29"/>
    <mergeCell ref="M29:O29"/>
    <mergeCell ref="B39:D39"/>
    <mergeCell ref="B28:F28"/>
    <mergeCell ref="B37:D37"/>
    <mergeCell ref="H31:I31"/>
    <mergeCell ref="B34:D34"/>
    <mergeCell ref="B35:D35"/>
    <mergeCell ref="B36:D36"/>
    <mergeCell ref="B38:D38"/>
  </mergeCells>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184E8-05FA-44EC-B140-FBA30ED4F240}">
  <dimension ref="B2:M20"/>
  <sheetViews>
    <sheetView tabSelected="1" topLeftCell="A7" workbookViewId="0">
      <selection activeCell="D13" sqref="D13"/>
    </sheetView>
  </sheetViews>
  <sheetFormatPr defaultRowHeight="14.4" x14ac:dyDescent="0.3"/>
  <cols>
    <col min="2" max="2" width="29.5546875" customWidth="1"/>
    <col min="3" max="3" width="22.6640625" customWidth="1"/>
    <col min="4" max="4" width="18.6640625" customWidth="1"/>
    <col min="5" max="5" width="21.88671875" customWidth="1"/>
    <col min="6" max="6" width="21.33203125" customWidth="1"/>
    <col min="7" max="7" width="12.88671875" customWidth="1"/>
    <col min="8" max="8" width="11.88671875" customWidth="1"/>
    <col min="9" max="9" width="13.5546875" customWidth="1"/>
    <col min="13" max="13" width="10.44140625" customWidth="1"/>
  </cols>
  <sheetData>
    <row r="2" spans="2:13" ht="15.6" x14ac:dyDescent="0.3">
      <c r="B2" s="187" t="s">
        <v>114</v>
      </c>
      <c r="C2" s="187"/>
      <c r="D2" s="187"/>
      <c r="E2" s="187"/>
      <c r="F2" s="187"/>
      <c r="G2" s="187"/>
      <c r="H2" s="187"/>
      <c r="I2" s="187"/>
    </row>
    <row r="3" spans="2:13" ht="15" thickBot="1" x14ac:dyDescent="0.35"/>
    <row r="4" spans="2:13" ht="57.6" x14ac:dyDescent="0.3">
      <c r="B4" s="107" t="s">
        <v>83</v>
      </c>
      <c r="C4" s="108" t="s">
        <v>84</v>
      </c>
      <c r="D4" s="108" t="s">
        <v>93</v>
      </c>
      <c r="E4" s="109" t="s">
        <v>82</v>
      </c>
      <c r="F4" s="109" t="s">
        <v>94</v>
      </c>
      <c r="G4" s="109" t="s">
        <v>95</v>
      </c>
      <c r="H4" s="109" t="s">
        <v>96</v>
      </c>
      <c r="I4" s="110" t="s">
        <v>97</v>
      </c>
    </row>
    <row r="5" spans="2:13" x14ac:dyDescent="0.3">
      <c r="B5" s="111" t="s">
        <v>88</v>
      </c>
      <c r="C5" s="105">
        <v>8.0000000000000002E-3</v>
      </c>
      <c r="D5" s="113">
        <f>'Emission Factor'!E38-('Emission Factor'!E38*'Emission Reduction'!C5)</f>
        <v>201345.44639999999</v>
      </c>
      <c r="E5" s="112">
        <f>'[1]Emission factor'!E36</f>
        <v>0.93520000000000003</v>
      </c>
      <c r="F5" s="113">
        <f>ROUNDDOWN(E5*D5,0)</f>
        <v>188298</v>
      </c>
      <c r="G5" s="114">
        <v>0</v>
      </c>
      <c r="H5" s="114">
        <v>0</v>
      </c>
      <c r="I5" s="115">
        <f>ROUNDDOWN(F5-G5-H5,0)</f>
        <v>188298</v>
      </c>
    </row>
    <row r="6" spans="2:13" x14ac:dyDescent="0.3">
      <c r="B6" s="111" t="s">
        <v>89</v>
      </c>
      <c r="C6" s="105">
        <v>8.0000000000000002E-3</v>
      </c>
      <c r="D6" s="113">
        <f>D5-(D5*C6)</f>
        <v>199734.6828288</v>
      </c>
      <c r="E6" s="112">
        <f>'[1]Emission factor'!E36</f>
        <v>0.93520000000000003</v>
      </c>
      <c r="F6" s="113">
        <f t="shared" ref="F6:F9" si="0">ROUNDDOWN(E6*D6,0)</f>
        <v>186791</v>
      </c>
      <c r="G6" s="114">
        <v>0</v>
      </c>
      <c r="H6" s="114">
        <v>0</v>
      </c>
      <c r="I6" s="115">
        <f t="shared" ref="I6:I9" si="1">ROUNDDOWN(F6-G6-H6,0)</f>
        <v>186791</v>
      </c>
    </row>
    <row r="7" spans="2:13" x14ac:dyDescent="0.3">
      <c r="B7" s="111" t="s">
        <v>90</v>
      </c>
      <c r="C7" s="105">
        <v>8.0000000000000002E-3</v>
      </c>
      <c r="D7" s="113">
        <f>D6-(D6*C7)</f>
        <v>198136.8053661696</v>
      </c>
      <c r="E7" s="112">
        <f>'[1]Emission factor'!E36</f>
        <v>0.93520000000000003</v>
      </c>
      <c r="F7" s="113">
        <f t="shared" si="0"/>
        <v>185297</v>
      </c>
      <c r="G7" s="114">
        <v>0</v>
      </c>
      <c r="H7" s="114">
        <v>0</v>
      </c>
      <c r="I7" s="115">
        <f t="shared" si="1"/>
        <v>185297</v>
      </c>
    </row>
    <row r="8" spans="2:13" x14ac:dyDescent="0.3">
      <c r="B8" s="111" t="s">
        <v>91</v>
      </c>
      <c r="C8" s="105">
        <v>8.0000000000000002E-3</v>
      </c>
      <c r="D8" s="113">
        <f>D7-(D7*C8)</f>
        <v>196551.71092324026</v>
      </c>
      <c r="E8" s="112">
        <f>'[1]Emission factor'!E36</f>
        <v>0.93520000000000003</v>
      </c>
      <c r="F8" s="113">
        <f t="shared" si="0"/>
        <v>183815</v>
      </c>
      <c r="G8" s="114">
        <v>0</v>
      </c>
      <c r="H8" s="114">
        <v>0</v>
      </c>
      <c r="I8" s="115">
        <f t="shared" si="1"/>
        <v>183815</v>
      </c>
    </row>
    <row r="9" spans="2:13" x14ac:dyDescent="0.3">
      <c r="B9" s="111" t="s">
        <v>92</v>
      </c>
      <c r="C9" s="105">
        <v>8.0000000000000002E-3</v>
      </c>
      <c r="D9" s="113">
        <f>D8-(D8*C9)</f>
        <v>194979.29723585435</v>
      </c>
      <c r="E9" s="112">
        <f>'[1]Emission factor'!E36</f>
        <v>0.93520000000000003</v>
      </c>
      <c r="F9" s="113">
        <f t="shared" si="0"/>
        <v>182344</v>
      </c>
      <c r="G9" s="114">
        <v>0</v>
      </c>
      <c r="H9" s="114">
        <v>0</v>
      </c>
      <c r="I9" s="115">
        <f t="shared" si="1"/>
        <v>182344</v>
      </c>
    </row>
    <row r="10" spans="2:13" x14ac:dyDescent="0.3">
      <c r="B10" s="125" t="s">
        <v>98</v>
      </c>
      <c r="C10" s="105"/>
      <c r="D10" s="124">
        <f>SUM(D5:D9)</f>
        <v>990747.9427540641</v>
      </c>
      <c r="E10" s="114"/>
      <c r="F10" s="124">
        <f>ROUNDDOWN(SUM(F5:F9),0)</f>
        <v>926545</v>
      </c>
      <c r="G10" s="114"/>
      <c r="H10" s="114"/>
      <c r="I10" s="126">
        <f>ROUNDDOWN(SUM(I5:I9),0)</f>
        <v>926545</v>
      </c>
      <c r="L10" s="120"/>
      <c r="M10" s="120"/>
    </row>
    <row r="11" spans="2:13" ht="15" thickBot="1" x14ac:dyDescent="0.35">
      <c r="B11" s="116" t="s">
        <v>99</v>
      </c>
      <c r="C11" s="127"/>
      <c r="D11" s="118">
        <f>AVERAGE(D5:D9)</f>
        <v>198149.58855081283</v>
      </c>
      <c r="E11" s="117"/>
      <c r="F11" s="118">
        <f>ROUNDDOWN(AVERAGE(F5:F9),0)</f>
        <v>185309</v>
      </c>
      <c r="G11" s="117"/>
      <c r="H11" s="117"/>
      <c r="I11" s="119">
        <f>ROUNDDOWN(AVERAGE(I5:I9),0)</f>
        <v>185309</v>
      </c>
    </row>
    <row r="15" spans="2:13" ht="41.4" x14ac:dyDescent="0.3">
      <c r="B15" s="121" t="s">
        <v>100</v>
      </c>
      <c r="C15" s="121" t="s">
        <v>101</v>
      </c>
      <c r="D15" s="121" t="s">
        <v>102</v>
      </c>
      <c r="E15" s="121" t="s">
        <v>103</v>
      </c>
    </row>
    <row r="16" spans="2:13" ht="28.8" x14ac:dyDescent="0.3">
      <c r="B16" s="122" t="s">
        <v>104</v>
      </c>
      <c r="C16" s="122" t="s">
        <v>105</v>
      </c>
      <c r="D16" s="128">
        <f>D11</f>
        <v>198149.58855081283</v>
      </c>
      <c r="E16" s="122" t="s">
        <v>85</v>
      </c>
    </row>
    <row r="17" spans="2:5" ht="14.4" customHeight="1" x14ac:dyDescent="0.3">
      <c r="B17" s="188" t="s">
        <v>106</v>
      </c>
      <c r="C17" s="122" t="s">
        <v>107</v>
      </c>
      <c r="D17" s="123">
        <v>3</v>
      </c>
      <c r="E17" s="122" t="s">
        <v>108</v>
      </c>
    </row>
    <row r="18" spans="2:5" x14ac:dyDescent="0.3">
      <c r="B18" s="189"/>
      <c r="C18" s="122" t="s">
        <v>109</v>
      </c>
      <c r="D18" s="123">
        <v>25</v>
      </c>
      <c r="E18" s="122" t="s">
        <v>110</v>
      </c>
    </row>
    <row r="19" spans="2:5" x14ac:dyDescent="0.3">
      <c r="B19" s="190"/>
      <c r="C19" s="122" t="s">
        <v>116</v>
      </c>
      <c r="D19" s="123">
        <v>40</v>
      </c>
      <c r="E19" s="122" t="s">
        <v>117</v>
      </c>
    </row>
    <row r="20" spans="2:5" x14ac:dyDescent="0.3">
      <c r="B20" s="122" t="s">
        <v>111</v>
      </c>
      <c r="C20" s="122" t="s">
        <v>112</v>
      </c>
      <c r="D20" s="123">
        <f>I11</f>
        <v>185309</v>
      </c>
      <c r="E20" s="122" t="s">
        <v>113</v>
      </c>
    </row>
  </sheetData>
  <mergeCells count="2">
    <mergeCell ref="B2:I2"/>
    <mergeCell ref="B17:B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CEA Database version 11</vt:lpstr>
      <vt:lpstr>CEA Database version 19</vt:lpstr>
      <vt:lpstr>Emission Factor</vt:lpstr>
      <vt:lpstr>Emission Reduction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Abhishek m</dc:creator>
  <cp:lastModifiedBy>Lead Auditor </cp:lastModifiedBy>
  <dcterms:created xsi:type="dcterms:W3CDTF">2015-06-05T18:17:20Z</dcterms:created>
  <dcterms:modified xsi:type="dcterms:W3CDTF">2024-12-31T06:23:35Z</dcterms:modified>
</cp:coreProperties>
</file>