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C:\Users\hp\Desktop\VKU\VCS 1739\Final Updated ITR Pack of VKU.VER.18.22_VCS_1739\"/>
    </mc:Choice>
  </mc:AlternateContent>
  <xr:revisionPtr revIDLastSave="0" documentId="13_ncr:1_{5401FA18-3595-4098-A26E-DD055583644F}" xr6:coauthVersionLast="47" xr6:coauthVersionMax="47" xr10:uidLastSave="{00000000-0000-0000-0000-000000000000}"/>
  <bookViews>
    <workbookView xWindow="-110" yWindow="-110" windowWidth="19420" windowHeight="10300" xr2:uid="{00000000-000D-0000-FFFF-FFFF00000000}"/>
  </bookViews>
  <sheets>
    <sheet name="ER calculation" sheetId="6" r:id="rId1"/>
    <sheet name="JMR Data" sheetId="1" r:id="rId2"/>
    <sheet name="Project Emission" sheetId="5" r:id="rId3"/>
    <sheet name="DGR"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8" i="5" l="1"/>
  <c r="F17" i="5"/>
  <c r="F16" i="5"/>
  <c r="F15" i="5"/>
  <c r="F14" i="5"/>
  <c r="F13" i="5"/>
  <c r="F20" i="6"/>
  <c r="F21" i="6" s="1"/>
  <c r="C54" i="5" l="1"/>
  <c r="F6" i="5"/>
  <c r="F7" i="5" s="1"/>
  <c r="F10" i="5" s="1"/>
  <c r="G13" i="5" s="1"/>
  <c r="G14" i="5" s="1"/>
  <c r="G15" i="5" s="1"/>
  <c r="G16" i="5" s="1"/>
  <c r="G17" i="5" l="1"/>
  <c r="H16" i="5"/>
  <c r="H13" i="6" s="1"/>
  <c r="H13" i="5"/>
  <c r="E13" i="6" s="1"/>
  <c r="H15" i="5"/>
  <c r="H14" i="5"/>
  <c r="G13" i="6"/>
  <c r="F13" i="6"/>
  <c r="H17" i="5" l="1"/>
  <c r="I13" i="6" s="1"/>
  <c r="H18" i="5"/>
  <c r="M17" i="5" l="1"/>
  <c r="F56" i="1"/>
  <c r="F54" i="1"/>
  <c r="F44" i="1"/>
  <c r="F45" i="1"/>
  <c r="F46" i="1"/>
  <c r="F47" i="1"/>
  <c r="F48" i="1"/>
  <c r="F49" i="1"/>
  <c r="F50" i="1"/>
  <c r="F51" i="1"/>
  <c r="F52" i="1"/>
  <c r="F53" i="1"/>
  <c r="F43" i="1"/>
  <c r="T3" i="4" l="1"/>
  <c r="T4" i="4" s="1"/>
  <c r="C57" i="1" s="1"/>
  <c r="F57" i="1" s="1"/>
  <c r="G57" i="1" s="1"/>
  <c r="T2" i="4"/>
  <c r="M32" i="4" l="1"/>
  <c r="J4" i="4" l="1"/>
  <c r="J5" i="4" s="1"/>
  <c r="C4" i="1" s="1"/>
  <c r="J3" i="4"/>
  <c r="C35" i="4"/>
  <c r="H58" i="1" l="1"/>
  <c r="F28" i="1" l="1"/>
  <c r="G28" i="1" s="1"/>
  <c r="F30" i="1"/>
  <c r="G30" i="1" s="1"/>
  <c r="F31" i="1"/>
  <c r="G31" i="1" s="1"/>
  <c r="F26" i="1"/>
  <c r="G26" i="1" s="1"/>
  <c r="F27" i="1"/>
  <c r="G27" i="1" s="1"/>
  <c r="F32" i="1"/>
  <c r="G32" i="1" s="1"/>
  <c r="F33" i="1"/>
  <c r="G33" i="1" s="1"/>
  <c r="F34" i="1"/>
  <c r="G34" i="1" s="1"/>
  <c r="F35" i="1"/>
  <c r="G35" i="1" s="1"/>
  <c r="F36" i="1"/>
  <c r="G36" i="1" s="1"/>
  <c r="F37" i="1"/>
  <c r="G37" i="1" s="1"/>
  <c r="F38" i="1"/>
  <c r="G38" i="1" s="1"/>
  <c r="F39" i="1"/>
  <c r="G39" i="1" s="1"/>
  <c r="F40" i="1"/>
  <c r="G40" i="1" s="1"/>
  <c r="F41" i="1"/>
  <c r="G41" i="1" s="1"/>
  <c r="G43" i="1"/>
  <c r="G44" i="1"/>
  <c r="G45" i="1"/>
  <c r="G46" i="1"/>
  <c r="G47" i="1"/>
  <c r="G48" i="1"/>
  <c r="G49" i="1"/>
  <c r="G50" i="1"/>
  <c r="G51" i="1"/>
  <c r="G52" i="1"/>
  <c r="G53" i="1"/>
  <c r="G54" i="1"/>
  <c r="G56" i="1"/>
  <c r="G58" i="1" l="1"/>
  <c r="I10" i="6" s="1"/>
  <c r="I12" i="6" s="1"/>
  <c r="I15" i="6" s="1"/>
  <c r="G42" i="1"/>
  <c r="G10" i="6" s="1"/>
  <c r="G55" i="1"/>
  <c r="H10" i="6" s="1"/>
  <c r="H12" i="6" l="1"/>
  <c r="H15" i="6" s="1"/>
  <c r="J20" i="6"/>
  <c r="G12" i="6"/>
  <c r="G15" i="6" s="1"/>
  <c r="J19" i="6"/>
  <c r="F22" i="1"/>
  <c r="F19" i="1"/>
  <c r="F15" i="1"/>
  <c r="F10" i="1"/>
  <c r="F8" i="1" l="1"/>
  <c r="F13" i="1"/>
  <c r="F18" i="1"/>
  <c r="F17" i="1"/>
  <c r="F24" i="1" l="1"/>
  <c r="F25" i="1"/>
  <c r="G25" i="1" l="1"/>
  <c r="G24" i="1"/>
  <c r="F5" i="1"/>
  <c r="G5" i="1" s="1"/>
  <c r="F7" i="1"/>
  <c r="F11" i="1"/>
  <c r="F14" i="1"/>
  <c r="F21" i="1"/>
  <c r="F4" i="1"/>
  <c r="F6" i="1"/>
  <c r="F9" i="1"/>
  <c r="F12" i="1"/>
  <c r="F20" i="1"/>
  <c r="G10" i="1"/>
  <c r="G22" i="1"/>
  <c r="G19" i="1"/>
  <c r="G17" i="1"/>
  <c r="G15" i="1"/>
  <c r="G6" i="1" l="1"/>
  <c r="G7" i="1"/>
  <c r="G20" i="1"/>
  <c r="G14" i="1"/>
  <c r="G12" i="1"/>
  <c r="G11" i="1"/>
  <c r="G9" i="1"/>
  <c r="G21" i="1"/>
  <c r="F23" i="1"/>
  <c r="G13" i="1"/>
  <c r="G18" i="1"/>
  <c r="G4" i="1"/>
  <c r="G23" i="1" l="1"/>
  <c r="G8" i="1"/>
  <c r="G16" i="1" l="1"/>
  <c r="E10" i="6" s="1"/>
  <c r="J17" i="6" s="1"/>
  <c r="G29" i="1"/>
  <c r="F10" i="6" s="1"/>
  <c r="F12" i="6" l="1"/>
  <c r="F15" i="6" s="1"/>
  <c r="J18" i="6"/>
  <c r="J21" i="6"/>
  <c r="E12" i="6"/>
  <c r="J10" i="6"/>
  <c r="J12" i="6" l="1"/>
  <c r="E15" i="6"/>
  <c r="J15" i="6" s="1"/>
  <c r="F17" i="6" s="1"/>
  <c r="F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Asus</author>
  </authors>
  <commentList>
    <comment ref="B28" authorId="0" shapeId="0" xr:uid="{00000000-0006-0000-0100-000001000000}">
      <text>
        <r>
          <rPr>
            <b/>
            <sz val="9"/>
            <color indexed="81"/>
            <rFont val="Tahoma"/>
            <family val="2"/>
          </rPr>
          <t>Asus:</t>
        </r>
        <r>
          <rPr>
            <sz val="9"/>
            <color indexed="81"/>
            <rFont val="Tahoma"/>
            <family val="2"/>
          </rPr>
          <t xml:space="preserve">
01/12 to 01/01</t>
        </r>
      </text>
    </comment>
  </commentList>
</comments>
</file>

<file path=xl/sharedStrings.xml><?xml version="1.0" encoding="utf-8"?>
<sst xmlns="http://schemas.openxmlformats.org/spreadsheetml/2006/main" count="101" uniqueCount="86">
  <si>
    <t>Month</t>
  </si>
  <si>
    <t>Export (KWh)</t>
  </si>
  <si>
    <t>Import (KWh)</t>
  </si>
  <si>
    <t>Net (KWh)</t>
  </si>
  <si>
    <t>Net (MWh)</t>
  </si>
  <si>
    <t xml:space="preserve">Total </t>
  </si>
  <si>
    <t>Transmission Loss (KWh)</t>
  </si>
  <si>
    <t>Monitoring Period</t>
  </si>
  <si>
    <t>Quantity of Diesel Used (Litres)</t>
  </si>
  <si>
    <t>Description</t>
  </si>
  <si>
    <t>Value</t>
  </si>
  <si>
    <t>Unit</t>
  </si>
  <si>
    <t>Reference</t>
  </si>
  <si>
    <t>NCV- Diesel Oil</t>
  </si>
  <si>
    <t>TJ/Gg</t>
  </si>
  <si>
    <t>Emission factor</t>
  </si>
  <si>
    <t>Density</t>
  </si>
  <si>
    <t>Total</t>
  </si>
  <si>
    <t>t /1,000 lt</t>
  </si>
  <si>
    <t>IPCC default with upper limit</t>
  </si>
  <si>
    <t>Net Saleble Unit as per the invoice (in kWh)</t>
  </si>
  <si>
    <t>Generation data from 01/01/2018 to 01/02/2018</t>
  </si>
  <si>
    <t>Generation data from 02/01/2018 to 01/02/2018</t>
  </si>
  <si>
    <t>Generation ratio from 02/01/2018 to 01/02//2018</t>
  </si>
  <si>
    <t>Date</t>
  </si>
  <si>
    <t>Generation (kwh)</t>
  </si>
  <si>
    <t>Generation data from 01/02/2022 to 01/03/2022</t>
  </si>
  <si>
    <t>Generation data from 01/02/2022 to 28/02/2022</t>
  </si>
  <si>
    <t>Generation ratio from 01/02/2022 to 28/02/2022</t>
  </si>
  <si>
    <t>https://cea.nic.in/wp-content/uploads/baseline/2020/07/user_guide_ver12.pdf</t>
  </si>
  <si>
    <t xml:space="preserve">PEy (As per PP consumption record) </t>
  </si>
  <si>
    <t>CDM Ref. No.</t>
  </si>
  <si>
    <t>Project Title</t>
  </si>
  <si>
    <t>Monitoring Report Version</t>
  </si>
  <si>
    <t>Monitoring Report Date</t>
  </si>
  <si>
    <t>Parameter</t>
  </si>
  <si>
    <t>Symbol</t>
  </si>
  <si>
    <t>Year</t>
  </si>
  <si>
    <t>01/01/2021 to 31/12/2021</t>
  </si>
  <si>
    <t>01/01/2022 to 28/02/2022</t>
  </si>
  <si>
    <t>MWh</t>
  </si>
  <si>
    <t>Baseline emission factor</t>
  </si>
  <si>
    <r>
      <t>tCO</t>
    </r>
    <r>
      <rPr>
        <vertAlign val="subscript"/>
        <sz val="10"/>
        <rFont val="Arial"/>
        <family val="2"/>
      </rPr>
      <t>2</t>
    </r>
    <r>
      <rPr>
        <sz val="10"/>
        <rFont val="Arial"/>
        <family val="2"/>
      </rPr>
      <t>/MWh</t>
    </r>
  </si>
  <si>
    <t>Baseline Emission</t>
  </si>
  <si>
    <r>
      <t>tCO</t>
    </r>
    <r>
      <rPr>
        <vertAlign val="subscript"/>
        <sz val="10"/>
        <rFont val="Arial"/>
        <family val="2"/>
      </rPr>
      <t>2</t>
    </r>
    <r>
      <rPr>
        <sz val="10"/>
        <rFont val="Arial"/>
        <family val="2"/>
      </rPr>
      <t>e</t>
    </r>
  </si>
  <si>
    <t>Project Emission</t>
  </si>
  <si>
    <r>
      <t>PE</t>
    </r>
    <r>
      <rPr>
        <b/>
        <vertAlign val="subscript"/>
        <sz val="10"/>
        <rFont val="Arial"/>
        <family val="2"/>
      </rPr>
      <t>y</t>
    </r>
  </si>
  <si>
    <t>Leakage Emission</t>
  </si>
  <si>
    <r>
      <t>LE</t>
    </r>
    <r>
      <rPr>
        <b/>
        <vertAlign val="subscript"/>
        <sz val="10"/>
        <rFont val="Arial"/>
        <family val="2"/>
      </rPr>
      <t>y</t>
    </r>
  </si>
  <si>
    <r>
      <t>Emission Reductions (tCO</t>
    </r>
    <r>
      <rPr>
        <vertAlign val="subscript"/>
        <sz val="10"/>
        <rFont val="Arial"/>
        <family val="2"/>
      </rPr>
      <t>2</t>
    </r>
    <r>
      <rPr>
        <sz val="10"/>
        <rFont val="Arial"/>
        <family val="2"/>
      </rPr>
      <t>)= Baseline emission-Project emissions-Leakage Emission</t>
    </r>
  </si>
  <si>
    <r>
      <t>ER</t>
    </r>
    <r>
      <rPr>
        <b/>
        <vertAlign val="subscript"/>
        <sz val="10"/>
        <rFont val="Arial"/>
        <family val="2"/>
      </rPr>
      <t>y</t>
    </r>
  </si>
  <si>
    <r>
      <t>Actual Emission Reduction considering the monitoring period (tCO</t>
    </r>
    <r>
      <rPr>
        <b/>
        <vertAlign val="subscript"/>
        <sz val="10"/>
        <rFont val="Arial"/>
        <family val="2"/>
      </rPr>
      <t>2</t>
    </r>
    <r>
      <rPr>
        <b/>
        <sz val="10"/>
        <rFont val="Arial"/>
        <family val="2"/>
      </rPr>
      <t xml:space="preserve">e/year) </t>
    </r>
  </si>
  <si>
    <t>Monitoring Period Start Date</t>
  </si>
  <si>
    <t>Monitoring Period End Date</t>
  </si>
  <si>
    <t>28/02/2022</t>
  </si>
  <si>
    <t>Total Days</t>
  </si>
  <si>
    <r>
      <t>Emission Reduction as per the registererd PDD (tCO</t>
    </r>
    <r>
      <rPr>
        <b/>
        <vertAlign val="subscript"/>
        <sz val="10"/>
        <rFont val="Arial"/>
        <family val="2"/>
      </rPr>
      <t>2</t>
    </r>
    <r>
      <rPr>
        <b/>
        <sz val="10"/>
        <rFont val="Arial"/>
        <family val="2"/>
      </rPr>
      <t xml:space="preserve">e/year) </t>
    </r>
  </si>
  <si>
    <t xml:space="preserve">Variation in the emission reduction </t>
  </si>
  <si>
    <t>3 MW HYDRO POWER PROJECT BY DARJEELING POWER PVT. LTD.</t>
  </si>
  <si>
    <t xml:space="preserve">02-January-2018 to 28-February-2022 </t>
  </si>
  <si>
    <t>07-October-2022</t>
  </si>
  <si>
    <t>02-January-2018 to 31-December-2018</t>
  </si>
  <si>
    <t>02/01/2018 to 31/12/2018</t>
  </si>
  <si>
    <t>01/01/2020 to 31/12/2020</t>
  </si>
  <si>
    <t>01-01-2019 to 31-12-2019</t>
  </si>
  <si>
    <t>02/01/2018</t>
  </si>
  <si>
    <t>Feb 2022 (01/02/2022 to 28/02/2022)</t>
  </si>
  <si>
    <t>Jan 2018 (02/01/2018 to 01/02/2018)</t>
  </si>
  <si>
    <r>
      <t>EG</t>
    </r>
    <r>
      <rPr>
        <b/>
        <vertAlign val="subscript"/>
        <sz val="10"/>
        <rFont val="Arial"/>
        <family val="2"/>
      </rPr>
      <t>PJ,y</t>
    </r>
  </si>
  <si>
    <t xml:space="preserve">Quantity of net electricity generation supplied by the project </t>
  </si>
  <si>
    <r>
      <t>EF</t>
    </r>
    <r>
      <rPr>
        <b/>
        <vertAlign val="subscript"/>
        <sz val="10"/>
        <rFont val="Arial"/>
        <family val="2"/>
      </rPr>
      <t>grid,CM,y</t>
    </r>
  </si>
  <si>
    <r>
      <t>BE</t>
    </r>
    <r>
      <rPr>
        <b/>
        <vertAlign val="subscript"/>
        <sz val="10"/>
        <rFont val="Arial"/>
        <family val="2"/>
      </rPr>
      <t>y</t>
    </r>
    <r>
      <rPr>
        <b/>
        <sz val="10"/>
        <rFont val="Arial"/>
        <family val="2"/>
      </rPr>
      <t xml:space="preserve"> =EG</t>
    </r>
    <r>
      <rPr>
        <b/>
        <vertAlign val="subscript"/>
        <sz val="10"/>
        <rFont val="Arial"/>
        <family val="2"/>
      </rPr>
      <t>PJ,y</t>
    </r>
    <r>
      <rPr>
        <b/>
        <sz val="10"/>
        <rFont val="Arial"/>
        <family val="2"/>
      </rPr>
      <t>* EF</t>
    </r>
    <r>
      <rPr>
        <b/>
        <vertAlign val="subscript"/>
        <sz val="10"/>
        <rFont val="Arial"/>
        <family val="2"/>
      </rPr>
      <t>grid,CM,y</t>
    </r>
  </si>
  <si>
    <t>01-January-2019 to 31-December-2019</t>
  </si>
  <si>
    <t>01-January-2020 to 31-December-2020</t>
  </si>
  <si>
    <t>01-January-2021 to 31-December-2021</t>
  </si>
  <si>
    <t>01-January-2022 to 28-February-2022</t>
  </si>
  <si>
    <t>Uit</t>
  </si>
  <si>
    <r>
      <rPr>
        <b/>
        <sz val="10"/>
        <color theme="1"/>
        <rFont val="Arial"/>
        <family val="2"/>
      </rPr>
      <t xml:space="preserve">Note: </t>
    </r>
    <r>
      <rPr>
        <sz val="10"/>
        <color theme="1"/>
        <rFont val="Arial"/>
        <family val="2"/>
      </rPr>
      <t xml:space="preserve">Monitoring start and end date doesn't matches with meter reading date, therefore in order to align start and end date, generation values have been apportionate using daily generation values. Respective cell have been highlighted with yellow color. </t>
    </r>
  </si>
  <si>
    <r>
      <t>tCO</t>
    </r>
    <r>
      <rPr>
        <vertAlign val="subscript"/>
        <sz val="11"/>
        <rFont val="Calibri"/>
        <family val="2"/>
        <scheme val="minor"/>
      </rPr>
      <t>2</t>
    </r>
    <r>
      <rPr>
        <sz val="11"/>
        <rFont val="Calibri"/>
        <family val="2"/>
        <scheme val="minor"/>
      </rPr>
      <t>/TJ</t>
    </r>
  </si>
  <si>
    <r>
      <t>tCO</t>
    </r>
    <r>
      <rPr>
        <vertAlign val="subscript"/>
        <sz val="11"/>
        <rFont val="Calibri"/>
        <family val="2"/>
        <scheme val="minor"/>
      </rPr>
      <t>2</t>
    </r>
    <r>
      <rPr>
        <sz val="11"/>
        <rFont val="Calibri"/>
        <family val="2"/>
        <scheme val="minor"/>
      </rPr>
      <t>/Gg</t>
    </r>
  </si>
  <si>
    <r>
      <t>tCO</t>
    </r>
    <r>
      <rPr>
        <vertAlign val="subscript"/>
        <sz val="11"/>
        <rFont val="Calibri"/>
        <family val="2"/>
        <scheme val="minor"/>
      </rPr>
      <t>2</t>
    </r>
    <r>
      <rPr>
        <sz val="11"/>
        <rFont val="Calibri"/>
        <family val="2"/>
        <scheme val="minor"/>
      </rPr>
      <t>/kg</t>
    </r>
  </si>
  <si>
    <r>
      <t>tCO</t>
    </r>
    <r>
      <rPr>
        <vertAlign val="subscript"/>
        <sz val="11"/>
        <rFont val="Calibri"/>
        <family val="2"/>
        <scheme val="minor"/>
      </rPr>
      <t>2</t>
    </r>
    <r>
      <rPr>
        <sz val="11"/>
        <rFont val="Calibri"/>
        <family val="2"/>
        <scheme val="minor"/>
      </rPr>
      <t>/litre</t>
    </r>
  </si>
  <si>
    <r>
      <t>EF</t>
    </r>
    <r>
      <rPr>
        <vertAlign val="subscript"/>
        <sz val="11"/>
        <color rgb="FF000000"/>
        <rFont val="Calibri"/>
        <family val="2"/>
        <scheme val="minor"/>
      </rPr>
      <t>Diesel</t>
    </r>
  </si>
  <si>
    <r>
      <t>QC</t>
    </r>
    <r>
      <rPr>
        <vertAlign val="subscript"/>
        <sz val="11"/>
        <color rgb="FF000000"/>
        <rFont val="Calibri"/>
        <family val="2"/>
        <scheme val="minor"/>
      </rPr>
      <t>diesel</t>
    </r>
  </si>
  <si>
    <r>
      <t>PE</t>
    </r>
    <r>
      <rPr>
        <vertAlign val="subscript"/>
        <sz val="11"/>
        <color rgb="FF000000"/>
        <rFont val="Calibri"/>
        <family val="2"/>
        <scheme val="minor"/>
      </rPr>
      <t>y</t>
    </r>
  </si>
  <si>
    <r>
      <t>tCO</t>
    </r>
    <r>
      <rPr>
        <b/>
        <vertAlign val="subscript"/>
        <sz val="11"/>
        <rFont val="Calibri"/>
        <family val="2"/>
        <scheme val="minor"/>
      </rPr>
      <t>2e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</si>
</sst>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0"/>
  </numFmts>
  <fonts count="23">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u/>
      <sz val="10"/>
      <color indexed="12"/>
      <name val="Arial"/>
      <family val="2"/>
    </font>
    <font>
      <sz val="9"/>
      <name val="Calibri"/>
      <family val="3"/>
      <charset val="134"/>
      <scheme val="minor"/>
    </font>
    <font>
      <sz val="9"/>
      <color indexed="81"/>
      <name val="Tahoma"/>
      <family val="2"/>
    </font>
    <font>
      <b/>
      <sz val="9"/>
      <color indexed="81"/>
      <name val="Tahoma"/>
      <family val="2"/>
    </font>
    <font>
      <sz val="10"/>
      <color theme="1"/>
      <name val="Arial"/>
      <family val="2"/>
    </font>
    <font>
      <u/>
      <sz val="11"/>
      <color theme="10"/>
      <name val="Calibri"/>
      <family val="2"/>
      <scheme val="minor"/>
    </font>
    <font>
      <sz val="11"/>
      <color theme="0"/>
      <name val="Calibri"/>
      <family val="2"/>
      <scheme val="minor"/>
    </font>
    <font>
      <b/>
      <sz val="10"/>
      <name val="Arial"/>
      <family val="2"/>
    </font>
    <font>
      <b/>
      <sz val="9"/>
      <name val="Verdana"/>
      <family val="2"/>
    </font>
    <font>
      <sz val="10"/>
      <color theme="0"/>
      <name val="Arial"/>
      <family val="2"/>
    </font>
    <font>
      <b/>
      <vertAlign val="subscript"/>
      <sz val="10"/>
      <name val="Arial"/>
      <family val="2"/>
    </font>
    <font>
      <vertAlign val="subscript"/>
      <sz val="10"/>
      <name val="Arial"/>
      <family val="2"/>
    </font>
    <font>
      <b/>
      <sz val="10"/>
      <color theme="1"/>
      <name val="Arial"/>
      <family val="2"/>
    </font>
    <font>
      <b/>
      <sz val="11"/>
      <name val="Calibri"/>
      <family val="2"/>
      <scheme val="minor"/>
    </font>
    <font>
      <sz val="11"/>
      <name val="Calibri"/>
      <family val="2"/>
      <scheme val="minor"/>
    </font>
    <font>
      <vertAlign val="subscript"/>
      <sz val="11"/>
      <name val="Calibri"/>
      <family val="2"/>
      <scheme val="minor"/>
    </font>
    <font>
      <sz val="11"/>
      <color rgb="FF000000"/>
      <name val="Calibri"/>
      <family val="2"/>
      <scheme val="minor"/>
    </font>
    <font>
      <vertAlign val="subscript"/>
      <sz val="11"/>
      <color rgb="FF000000"/>
      <name val="Calibri"/>
      <family val="2"/>
      <scheme val="minor"/>
    </font>
    <font>
      <b/>
      <vertAlign val="subscript"/>
      <sz val="1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rgb="FF00206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right/>
      <top style="thin">
        <color indexed="64"/>
      </top>
      <bottom/>
      <diagonal/>
    </border>
  </borders>
  <cellStyleXfs count="7">
    <xf numFmtId="0" fontId="0" fillId="0" borderId="0"/>
    <xf numFmtId="9" fontId="1" fillId="0" borderId="0" applyFont="0" applyFill="0" applyBorder="0" applyAlignment="0" applyProtection="0"/>
    <xf numFmtId="0" fontId="3" fillId="0" borderId="0"/>
    <xf numFmtId="0" fontId="3" fillId="0" borderId="0"/>
    <xf numFmtId="0" fontId="3" fillId="0" borderId="0"/>
    <xf numFmtId="0" fontId="4" fillId="0" borderId="0" applyNumberFormat="0" applyFill="0" applyBorder="0" applyAlignment="0" applyProtection="0">
      <alignment vertical="top"/>
      <protection locked="0"/>
    </xf>
    <xf numFmtId="0" fontId="9" fillId="0" borderId="0" applyNumberFormat="0" applyFill="0" applyBorder="0" applyAlignment="0" applyProtection="0"/>
  </cellStyleXfs>
  <cellXfs count="91">
    <xf numFmtId="0" fontId="0" fillId="0" borderId="0" xfId="0"/>
    <xf numFmtId="0" fontId="0" fillId="0" borderId="1" xfId="0" applyBorder="1" applyAlignment="1">
      <alignment horizontal="center"/>
    </xf>
    <xf numFmtId="0" fontId="0" fillId="0" borderId="1" xfId="0" applyBorder="1"/>
    <xf numFmtId="14" fontId="0" fillId="0" borderId="1" xfId="0" applyNumberFormat="1" applyBorder="1"/>
    <xf numFmtId="14" fontId="0" fillId="0" borderId="1" xfId="0" applyNumberFormat="1" applyBorder="1" applyAlignment="1">
      <alignment horizontal="center"/>
    </xf>
    <xf numFmtId="17" fontId="2" fillId="4" borderId="1" xfId="0" applyNumberFormat="1" applyFont="1" applyFill="1" applyBorder="1" applyAlignment="1">
      <alignment horizontal="center"/>
    </xf>
    <xf numFmtId="0" fontId="11" fillId="0" borderId="12" xfId="0" applyFont="1" applyBorder="1" applyAlignment="1">
      <alignment horizontal="left" vertical="center"/>
    </xf>
    <xf numFmtId="0" fontId="11" fillId="0" borderId="0" xfId="0" applyFont="1" applyAlignment="1">
      <alignment horizontal="left" vertical="center"/>
    </xf>
    <xf numFmtId="0" fontId="12" fillId="0" borderId="0" xfId="0" applyFont="1" applyAlignment="1">
      <alignment horizontal="left"/>
    </xf>
    <xf numFmtId="0" fontId="13" fillId="10" borderId="18" xfId="0" applyFont="1" applyFill="1" applyBorder="1" applyAlignment="1">
      <alignment horizontal="center" vertical="center"/>
    </xf>
    <xf numFmtId="0" fontId="3" fillId="2" borderId="18" xfId="0" applyFont="1" applyFill="1" applyBorder="1" applyAlignment="1">
      <alignment horizontal="center" vertical="center" wrapText="1"/>
    </xf>
    <xf numFmtId="0" fontId="11" fillId="2" borderId="18" xfId="0" applyFont="1" applyFill="1" applyBorder="1" applyAlignment="1">
      <alignment horizontal="center" vertical="center"/>
    </xf>
    <xf numFmtId="0" fontId="3" fillId="2" borderId="18" xfId="0" applyFont="1" applyFill="1" applyBorder="1" applyAlignment="1">
      <alignment horizontal="center" vertical="center"/>
    </xf>
    <xf numFmtId="2" fontId="11" fillId="9" borderId="18" xfId="0" applyNumberFormat="1" applyFont="1" applyFill="1" applyBorder="1" applyAlignment="1">
      <alignment horizontal="center" vertical="center"/>
    </xf>
    <xf numFmtId="165" fontId="11" fillId="9" borderId="18" xfId="0" applyNumberFormat="1" applyFont="1" applyFill="1" applyBorder="1" applyAlignment="1">
      <alignment horizontal="center" vertical="center"/>
    </xf>
    <xf numFmtId="0" fontId="11" fillId="9" borderId="18" xfId="0" applyFont="1" applyFill="1" applyBorder="1" applyAlignment="1">
      <alignment horizontal="center" vertical="center"/>
    </xf>
    <xf numFmtId="0" fontId="3" fillId="2" borderId="0" xfId="0" applyFont="1" applyFill="1" applyAlignment="1">
      <alignment vertical="center"/>
    </xf>
    <xf numFmtId="2" fontId="3" fillId="2" borderId="18" xfId="0" applyNumberFormat="1" applyFont="1" applyFill="1" applyBorder="1" applyAlignment="1">
      <alignment horizontal="right" vertical="center" wrapText="1"/>
    </xf>
    <xf numFmtId="49" fontId="3" fillId="2" borderId="18" xfId="0" applyNumberFormat="1" applyFont="1" applyFill="1" applyBorder="1" applyAlignment="1">
      <alignment horizontal="right" vertical="center" wrapText="1"/>
    </xf>
    <xf numFmtId="1" fontId="3" fillId="2" borderId="18" xfId="0" applyNumberFormat="1" applyFont="1" applyFill="1" applyBorder="1" applyAlignment="1">
      <alignment horizontal="right" vertical="center" wrapText="1"/>
    </xf>
    <xf numFmtId="10" fontId="3" fillId="2" borderId="18" xfId="1" applyNumberFormat="1" applyFont="1" applyFill="1" applyBorder="1" applyAlignment="1">
      <alignment horizontal="right" vertical="center" wrapText="1"/>
    </xf>
    <xf numFmtId="10" fontId="0" fillId="0" borderId="0" xfId="1" applyNumberFormat="1" applyFont="1"/>
    <xf numFmtId="2" fontId="3" fillId="2" borderId="0" xfId="0" applyNumberFormat="1" applyFont="1" applyFill="1" applyAlignment="1">
      <alignment horizontal="right" vertical="center" wrapText="1"/>
    </xf>
    <xf numFmtId="49" fontId="3" fillId="2" borderId="0" xfId="0" applyNumberFormat="1" applyFont="1" applyFill="1" applyAlignment="1">
      <alignment horizontal="right" vertical="center" wrapText="1"/>
    </xf>
    <xf numFmtId="1" fontId="3" fillId="2" borderId="0" xfId="0" applyNumberFormat="1" applyFont="1" applyFill="1" applyAlignment="1">
      <alignment horizontal="right" vertical="center" wrapText="1"/>
    </xf>
    <xf numFmtId="10" fontId="3" fillId="2" borderId="0" xfId="1" applyNumberFormat="1" applyFont="1" applyFill="1" applyBorder="1" applyAlignment="1">
      <alignment horizontal="right" vertical="center" wrapText="1"/>
    </xf>
    <xf numFmtId="0" fontId="0" fillId="0" borderId="0" xfId="0" applyAlignment="1">
      <alignment vertical="top"/>
    </xf>
    <xf numFmtId="0" fontId="0" fillId="0" borderId="0" xfId="0" applyAlignment="1">
      <alignment horizontal="center" vertical="top"/>
    </xf>
    <xf numFmtId="49" fontId="0" fillId="0" borderId="1" xfId="0" applyNumberFormat="1" applyBorder="1" applyAlignment="1">
      <alignment horizontal="center" vertical="top" wrapText="1"/>
    </xf>
    <xf numFmtId="0" fontId="0" fillId="6" borderId="1" xfId="0" applyFill="1" applyBorder="1" applyAlignment="1">
      <alignment horizontal="center" vertical="top"/>
    </xf>
    <xf numFmtId="0" fontId="0" fillId="7" borderId="1" xfId="0" applyFill="1" applyBorder="1" applyAlignment="1">
      <alignment horizontal="center" vertical="top"/>
    </xf>
    <xf numFmtId="0" fontId="0" fillId="0" borderId="1" xfId="0" applyBorder="1" applyAlignment="1">
      <alignment horizontal="center" vertical="top"/>
    </xf>
    <xf numFmtId="2" fontId="0" fillId="0" borderId="1" xfId="0" applyNumberFormat="1" applyBorder="1" applyAlignment="1">
      <alignment horizontal="center" vertical="top"/>
    </xf>
    <xf numFmtId="17" fontId="0" fillId="0" borderId="1" xfId="0" applyNumberFormat="1" applyBorder="1" applyAlignment="1">
      <alignment horizontal="center" vertical="top"/>
    </xf>
    <xf numFmtId="0" fontId="0" fillId="2" borderId="1" xfId="0" applyFill="1" applyBorder="1" applyAlignment="1">
      <alignment horizontal="center" vertical="top"/>
    </xf>
    <xf numFmtId="17" fontId="0" fillId="11" borderId="1" xfId="0" applyNumberFormat="1" applyFill="1" applyBorder="1" applyAlignment="1">
      <alignment horizontal="center" vertical="top" wrapText="1"/>
    </xf>
    <xf numFmtId="0" fontId="0" fillId="11" borderId="1" xfId="0" applyFill="1" applyBorder="1" applyAlignment="1">
      <alignment horizontal="center" vertical="top" wrapText="1"/>
    </xf>
    <xf numFmtId="2" fontId="0" fillId="11" borderId="1" xfId="0" applyNumberFormat="1" applyFill="1" applyBorder="1" applyAlignment="1">
      <alignment horizontal="center" vertical="top" wrapText="1"/>
    </xf>
    <xf numFmtId="2" fontId="10" fillId="11" borderId="1" xfId="0" applyNumberFormat="1" applyFont="1" applyFill="1" applyBorder="1" applyAlignment="1">
      <alignment horizontal="center" vertical="top" wrapText="1"/>
    </xf>
    <xf numFmtId="0" fontId="8" fillId="0" borderId="0" xfId="0" applyFont="1" applyAlignment="1">
      <alignment horizontal="center" vertical="top"/>
    </xf>
    <xf numFmtId="17" fontId="0" fillId="0" borderId="1" xfId="0" applyNumberFormat="1" applyBorder="1" applyAlignment="1">
      <alignment horizontal="center" vertical="top" wrapText="1"/>
    </xf>
    <xf numFmtId="0" fontId="0" fillId="0" borderId="1" xfId="0" applyBorder="1" applyAlignment="1">
      <alignment horizontal="center" vertical="top" wrapText="1"/>
    </xf>
    <xf numFmtId="2" fontId="0" fillId="0" borderId="1" xfId="0" applyNumberFormat="1" applyBorder="1" applyAlignment="1">
      <alignment horizontal="center" vertical="top" wrapText="1"/>
    </xf>
    <xf numFmtId="0" fontId="0" fillId="7" borderId="1" xfId="0" applyFill="1" applyBorder="1" applyAlignment="1">
      <alignment horizontal="center" vertical="top" wrapText="1"/>
    </xf>
    <xf numFmtId="2" fontId="0" fillId="7" borderId="1" xfId="0" applyNumberFormat="1" applyFill="1" applyBorder="1" applyAlignment="1">
      <alignment horizontal="center" vertical="top" wrapText="1"/>
    </xf>
    <xf numFmtId="0" fontId="2" fillId="0" borderId="1" xfId="0" applyFont="1" applyBorder="1" applyAlignment="1">
      <alignment horizontal="center" vertical="top"/>
    </xf>
    <xf numFmtId="0" fontId="2" fillId="0" borderId="1" xfId="0" applyFont="1" applyBorder="1" applyAlignment="1">
      <alignment horizontal="center" vertical="top" wrapText="1"/>
    </xf>
    <xf numFmtId="2" fontId="0" fillId="6" borderId="1" xfId="0" applyNumberFormat="1" applyFill="1" applyBorder="1" applyAlignment="1">
      <alignment horizontal="center" vertical="top"/>
    </xf>
    <xf numFmtId="10" fontId="0" fillId="0" borderId="0" xfId="0" applyNumberFormat="1"/>
    <xf numFmtId="10" fontId="0" fillId="0" borderId="1" xfId="1" applyNumberFormat="1" applyFont="1" applyBorder="1"/>
    <xf numFmtId="10" fontId="0" fillId="0" borderId="1" xfId="0" applyNumberFormat="1" applyBorder="1"/>
    <xf numFmtId="0" fontId="12" fillId="0" borderId="12" xfId="0" applyFont="1" applyBorder="1" applyAlignment="1">
      <alignment horizontal="left"/>
    </xf>
    <xf numFmtId="49" fontId="12" fillId="0" borderId="13" xfId="0" applyNumberFormat="1" applyFont="1" applyBorder="1" applyAlignment="1">
      <alignment horizontal="left"/>
    </xf>
    <xf numFmtId="0" fontId="11" fillId="2" borderId="14" xfId="0" applyFont="1" applyFill="1" applyBorder="1" applyAlignment="1">
      <alignment horizontal="left" vertical="center" wrapText="1"/>
    </xf>
    <xf numFmtId="0" fontId="11" fillId="2" borderId="16"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13" fillId="10" borderId="17" xfId="0" applyFont="1" applyFill="1" applyBorder="1" applyAlignment="1">
      <alignment horizontal="center" vertical="center" wrapText="1"/>
    </xf>
    <xf numFmtId="0" fontId="13" fillId="10" borderId="19" xfId="0" applyFont="1" applyFill="1" applyBorder="1" applyAlignment="1">
      <alignment horizontal="center" vertical="center" wrapText="1"/>
    </xf>
    <xf numFmtId="0" fontId="13" fillId="10" borderId="17" xfId="0" applyFont="1" applyFill="1" applyBorder="1" applyAlignment="1">
      <alignment horizontal="center" vertical="center"/>
    </xf>
    <xf numFmtId="0" fontId="13" fillId="10" borderId="19" xfId="0" applyFont="1" applyFill="1" applyBorder="1" applyAlignment="1">
      <alignment horizontal="center" vertical="center"/>
    </xf>
    <xf numFmtId="0" fontId="8" fillId="6" borderId="0" xfId="0" applyFont="1" applyFill="1" applyAlignment="1">
      <alignment horizontal="left" vertical="top" wrapText="1"/>
    </xf>
    <xf numFmtId="0" fontId="0" fillId="0" borderId="1" xfId="0" applyFill="1" applyBorder="1" applyAlignment="1">
      <alignment horizontal="center" vertical="top"/>
    </xf>
    <xf numFmtId="0" fontId="0" fillId="0" borderId="0" xfId="0" applyFont="1"/>
    <xf numFmtId="0" fontId="17" fillId="3" borderId="1" xfId="0" applyFont="1" applyFill="1" applyBorder="1" applyAlignment="1">
      <alignment horizontal="center" vertical="center" wrapText="1"/>
    </xf>
    <xf numFmtId="0" fontId="0" fillId="0" borderId="1" xfId="0" applyFont="1" applyBorder="1" applyAlignment="1">
      <alignment horizontal="center"/>
    </xf>
    <xf numFmtId="0" fontId="9" fillId="7" borderId="1" xfId="6" applyFont="1" applyFill="1" applyBorder="1" applyAlignment="1" applyProtection="1"/>
    <xf numFmtId="0" fontId="0" fillId="0" borderId="1" xfId="0" applyFont="1" applyBorder="1"/>
    <xf numFmtId="164" fontId="0" fillId="0" borderId="1" xfId="0" applyNumberFormat="1" applyFont="1" applyBorder="1" applyAlignment="1">
      <alignment horizontal="center"/>
    </xf>
    <xf numFmtId="0" fontId="0" fillId="8" borderId="1" xfId="0" applyFont="1" applyFill="1" applyBorder="1" applyAlignment="1">
      <alignment horizontal="center"/>
    </xf>
    <xf numFmtId="0" fontId="17" fillId="5" borderId="2" xfId="0" applyFont="1" applyFill="1" applyBorder="1" applyAlignment="1">
      <alignment horizontal="center" wrapText="1"/>
    </xf>
    <xf numFmtId="0" fontId="17" fillId="5" borderId="3" xfId="0" applyFont="1" applyFill="1" applyBorder="1" applyAlignment="1">
      <alignment horizontal="center"/>
    </xf>
    <xf numFmtId="0" fontId="17" fillId="5" borderId="4" xfId="0" applyFont="1" applyFill="1" applyBorder="1" applyAlignment="1">
      <alignment horizontal="center"/>
    </xf>
    <xf numFmtId="0" fontId="18" fillId="0" borderId="6" xfId="0" applyFont="1" applyBorder="1"/>
    <xf numFmtId="0" fontId="18" fillId="2" borderId="1" xfId="0" applyFont="1" applyFill="1" applyBorder="1" applyAlignment="1">
      <alignment horizontal="center" wrapText="1"/>
    </xf>
    <xf numFmtId="0" fontId="18" fillId="0" borderId="7" xfId="0" applyFont="1" applyBorder="1" applyAlignment="1">
      <alignment vertical="top" wrapText="1"/>
    </xf>
    <xf numFmtId="0" fontId="18" fillId="0" borderId="11" xfId="0" applyFont="1" applyBorder="1" applyAlignment="1">
      <alignment vertical="top" wrapText="1"/>
    </xf>
    <xf numFmtId="0" fontId="18" fillId="0" borderId="1" xfId="4" applyFont="1" applyBorder="1"/>
    <xf numFmtId="0" fontId="18" fillId="0" borderId="1" xfId="0" applyFont="1" applyBorder="1" applyAlignment="1">
      <alignment horizontal="center" wrapText="1"/>
    </xf>
    <xf numFmtId="0" fontId="18" fillId="0" borderId="12" xfId="0" applyFont="1" applyBorder="1" applyAlignment="1">
      <alignment vertical="top" wrapText="1"/>
    </xf>
    <xf numFmtId="0" fontId="18" fillId="0" borderId="5" xfId="0" applyFont="1" applyBorder="1"/>
    <xf numFmtId="0" fontId="18" fillId="0" borderId="1" xfId="4" applyFont="1" applyBorder="1" applyAlignment="1">
      <alignment horizontal="center"/>
    </xf>
    <xf numFmtId="0" fontId="18" fillId="0" borderId="8" xfId="0" applyFont="1" applyBorder="1"/>
    <xf numFmtId="164" fontId="18" fillId="0" borderId="9" xfId="0" applyNumberFormat="1" applyFont="1" applyBorder="1" applyAlignment="1">
      <alignment horizontal="center" wrapText="1"/>
    </xf>
    <xf numFmtId="0" fontId="18" fillId="0" borderId="10" xfId="0" applyFont="1" applyBorder="1" applyAlignment="1">
      <alignment vertical="top" wrapText="1"/>
    </xf>
    <xf numFmtId="0" fontId="18" fillId="0" borderId="20" xfId="0" applyFont="1" applyBorder="1" applyAlignment="1">
      <alignment vertical="top" wrapText="1"/>
    </xf>
    <xf numFmtId="0" fontId="18" fillId="0" borderId="0" xfId="0" applyFont="1"/>
    <xf numFmtId="0" fontId="20" fillId="0" borderId="1" xfId="0" applyFont="1" applyBorder="1" applyAlignment="1">
      <alignment horizontal="center" vertical="center" wrapText="1"/>
    </xf>
    <xf numFmtId="0" fontId="20" fillId="0" borderId="1" xfId="0" applyFont="1" applyBorder="1" applyAlignment="1">
      <alignment horizontal="justify" vertical="center" wrapText="1"/>
    </xf>
    <xf numFmtId="2" fontId="18" fillId="5" borderId="1" xfId="0" applyNumberFormat="1" applyFont="1" applyFill="1" applyBorder="1" applyAlignment="1">
      <alignment horizontal="center"/>
    </xf>
    <xf numFmtId="0" fontId="17" fillId="5" borderId="1" xfId="0" applyFont="1" applyFill="1" applyBorder="1" applyAlignment="1">
      <alignment horizontal="center"/>
    </xf>
    <xf numFmtId="0" fontId="17" fillId="5" borderId="1" xfId="0" applyFont="1" applyFill="1" applyBorder="1" applyAlignment="1">
      <alignment horizontal="center" wrapText="1"/>
    </xf>
  </cellXfs>
  <cellStyles count="7">
    <cellStyle name="Hyperlink" xfId="6" builtinId="8"/>
    <cellStyle name="Hyperlink 5" xfId="5" xr:uid="{00000000-0005-0000-0000-000000000000}"/>
    <cellStyle name="Normal" xfId="0" builtinId="0"/>
    <cellStyle name="Normal 15" xfId="4" xr:uid="{00000000-0005-0000-0000-000002000000}"/>
    <cellStyle name="Normal 2" xfId="3" xr:uid="{00000000-0005-0000-0000-000003000000}"/>
    <cellStyle name="Normal 3" xfId="2" xr:uid="{00000000-0005-0000-0000-000004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cea.nic.in/wp-content/uploads/baseline/2020/07/user_guide_ver1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F5C23-C999-4728-9164-AD457D0C5234}">
  <dimension ref="B2:L22"/>
  <sheetViews>
    <sheetView showGridLines="0" tabSelected="1" topLeftCell="A7" workbookViewId="0">
      <selection activeCell="J10" sqref="J10"/>
    </sheetView>
  </sheetViews>
  <sheetFormatPr defaultRowHeight="14.5"/>
  <cols>
    <col min="2" max="2" width="26.1796875" customWidth="1"/>
    <col min="3" max="3" width="23.08984375" customWidth="1"/>
    <col min="4" max="4" width="17.81640625" customWidth="1"/>
    <col min="5" max="5" width="19.90625" customWidth="1"/>
    <col min="6" max="7" width="14.54296875" customWidth="1"/>
    <col min="8" max="8" width="14.90625" customWidth="1"/>
    <col min="9" max="9" width="13" customWidth="1"/>
    <col min="10" max="10" width="15.1796875" customWidth="1"/>
  </cols>
  <sheetData>
    <row r="2" spans="2:10">
      <c r="B2" s="6" t="s">
        <v>31</v>
      </c>
      <c r="C2" s="51">
        <v>1739</v>
      </c>
      <c r="D2" s="51"/>
      <c r="E2" s="51"/>
      <c r="F2" s="51"/>
      <c r="G2" s="51"/>
      <c r="H2" s="51"/>
      <c r="I2" s="51"/>
    </row>
    <row r="3" spans="2:10">
      <c r="B3" s="6" t="s">
        <v>32</v>
      </c>
      <c r="C3" s="51" t="s">
        <v>58</v>
      </c>
      <c r="D3" s="51"/>
      <c r="E3" s="51"/>
      <c r="F3" s="51"/>
      <c r="G3" s="51"/>
      <c r="H3" s="51"/>
      <c r="I3" s="51"/>
    </row>
    <row r="4" spans="2:10">
      <c r="B4" s="6" t="s">
        <v>7</v>
      </c>
      <c r="C4" s="51" t="s">
        <v>59</v>
      </c>
      <c r="D4" s="51"/>
      <c r="E4" s="51"/>
      <c r="F4" s="51"/>
      <c r="G4" s="51"/>
      <c r="H4" s="51"/>
      <c r="I4" s="51"/>
    </row>
    <row r="5" spans="2:10">
      <c r="B5" s="6" t="s">
        <v>33</v>
      </c>
      <c r="C5" s="51">
        <v>3</v>
      </c>
      <c r="D5" s="51"/>
      <c r="E5" s="51"/>
      <c r="F5" s="51"/>
      <c r="G5" s="51"/>
      <c r="H5" s="51"/>
      <c r="I5" s="51"/>
    </row>
    <row r="6" spans="2:10">
      <c r="B6" s="6" t="s">
        <v>34</v>
      </c>
      <c r="C6" s="52" t="s">
        <v>60</v>
      </c>
      <c r="D6" s="52"/>
      <c r="E6" s="52"/>
      <c r="F6" s="52"/>
      <c r="G6" s="52"/>
      <c r="H6" s="52"/>
      <c r="I6" s="52"/>
    </row>
    <row r="7" spans="2:10">
      <c r="B7" s="7"/>
      <c r="C7" s="8"/>
      <c r="D7" s="8"/>
      <c r="E7" s="8"/>
      <c r="F7" s="8"/>
      <c r="G7" s="8"/>
    </row>
    <row r="8" spans="2:10" ht="14.4" customHeight="1">
      <c r="B8" s="58" t="s">
        <v>35</v>
      </c>
      <c r="C8" s="58" t="s">
        <v>36</v>
      </c>
      <c r="D8" s="9" t="s">
        <v>37</v>
      </c>
      <c r="E8" s="56" t="s">
        <v>62</v>
      </c>
      <c r="F8" s="56" t="s">
        <v>64</v>
      </c>
      <c r="G8" s="56" t="s">
        <v>63</v>
      </c>
      <c r="H8" s="56" t="s">
        <v>38</v>
      </c>
      <c r="I8" s="56" t="s">
        <v>39</v>
      </c>
      <c r="J8" s="56" t="s">
        <v>17</v>
      </c>
    </row>
    <row r="9" spans="2:10" ht="14.4" customHeight="1">
      <c r="B9" s="59"/>
      <c r="C9" s="59"/>
      <c r="D9" s="9" t="s">
        <v>11</v>
      </c>
      <c r="E9" s="57"/>
      <c r="F9" s="57"/>
      <c r="G9" s="57"/>
      <c r="H9" s="57"/>
      <c r="I9" s="57"/>
      <c r="J9" s="57"/>
    </row>
    <row r="10" spans="2:10" ht="37.5">
      <c r="B10" s="10" t="s">
        <v>69</v>
      </c>
      <c r="C10" s="11" t="s">
        <v>68</v>
      </c>
      <c r="D10" s="12" t="s">
        <v>40</v>
      </c>
      <c r="E10" s="13">
        <f>'JMR Data'!G16</f>
        <v>15568.730609756098</v>
      </c>
      <c r="F10" s="13">
        <f>'JMR Data'!G29</f>
        <v>14983.325000000001</v>
      </c>
      <c r="G10" s="13">
        <f>'JMR Data'!G42</f>
        <v>15009.885</v>
      </c>
      <c r="H10" s="13">
        <f>'JMR Data'!G55</f>
        <v>15699.423000000003</v>
      </c>
      <c r="I10" s="13">
        <f>'JMR Data'!G58</f>
        <v>779.46033613445377</v>
      </c>
      <c r="J10" s="13">
        <f>SUM(E10:I10)</f>
        <v>62040.823945890559</v>
      </c>
    </row>
    <row r="11" spans="2:10" ht="15.5">
      <c r="B11" s="12" t="s">
        <v>41</v>
      </c>
      <c r="C11" s="11" t="s">
        <v>70</v>
      </c>
      <c r="D11" s="12" t="s">
        <v>42</v>
      </c>
      <c r="E11" s="14">
        <v>0.94620000000000004</v>
      </c>
      <c r="F11" s="14">
        <v>0.94620000000000004</v>
      </c>
      <c r="G11" s="14">
        <v>0.94620000000000004</v>
      </c>
      <c r="H11" s="14">
        <v>0.94620000000000004</v>
      </c>
      <c r="I11" s="14">
        <v>0.94620000000000004</v>
      </c>
      <c r="J11" s="15"/>
    </row>
    <row r="12" spans="2:10" ht="15.5">
      <c r="B12" s="12" t="s">
        <v>43</v>
      </c>
      <c r="C12" s="11" t="s">
        <v>71</v>
      </c>
      <c r="D12" s="12" t="s">
        <v>44</v>
      </c>
      <c r="E12" s="13">
        <f>ROUNDDOWN((E10*E11),0)</f>
        <v>14731</v>
      </c>
      <c r="F12" s="13">
        <f t="shared" ref="F12:I12" si="0">ROUNDDOWN((F10*F11),0)</f>
        <v>14177</v>
      </c>
      <c r="G12" s="13">
        <f t="shared" si="0"/>
        <v>14202</v>
      </c>
      <c r="H12" s="13">
        <f t="shared" si="0"/>
        <v>14854</v>
      </c>
      <c r="I12" s="13">
        <f t="shared" si="0"/>
        <v>737</v>
      </c>
      <c r="J12" s="13">
        <f>SUM(E12:I12)</f>
        <v>58701</v>
      </c>
    </row>
    <row r="13" spans="2:10" ht="15.5">
      <c r="B13" s="12" t="s">
        <v>45</v>
      </c>
      <c r="C13" s="11" t="s">
        <v>46</v>
      </c>
      <c r="D13" s="12" t="s">
        <v>44</v>
      </c>
      <c r="E13" s="13">
        <f>'Project Emission'!H13</f>
        <v>1</v>
      </c>
      <c r="F13" s="13">
        <f>'Project Emission'!H14</f>
        <v>3</v>
      </c>
      <c r="G13" s="13">
        <f>'Project Emission'!H15</f>
        <v>1</v>
      </c>
      <c r="H13" s="13">
        <f>'Project Emission'!H16</f>
        <v>1</v>
      </c>
      <c r="I13" s="13">
        <f>'Project Emission'!H17</f>
        <v>1</v>
      </c>
      <c r="J13" s="13">
        <v>7</v>
      </c>
    </row>
    <row r="14" spans="2:10" ht="15.5">
      <c r="B14" s="12" t="s">
        <v>47</v>
      </c>
      <c r="C14" s="11" t="s">
        <v>48</v>
      </c>
      <c r="D14" s="12" t="s">
        <v>44</v>
      </c>
      <c r="E14" s="13">
        <v>0</v>
      </c>
      <c r="F14" s="13">
        <v>0</v>
      </c>
      <c r="G14" s="13">
        <v>0</v>
      </c>
      <c r="H14" s="13">
        <v>0</v>
      </c>
      <c r="I14" s="13">
        <v>0</v>
      </c>
      <c r="J14" s="13">
        <v>0</v>
      </c>
    </row>
    <row r="15" spans="2:10" ht="40.5">
      <c r="B15" s="10" t="s">
        <v>49</v>
      </c>
      <c r="C15" s="11" t="s">
        <v>50</v>
      </c>
      <c r="D15" s="12" t="s">
        <v>44</v>
      </c>
      <c r="E15" s="13">
        <f>E12-E13-E14</f>
        <v>14730</v>
      </c>
      <c r="F15" s="13">
        <f>F12-F13-F14</f>
        <v>14174</v>
      </c>
      <c r="G15" s="13">
        <f>G12-G13-G14</f>
        <v>14201</v>
      </c>
      <c r="H15" s="13">
        <f>H12-H13-H14</f>
        <v>14853</v>
      </c>
      <c r="I15" s="13">
        <f>I12-I13-I14</f>
        <v>736</v>
      </c>
      <c r="J15" s="13">
        <f>SUM(E15:I15)</f>
        <v>58694</v>
      </c>
    </row>
    <row r="16" spans="2:10">
      <c r="B16" s="16"/>
      <c r="C16" s="16"/>
      <c r="D16" s="16"/>
      <c r="E16" s="16"/>
      <c r="F16" s="16"/>
      <c r="G16" s="16"/>
    </row>
    <row r="17" spans="2:12">
      <c r="B17" s="53" t="s">
        <v>51</v>
      </c>
      <c r="C17" s="54"/>
      <c r="D17" s="54"/>
      <c r="E17" s="55"/>
      <c r="F17" s="17">
        <f>J15</f>
        <v>58694</v>
      </c>
      <c r="G17" s="22"/>
      <c r="I17" s="2">
        <v>2018</v>
      </c>
      <c r="J17" s="49">
        <f>E10/(3*24*364)</f>
        <v>0.59404497137347745</v>
      </c>
      <c r="L17" s="48"/>
    </row>
    <row r="18" spans="2:12">
      <c r="B18" s="53" t="s">
        <v>52</v>
      </c>
      <c r="C18" s="54"/>
      <c r="D18" s="54"/>
      <c r="E18" s="55"/>
      <c r="F18" s="18" t="s">
        <v>65</v>
      </c>
      <c r="G18" s="23"/>
      <c r="I18" s="2">
        <v>2019</v>
      </c>
      <c r="J18" s="49">
        <f>F10/(3*24*365)</f>
        <v>0.57014174277016749</v>
      </c>
    </row>
    <row r="19" spans="2:12">
      <c r="B19" s="53" t="s">
        <v>53</v>
      </c>
      <c r="C19" s="54"/>
      <c r="D19" s="54"/>
      <c r="E19" s="55"/>
      <c r="F19" s="18" t="s">
        <v>54</v>
      </c>
      <c r="G19" s="23"/>
      <c r="I19" s="2">
        <v>2020</v>
      </c>
      <c r="J19" s="49">
        <f>G10/(3*24*365)</f>
        <v>0.571152397260274</v>
      </c>
    </row>
    <row r="20" spans="2:12">
      <c r="B20" s="53" t="s">
        <v>55</v>
      </c>
      <c r="C20" s="54"/>
      <c r="D20" s="54"/>
      <c r="E20" s="55"/>
      <c r="F20" s="19">
        <f>F19-F18+1</f>
        <v>1519</v>
      </c>
      <c r="G20" s="24"/>
      <c r="I20" s="2">
        <v>2021</v>
      </c>
      <c r="J20" s="49">
        <f>H10/(3*24*365)</f>
        <v>0.59739052511415536</v>
      </c>
    </row>
    <row r="21" spans="2:12">
      <c r="B21" s="53" t="s">
        <v>56</v>
      </c>
      <c r="C21" s="54"/>
      <c r="D21" s="54"/>
      <c r="E21" s="55"/>
      <c r="F21" s="17">
        <f>ROUNDDOWN((16404*F20/365),0)</f>
        <v>68267</v>
      </c>
      <c r="G21" s="22"/>
      <c r="I21" s="2"/>
      <c r="J21" s="50">
        <f>AVERAGE(J17,J18,J19,J20)</f>
        <v>0.58318240912951858</v>
      </c>
    </row>
    <row r="22" spans="2:12">
      <c r="B22" s="53" t="s">
        <v>57</v>
      </c>
      <c r="C22" s="54"/>
      <c r="D22" s="54"/>
      <c r="E22" s="55"/>
      <c r="F22" s="20">
        <f>(F17-F21)/F21</f>
        <v>-0.140228807476526</v>
      </c>
      <c r="G22" s="25"/>
      <c r="I22" s="21"/>
    </row>
  </sheetData>
  <mergeCells count="19">
    <mergeCell ref="B20:E20"/>
    <mergeCell ref="B21:E21"/>
    <mergeCell ref="B22:E22"/>
    <mergeCell ref="G8:G9"/>
    <mergeCell ref="J8:J9"/>
    <mergeCell ref="B17:E17"/>
    <mergeCell ref="B18:E18"/>
    <mergeCell ref="B19:E19"/>
    <mergeCell ref="B8:B9"/>
    <mergeCell ref="C8:C9"/>
    <mergeCell ref="E8:E9"/>
    <mergeCell ref="F8:F9"/>
    <mergeCell ref="H8:H9"/>
    <mergeCell ref="I8:I9"/>
    <mergeCell ref="C2:I2"/>
    <mergeCell ref="C3:I3"/>
    <mergeCell ref="C4:I4"/>
    <mergeCell ref="C5:I5"/>
    <mergeCell ref="C6:I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H63"/>
  <sheetViews>
    <sheetView showGridLines="0" topLeftCell="A40" workbookViewId="0">
      <selection activeCell="D57" sqref="D57"/>
    </sheetView>
  </sheetViews>
  <sheetFormatPr defaultColWidth="8.90625" defaultRowHeight="14.5"/>
  <cols>
    <col min="1" max="1" width="5.08984375" style="26" customWidth="1"/>
    <col min="2" max="2" width="24.1796875" style="26" customWidth="1"/>
    <col min="3" max="3" width="11.90625" style="27" customWidth="1"/>
    <col min="4" max="4" width="8.453125" style="27" customWidth="1"/>
    <col min="5" max="5" width="16.453125" style="27" customWidth="1"/>
    <col min="6" max="6" width="14" style="27" customWidth="1"/>
    <col min="7" max="7" width="12.90625" style="27" customWidth="1"/>
    <col min="8" max="8" width="22" style="27" customWidth="1"/>
    <col min="9" max="9" width="10.453125" style="26" bestFit="1" customWidth="1"/>
    <col min="10" max="10" width="20.36328125" style="26" customWidth="1"/>
    <col min="11" max="11" width="12.453125" style="26" customWidth="1"/>
    <col min="12" max="16384" width="8.90625" style="26"/>
  </cols>
  <sheetData>
    <row r="3" spans="2:8" ht="28.5" customHeight="1">
      <c r="B3" s="45" t="s">
        <v>0</v>
      </c>
      <c r="C3" s="46" t="s">
        <v>1</v>
      </c>
      <c r="D3" s="46" t="s">
        <v>2</v>
      </c>
      <c r="E3" s="46" t="s">
        <v>6</v>
      </c>
      <c r="F3" s="46" t="s">
        <v>3</v>
      </c>
      <c r="G3" s="46" t="s">
        <v>4</v>
      </c>
      <c r="H3" s="46" t="s">
        <v>20</v>
      </c>
    </row>
    <row r="4" spans="2:8" ht="29">
      <c r="B4" s="28" t="s">
        <v>67</v>
      </c>
      <c r="C4" s="47">
        <f>462600*DGR!J5</f>
        <v>445675.60975609755</v>
      </c>
      <c r="D4" s="61">
        <v>200</v>
      </c>
      <c r="E4" s="31">
        <v>4162</v>
      </c>
      <c r="F4" s="32">
        <f>C4-D4-E4</f>
        <v>441313.60975609755</v>
      </c>
      <c r="G4" s="32">
        <f>F4/1000</f>
        <v>441.31360975609755</v>
      </c>
      <c r="H4" s="32">
        <v>458238</v>
      </c>
    </row>
    <row r="5" spans="2:8">
      <c r="B5" s="33">
        <v>43132</v>
      </c>
      <c r="C5" s="31">
        <v>351200</v>
      </c>
      <c r="D5" s="31">
        <v>100</v>
      </c>
      <c r="E5" s="31">
        <v>3160</v>
      </c>
      <c r="F5" s="32">
        <f t="shared" ref="F5:F41" si="0">C5-D5-E5</f>
        <v>347940</v>
      </c>
      <c r="G5" s="32">
        <f t="shared" ref="G5:G57" si="1">F5/1000</f>
        <v>347.94</v>
      </c>
      <c r="H5" s="32">
        <v>347940</v>
      </c>
    </row>
    <row r="6" spans="2:8">
      <c r="B6" s="33">
        <v>43160</v>
      </c>
      <c r="C6" s="31">
        <v>385600</v>
      </c>
      <c r="D6" s="31">
        <v>500</v>
      </c>
      <c r="E6" s="31">
        <v>3466</v>
      </c>
      <c r="F6" s="32">
        <f t="shared" si="0"/>
        <v>381634</v>
      </c>
      <c r="G6" s="32">
        <f t="shared" si="1"/>
        <v>381.63400000000001</v>
      </c>
      <c r="H6" s="32">
        <v>381634</v>
      </c>
    </row>
    <row r="7" spans="2:8">
      <c r="B7" s="33">
        <v>43191</v>
      </c>
      <c r="C7" s="31">
        <v>774000</v>
      </c>
      <c r="D7" s="31">
        <v>300</v>
      </c>
      <c r="E7" s="31">
        <v>6963</v>
      </c>
      <c r="F7" s="32">
        <f t="shared" si="0"/>
        <v>766737</v>
      </c>
      <c r="G7" s="32">
        <f t="shared" si="1"/>
        <v>766.73699999999997</v>
      </c>
      <c r="H7" s="32">
        <v>766737</v>
      </c>
    </row>
    <row r="8" spans="2:8">
      <c r="B8" s="33">
        <v>43221</v>
      </c>
      <c r="C8" s="34">
        <v>1407000</v>
      </c>
      <c r="D8" s="34">
        <v>100</v>
      </c>
      <c r="E8" s="34">
        <v>12662</v>
      </c>
      <c r="F8" s="32">
        <f t="shared" si="0"/>
        <v>1394238</v>
      </c>
      <c r="G8" s="32">
        <f t="shared" si="1"/>
        <v>1394.2380000000001</v>
      </c>
      <c r="H8" s="32">
        <v>1394238</v>
      </c>
    </row>
    <row r="9" spans="2:8">
      <c r="B9" s="33">
        <v>43252</v>
      </c>
      <c r="C9" s="31">
        <v>2582000</v>
      </c>
      <c r="D9" s="31">
        <v>0</v>
      </c>
      <c r="E9" s="31">
        <v>23238</v>
      </c>
      <c r="F9" s="32">
        <f t="shared" si="0"/>
        <v>2558762</v>
      </c>
      <c r="G9" s="32">
        <f t="shared" si="1"/>
        <v>2558.7620000000002</v>
      </c>
      <c r="H9" s="32">
        <v>2558762</v>
      </c>
    </row>
    <row r="10" spans="2:8">
      <c r="B10" s="33">
        <v>43282</v>
      </c>
      <c r="C10" s="34">
        <v>2251000</v>
      </c>
      <c r="D10" s="34">
        <v>4000</v>
      </c>
      <c r="E10" s="34">
        <v>20223</v>
      </c>
      <c r="F10" s="32">
        <f t="shared" si="0"/>
        <v>2226777</v>
      </c>
      <c r="G10" s="32">
        <f t="shared" si="1"/>
        <v>2226.777</v>
      </c>
      <c r="H10" s="32">
        <v>2226777</v>
      </c>
    </row>
    <row r="11" spans="2:8">
      <c r="B11" s="33">
        <v>43313</v>
      </c>
      <c r="C11" s="31">
        <v>2555000</v>
      </c>
      <c r="D11" s="31">
        <v>0</v>
      </c>
      <c r="E11" s="31">
        <v>22995</v>
      </c>
      <c r="F11" s="32">
        <f t="shared" si="0"/>
        <v>2532005</v>
      </c>
      <c r="G11" s="32">
        <f t="shared" si="1"/>
        <v>2532.0050000000001</v>
      </c>
      <c r="H11" s="32">
        <v>2532005</v>
      </c>
    </row>
    <row r="12" spans="2:8">
      <c r="B12" s="33">
        <v>43344</v>
      </c>
      <c r="C12" s="31">
        <v>2136000</v>
      </c>
      <c r="D12" s="31">
        <v>0</v>
      </c>
      <c r="E12" s="31">
        <v>19224</v>
      </c>
      <c r="F12" s="32">
        <f t="shared" si="0"/>
        <v>2116776</v>
      </c>
      <c r="G12" s="32">
        <f t="shared" si="1"/>
        <v>2116.7759999999998</v>
      </c>
      <c r="H12" s="32">
        <v>2116776</v>
      </c>
    </row>
    <row r="13" spans="2:8">
      <c r="B13" s="33">
        <v>43374</v>
      </c>
      <c r="C13" s="34">
        <v>1445000</v>
      </c>
      <c r="D13" s="34">
        <v>0</v>
      </c>
      <c r="E13" s="34">
        <v>13005</v>
      </c>
      <c r="F13" s="32">
        <f t="shared" si="0"/>
        <v>1431995</v>
      </c>
      <c r="G13" s="32">
        <f t="shared" si="1"/>
        <v>1431.9949999999999</v>
      </c>
      <c r="H13" s="32">
        <v>1431995</v>
      </c>
    </row>
    <row r="14" spans="2:8">
      <c r="B14" s="33">
        <v>43405</v>
      </c>
      <c r="C14" s="31">
        <v>796000</v>
      </c>
      <c r="D14" s="31">
        <v>0</v>
      </c>
      <c r="E14" s="31">
        <v>7164</v>
      </c>
      <c r="F14" s="32">
        <f t="shared" si="0"/>
        <v>788836</v>
      </c>
      <c r="G14" s="32">
        <f t="shared" si="1"/>
        <v>788.83600000000001</v>
      </c>
      <c r="H14" s="32">
        <v>788836</v>
      </c>
    </row>
    <row r="15" spans="2:8">
      <c r="B15" s="40">
        <v>43435</v>
      </c>
      <c r="C15" s="41">
        <v>587000</v>
      </c>
      <c r="D15" s="41">
        <v>0</v>
      </c>
      <c r="E15" s="41">
        <v>5283</v>
      </c>
      <c r="F15" s="42">
        <f t="shared" si="0"/>
        <v>581717</v>
      </c>
      <c r="G15" s="42">
        <f t="shared" si="1"/>
        <v>581.71699999999998</v>
      </c>
      <c r="H15" s="42">
        <v>581717</v>
      </c>
    </row>
    <row r="16" spans="2:8">
      <c r="B16" s="35"/>
      <c r="C16" s="36"/>
      <c r="D16" s="36"/>
      <c r="E16" s="36"/>
      <c r="F16" s="37"/>
      <c r="G16" s="38">
        <f>SUM(G4:G15)</f>
        <v>15568.730609756098</v>
      </c>
      <c r="H16" s="37"/>
    </row>
    <row r="17" spans="2:8">
      <c r="B17" s="33">
        <v>43466</v>
      </c>
      <c r="C17" s="31">
        <v>326000</v>
      </c>
      <c r="D17" s="31">
        <v>0</v>
      </c>
      <c r="E17" s="31">
        <v>2934</v>
      </c>
      <c r="F17" s="32">
        <f t="shared" si="0"/>
        <v>323066</v>
      </c>
      <c r="G17" s="32">
        <f t="shared" si="1"/>
        <v>323.06599999999997</v>
      </c>
      <c r="H17" s="32">
        <v>323066</v>
      </c>
    </row>
    <row r="18" spans="2:8">
      <c r="B18" s="33">
        <v>43497</v>
      </c>
      <c r="C18" s="31">
        <v>147000</v>
      </c>
      <c r="D18" s="31">
        <v>0</v>
      </c>
      <c r="E18" s="31">
        <v>1323</v>
      </c>
      <c r="F18" s="32">
        <f t="shared" si="0"/>
        <v>145677</v>
      </c>
      <c r="G18" s="32">
        <f t="shared" si="1"/>
        <v>145.67699999999999</v>
      </c>
      <c r="H18" s="32">
        <v>145677</v>
      </c>
    </row>
    <row r="19" spans="2:8">
      <c r="B19" s="33">
        <v>43525</v>
      </c>
      <c r="C19" s="31">
        <v>152000</v>
      </c>
      <c r="D19" s="34">
        <v>2000</v>
      </c>
      <c r="E19" s="31">
        <v>1350</v>
      </c>
      <c r="F19" s="32">
        <f t="shared" si="0"/>
        <v>148650</v>
      </c>
      <c r="G19" s="32">
        <f t="shared" si="1"/>
        <v>148.65</v>
      </c>
      <c r="H19" s="32">
        <v>148650</v>
      </c>
    </row>
    <row r="20" spans="2:8">
      <c r="B20" s="33">
        <v>43556</v>
      </c>
      <c r="C20" s="31">
        <v>271000</v>
      </c>
      <c r="D20" s="31">
        <v>2700</v>
      </c>
      <c r="E20" s="31">
        <v>2415</v>
      </c>
      <c r="F20" s="32">
        <f t="shared" si="0"/>
        <v>265885</v>
      </c>
      <c r="G20" s="32">
        <f t="shared" si="1"/>
        <v>265.88499999999999</v>
      </c>
      <c r="H20" s="32">
        <v>265885</v>
      </c>
    </row>
    <row r="21" spans="2:8">
      <c r="B21" s="33">
        <v>43586</v>
      </c>
      <c r="C21" s="31">
        <v>1587000</v>
      </c>
      <c r="D21" s="31">
        <v>500</v>
      </c>
      <c r="E21" s="31">
        <v>14279</v>
      </c>
      <c r="F21" s="32">
        <f t="shared" si="0"/>
        <v>1572221</v>
      </c>
      <c r="G21" s="32">
        <f t="shared" si="1"/>
        <v>1572.221</v>
      </c>
      <c r="H21" s="32">
        <v>1572221</v>
      </c>
    </row>
    <row r="22" spans="2:8">
      <c r="B22" s="33">
        <v>43617</v>
      </c>
      <c r="C22" s="31">
        <v>2664000</v>
      </c>
      <c r="D22" s="31">
        <v>0</v>
      </c>
      <c r="E22" s="31">
        <v>23976</v>
      </c>
      <c r="F22" s="32">
        <f t="shared" si="0"/>
        <v>2640024</v>
      </c>
      <c r="G22" s="32">
        <f t="shared" si="1"/>
        <v>2640.0239999999999</v>
      </c>
      <c r="H22" s="32">
        <v>2640024</v>
      </c>
    </row>
    <row r="23" spans="2:8">
      <c r="B23" s="33">
        <v>43647</v>
      </c>
      <c r="C23" s="31">
        <v>2832000</v>
      </c>
      <c r="D23" s="31">
        <v>100</v>
      </c>
      <c r="E23" s="31">
        <v>25487</v>
      </c>
      <c r="F23" s="32">
        <f t="shared" si="0"/>
        <v>2806413</v>
      </c>
      <c r="G23" s="32">
        <f t="shared" si="1"/>
        <v>2806.413</v>
      </c>
      <c r="H23" s="32">
        <v>2806413</v>
      </c>
    </row>
    <row r="24" spans="2:8">
      <c r="B24" s="33">
        <v>43678</v>
      </c>
      <c r="C24" s="31">
        <v>2368000</v>
      </c>
      <c r="D24" s="31">
        <v>900</v>
      </c>
      <c r="E24" s="31">
        <v>21304</v>
      </c>
      <c r="F24" s="32">
        <f t="shared" si="0"/>
        <v>2345796</v>
      </c>
      <c r="G24" s="32">
        <f t="shared" si="1"/>
        <v>2345.7959999999998</v>
      </c>
      <c r="H24" s="32">
        <v>2345796</v>
      </c>
    </row>
    <row r="25" spans="2:8">
      <c r="B25" s="33">
        <v>43709</v>
      </c>
      <c r="C25" s="31">
        <v>2240000</v>
      </c>
      <c r="D25" s="31">
        <v>0</v>
      </c>
      <c r="E25" s="31">
        <v>20160</v>
      </c>
      <c r="F25" s="32">
        <f t="shared" si="0"/>
        <v>2219840</v>
      </c>
      <c r="G25" s="32">
        <f t="shared" si="1"/>
        <v>2219.84</v>
      </c>
      <c r="H25" s="32">
        <v>2219840</v>
      </c>
    </row>
    <row r="26" spans="2:8">
      <c r="B26" s="33">
        <v>43739</v>
      </c>
      <c r="C26" s="31">
        <v>1210000</v>
      </c>
      <c r="D26" s="31">
        <v>100</v>
      </c>
      <c r="E26" s="31">
        <v>10889</v>
      </c>
      <c r="F26" s="32">
        <f t="shared" si="0"/>
        <v>1199011</v>
      </c>
      <c r="G26" s="32">
        <f t="shared" si="1"/>
        <v>1199.011</v>
      </c>
      <c r="H26" s="32">
        <v>1199011</v>
      </c>
    </row>
    <row r="27" spans="2:8">
      <c r="B27" s="33">
        <v>43770</v>
      </c>
      <c r="C27" s="31">
        <v>757000</v>
      </c>
      <c r="D27" s="31">
        <v>100</v>
      </c>
      <c r="E27" s="31">
        <v>6812</v>
      </c>
      <c r="F27" s="32">
        <f t="shared" si="0"/>
        <v>750088</v>
      </c>
      <c r="G27" s="32">
        <f t="shared" si="1"/>
        <v>750.08799999999997</v>
      </c>
      <c r="H27" s="32">
        <v>750088</v>
      </c>
    </row>
    <row r="28" spans="2:8">
      <c r="B28" s="40">
        <v>43800</v>
      </c>
      <c r="C28" s="43">
        <v>572000</v>
      </c>
      <c r="D28" s="43">
        <v>200</v>
      </c>
      <c r="E28" s="43">
        <v>5146</v>
      </c>
      <c r="F28" s="44">
        <f t="shared" si="0"/>
        <v>566654</v>
      </c>
      <c r="G28" s="44">
        <f t="shared" si="1"/>
        <v>566.654</v>
      </c>
      <c r="H28" s="43">
        <v>566654</v>
      </c>
    </row>
    <row r="29" spans="2:8">
      <c r="B29" s="35"/>
      <c r="C29" s="36"/>
      <c r="D29" s="36"/>
      <c r="E29" s="36"/>
      <c r="F29" s="37"/>
      <c r="G29" s="38">
        <f>SUM(G17:G28)</f>
        <v>14983.325000000001</v>
      </c>
      <c r="H29" s="37"/>
    </row>
    <row r="30" spans="2:8">
      <c r="B30" s="33">
        <v>43831</v>
      </c>
      <c r="C30" s="31">
        <v>416000</v>
      </c>
      <c r="D30" s="31">
        <v>100</v>
      </c>
      <c r="E30" s="31">
        <v>3743</v>
      </c>
      <c r="F30" s="32">
        <f t="shared" si="0"/>
        <v>412157</v>
      </c>
      <c r="G30" s="32">
        <f t="shared" si="1"/>
        <v>412.15699999999998</v>
      </c>
      <c r="H30" s="32">
        <v>412157</v>
      </c>
    </row>
    <row r="31" spans="2:8">
      <c r="B31" s="33">
        <v>43862</v>
      </c>
      <c r="C31" s="31">
        <v>324000</v>
      </c>
      <c r="D31" s="31">
        <v>200</v>
      </c>
      <c r="E31" s="31">
        <v>2914</v>
      </c>
      <c r="F31" s="32">
        <f t="shared" si="0"/>
        <v>320886</v>
      </c>
      <c r="G31" s="32">
        <f t="shared" si="1"/>
        <v>320.88600000000002</v>
      </c>
      <c r="H31" s="32">
        <v>320886</v>
      </c>
    </row>
    <row r="32" spans="2:8">
      <c r="B32" s="33">
        <v>43891</v>
      </c>
      <c r="C32" s="31">
        <v>351000</v>
      </c>
      <c r="D32" s="31">
        <v>400</v>
      </c>
      <c r="E32" s="31">
        <v>3155</v>
      </c>
      <c r="F32" s="32">
        <f t="shared" si="0"/>
        <v>347445</v>
      </c>
      <c r="G32" s="32">
        <f t="shared" si="1"/>
        <v>347.44499999999999</v>
      </c>
      <c r="H32" s="32">
        <v>347445</v>
      </c>
    </row>
    <row r="33" spans="2:8">
      <c r="B33" s="33">
        <v>43922</v>
      </c>
      <c r="C33" s="31">
        <v>448000</v>
      </c>
      <c r="D33" s="31">
        <v>600</v>
      </c>
      <c r="E33" s="31">
        <v>4027</v>
      </c>
      <c r="F33" s="32">
        <f t="shared" si="0"/>
        <v>443373</v>
      </c>
      <c r="G33" s="32">
        <f t="shared" si="1"/>
        <v>443.37299999999999</v>
      </c>
      <c r="H33" s="32">
        <v>443373</v>
      </c>
    </row>
    <row r="34" spans="2:8">
      <c r="B34" s="33">
        <v>43952</v>
      </c>
      <c r="C34" s="31">
        <v>1704000</v>
      </c>
      <c r="D34" s="31">
        <v>200</v>
      </c>
      <c r="E34" s="31">
        <v>15334</v>
      </c>
      <c r="F34" s="32">
        <f t="shared" si="0"/>
        <v>1688466</v>
      </c>
      <c r="G34" s="32">
        <f t="shared" si="1"/>
        <v>1688.4659999999999</v>
      </c>
      <c r="H34" s="32">
        <v>1688466</v>
      </c>
    </row>
    <row r="35" spans="2:8">
      <c r="B35" s="33">
        <v>43983</v>
      </c>
      <c r="C35" s="31">
        <v>2342000</v>
      </c>
      <c r="D35" s="31">
        <v>100</v>
      </c>
      <c r="E35" s="31">
        <v>21077</v>
      </c>
      <c r="F35" s="32">
        <f t="shared" si="0"/>
        <v>2320823</v>
      </c>
      <c r="G35" s="32">
        <f t="shared" si="1"/>
        <v>2320.8229999999999</v>
      </c>
      <c r="H35" s="32">
        <v>2320823</v>
      </c>
    </row>
    <row r="36" spans="2:8">
      <c r="B36" s="33">
        <v>44013</v>
      </c>
      <c r="C36" s="31">
        <v>2896000</v>
      </c>
      <c r="D36" s="31">
        <v>0</v>
      </c>
      <c r="E36" s="31">
        <v>26064</v>
      </c>
      <c r="F36" s="32">
        <f t="shared" si="0"/>
        <v>2869936</v>
      </c>
      <c r="G36" s="32">
        <f t="shared" si="1"/>
        <v>2869.9360000000001</v>
      </c>
      <c r="H36" s="32">
        <v>2869936</v>
      </c>
    </row>
    <row r="37" spans="2:8">
      <c r="B37" s="33">
        <v>44044</v>
      </c>
      <c r="C37" s="31">
        <v>2880000</v>
      </c>
      <c r="D37" s="31">
        <v>0</v>
      </c>
      <c r="E37" s="31">
        <v>25920</v>
      </c>
      <c r="F37" s="32">
        <f t="shared" si="0"/>
        <v>2854080</v>
      </c>
      <c r="G37" s="32">
        <f t="shared" si="1"/>
        <v>2854.08</v>
      </c>
      <c r="H37" s="32">
        <v>2854080</v>
      </c>
    </row>
    <row r="38" spans="2:8">
      <c r="B38" s="33">
        <v>44075</v>
      </c>
      <c r="C38" s="31">
        <v>1685000</v>
      </c>
      <c r="D38" s="31">
        <v>0</v>
      </c>
      <c r="E38" s="31">
        <v>15165</v>
      </c>
      <c r="F38" s="32">
        <f t="shared" si="0"/>
        <v>1669835</v>
      </c>
      <c r="G38" s="32">
        <f t="shared" si="1"/>
        <v>1669.835</v>
      </c>
      <c r="H38" s="32">
        <v>1669835</v>
      </c>
    </row>
    <row r="39" spans="2:8">
      <c r="B39" s="33">
        <v>44105</v>
      </c>
      <c r="C39" s="31">
        <v>998000</v>
      </c>
      <c r="D39" s="31">
        <v>0</v>
      </c>
      <c r="E39" s="31">
        <v>8982</v>
      </c>
      <c r="F39" s="32">
        <f t="shared" si="0"/>
        <v>989018</v>
      </c>
      <c r="G39" s="32">
        <f t="shared" si="1"/>
        <v>989.01800000000003</v>
      </c>
      <c r="H39" s="32">
        <v>989018</v>
      </c>
    </row>
    <row r="40" spans="2:8">
      <c r="B40" s="33">
        <v>44136</v>
      </c>
      <c r="C40" s="31">
        <v>638000</v>
      </c>
      <c r="D40" s="31">
        <v>100</v>
      </c>
      <c r="E40" s="31">
        <v>5741</v>
      </c>
      <c r="F40" s="32">
        <f t="shared" si="0"/>
        <v>632159</v>
      </c>
      <c r="G40" s="32">
        <f t="shared" si="1"/>
        <v>632.15899999999999</v>
      </c>
      <c r="H40" s="32">
        <v>632159</v>
      </c>
    </row>
    <row r="41" spans="2:8">
      <c r="B41" s="40">
        <v>44166</v>
      </c>
      <c r="C41" s="41">
        <v>466000</v>
      </c>
      <c r="D41" s="41">
        <v>100</v>
      </c>
      <c r="E41" s="41">
        <v>4193</v>
      </c>
      <c r="F41" s="42">
        <f t="shared" si="0"/>
        <v>461707</v>
      </c>
      <c r="G41" s="42">
        <f t="shared" si="1"/>
        <v>461.70699999999999</v>
      </c>
      <c r="H41" s="42">
        <v>461707</v>
      </c>
    </row>
    <row r="42" spans="2:8">
      <c r="B42" s="35"/>
      <c r="C42" s="36"/>
      <c r="D42" s="36"/>
      <c r="E42" s="36"/>
      <c r="F42" s="37"/>
      <c r="G42" s="38">
        <f>SUM(G30:G41)</f>
        <v>15009.885</v>
      </c>
      <c r="H42" s="37"/>
    </row>
    <row r="43" spans="2:8">
      <c r="B43" s="33">
        <v>44197</v>
      </c>
      <c r="C43" s="31">
        <v>333000</v>
      </c>
      <c r="D43" s="31">
        <v>100</v>
      </c>
      <c r="E43" s="31">
        <v>2996</v>
      </c>
      <c r="F43" s="32">
        <f>C43-D43-E43</f>
        <v>329904</v>
      </c>
      <c r="G43" s="32">
        <f t="shared" si="1"/>
        <v>329.904</v>
      </c>
      <c r="H43" s="32">
        <v>329904</v>
      </c>
    </row>
    <row r="44" spans="2:8">
      <c r="B44" s="33">
        <v>44228</v>
      </c>
      <c r="C44" s="31">
        <v>273000</v>
      </c>
      <c r="D44" s="31">
        <v>0</v>
      </c>
      <c r="E44" s="31">
        <v>2457</v>
      </c>
      <c r="F44" s="32">
        <f t="shared" ref="F44:F53" si="2">C44-D44-E44</f>
        <v>270543</v>
      </c>
      <c r="G44" s="32">
        <f t="shared" si="1"/>
        <v>270.54300000000001</v>
      </c>
      <c r="H44" s="32">
        <v>270543</v>
      </c>
    </row>
    <row r="45" spans="2:8">
      <c r="B45" s="33">
        <v>44256</v>
      </c>
      <c r="C45" s="31">
        <v>337000</v>
      </c>
      <c r="D45" s="31">
        <v>0</v>
      </c>
      <c r="E45" s="31">
        <v>3033</v>
      </c>
      <c r="F45" s="32">
        <f t="shared" si="2"/>
        <v>333967</v>
      </c>
      <c r="G45" s="32">
        <f t="shared" si="1"/>
        <v>333.96699999999998</v>
      </c>
      <c r="H45" s="32">
        <v>333967</v>
      </c>
    </row>
    <row r="46" spans="2:8">
      <c r="B46" s="33">
        <v>44287</v>
      </c>
      <c r="C46" s="31">
        <v>282000</v>
      </c>
      <c r="D46" s="31">
        <v>200</v>
      </c>
      <c r="E46" s="31">
        <v>2536</v>
      </c>
      <c r="F46" s="32">
        <f t="shared" si="2"/>
        <v>279264</v>
      </c>
      <c r="G46" s="32">
        <f t="shared" si="1"/>
        <v>279.26400000000001</v>
      </c>
      <c r="H46" s="32">
        <v>279264</v>
      </c>
    </row>
    <row r="47" spans="2:8">
      <c r="B47" s="33">
        <v>44317</v>
      </c>
      <c r="C47" s="31">
        <v>1583000</v>
      </c>
      <c r="D47" s="31">
        <v>100</v>
      </c>
      <c r="E47" s="31">
        <v>14246</v>
      </c>
      <c r="F47" s="32">
        <f t="shared" si="2"/>
        <v>1568654</v>
      </c>
      <c r="G47" s="32">
        <f t="shared" si="1"/>
        <v>1568.654</v>
      </c>
      <c r="H47" s="32">
        <v>1568654</v>
      </c>
    </row>
    <row r="48" spans="2:8">
      <c r="B48" s="33">
        <v>44348</v>
      </c>
      <c r="C48" s="31">
        <v>2473000</v>
      </c>
      <c r="D48" s="31">
        <v>300</v>
      </c>
      <c r="E48" s="31">
        <v>22254</v>
      </c>
      <c r="F48" s="32">
        <f t="shared" si="2"/>
        <v>2450446</v>
      </c>
      <c r="G48" s="32">
        <f t="shared" si="1"/>
        <v>2450.4459999999999</v>
      </c>
      <c r="H48" s="32">
        <v>2450446</v>
      </c>
    </row>
    <row r="49" spans="2:8">
      <c r="B49" s="33">
        <v>44378</v>
      </c>
      <c r="C49" s="31">
        <v>2973000</v>
      </c>
      <c r="D49" s="31">
        <v>0</v>
      </c>
      <c r="E49" s="31">
        <v>26757</v>
      </c>
      <c r="F49" s="32">
        <f t="shared" si="2"/>
        <v>2946243</v>
      </c>
      <c r="G49" s="32">
        <f t="shared" si="1"/>
        <v>2946.2429999999999</v>
      </c>
      <c r="H49" s="32">
        <v>2946243</v>
      </c>
    </row>
    <row r="50" spans="2:8">
      <c r="B50" s="33">
        <v>44409</v>
      </c>
      <c r="C50" s="31">
        <v>2704000</v>
      </c>
      <c r="D50" s="31">
        <v>0</v>
      </c>
      <c r="E50" s="31">
        <v>24336</v>
      </c>
      <c r="F50" s="32">
        <f t="shared" si="2"/>
        <v>2679664</v>
      </c>
      <c r="G50" s="32">
        <f t="shared" si="1"/>
        <v>2679.6640000000002</v>
      </c>
      <c r="H50" s="32">
        <v>2679664</v>
      </c>
    </row>
    <row r="51" spans="2:8">
      <c r="B51" s="33">
        <v>44440</v>
      </c>
      <c r="C51" s="31">
        <v>2058000</v>
      </c>
      <c r="D51" s="31">
        <v>100</v>
      </c>
      <c r="E51" s="31">
        <v>18521</v>
      </c>
      <c r="F51" s="32">
        <f t="shared" si="2"/>
        <v>2039379</v>
      </c>
      <c r="G51" s="32">
        <f t="shared" si="1"/>
        <v>2039.3789999999999</v>
      </c>
      <c r="H51" s="32">
        <v>2039379</v>
      </c>
    </row>
    <row r="52" spans="2:8">
      <c r="B52" s="33">
        <v>44470</v>
      </c>
      <c r="C52" s="31">
        <v>1352000</v>
      </c>
      <c r="D52" s="31">
        <v>100</v>
      </c>
      <c r="E52" s="31">
        <v>12167</v>
      </c>
      <c r="F52" s="32">
        <f t="shared" si="2"/>
        <v>1339733</v>
      </c>
      <c r="G52" s="32">
        <f t="shared" si="1"/>
        <v>1339.7329999999999</v>
      </c>
      <c r="H52" s="32">
        <v>1339733</v>
      </c>
    </row>
    <row r="53" spans="2:8">
      <c r="B53" s="33">
        <v>44501</v>
      </c>
      <c r="C53" s="31">
        <v>914000</v>
      </c>
      <c r="D53" s="31">
        <v>0</v>
      </c>
      <c r="E53" s="31">
        <v>8226</v>
      </c>
      <c r="F53" s="32">
        <f t="shared" si="2"/>
        <v>905774</v>
      </c>
      <c r="G53" s="32">
        <f t="shared" si="1"/>
        <v>905.774</v>
      </c>
      <c r="H53" s="32">
        <v>905774</v>
      </c>
    </row>
    <row r="54" spans="2:8">
      <c r="B54" s="40">
        <v>44531</v>
      </c>
      <c r="C54" s="41">
        <v>561000</v>
      </c>
      <c r="D54" s="41">
        <v>100</v>
      </c>
      <c r="E54" s="41">
        <v>5048</v>
      </c>
      <c r="F54" s="42">
        <f>C54-D54-E54</f>
        <v>555852</v>
      </c>
      <c r="G54" s="42">
        <f t="shared" si="1"/>
        <v>555.85199999999998</v>
      </c>
      <c r="H54" s="42">
        <v>555852</v>
      </c>
    </row>
    <row r="55" spans="2:8">
      <c r="B55" s="35"/>
      <c r="C55" s="36"/>
      <c r="D55" s="36"/>
      <c r="E55" s="36"/>
      <c r="F55" s="37"/>
      <c r="G55" s="38">
        <f>SUM(G43:G54)</f>
        <v>15699.423000000003</v>
      </c>
      <c r="H55" s="37"/>
    </row>
    <row r="56" spans="2:8">
      <c r="B56" s="33">
        <v>44562</v>
      </c>
      <c r="C56" s="31">
        <v>466000</v>
      </c>
      <c r="D56" s="31">
        <v>100</v>
      </c>
      <c r="E56" s="31">
        <v>4193</v>
      </c>
      <c r="F56" s="32">
        <f>C56-D56-E56</f>
        <v>461707</v>
      </c>
      <c r="G56" s="32">
        <f t="shared" si="1"/>
        <v>461.70699999999999</v>
      </c>
      <c r="H56" s="32">
        <v>461707</v>
      </c>
    </row>
    <row r="57" spans="2:8" ht="29">
      <c r="B57" s="28" t="s">
        <v>66</v>
      </c>
      <c r="C57" s="29">
        <f>332000*DGR!T4</f>
        <v>320840.33613445377</v>
      </c>
      <c r="D57" s="30">
        <v>100</v>
      </c>
      <c r="E57" s="31">
        <v>2987</v>
      </c>
      <c r="F57" s="32">
        <f>C57-D57-E57</f>
        <v>317753.33613445377</v>
      </c>
      <c r="G57" s="32">
        <f t="shared" si="1"/>
        <v>317.75333613445378</v>
      </c>
      <c r="H57" s="32">
        <v>328913</v>
      </c>
    </row>
    <row r="58" spans="2:8">
      <c r="B58" s="35" t="s">
        <v>5</v>
      </c>
      <c r="C58" s="36"/>
      <c r="D58" s="36"/>
      <c r="E58" s="36"/>
      <c r="F58" s="37"/>
      <c r="G58" s="38">
        <f>SUM(G56:G57)</f>
        <v>779.46033613445377</v>
      </c>
      <c r="H58" s="37">
        <f>SUM(H4:H57)</f>
        <v>62068908</v>
      </c>
    </row>
    <row r="60" spans="2:8" ht="14.4" customHeight="1">
      <c r="C60" s="60" t="s">
        <v>77</v>
      </c>
      <c r="D60" s="60"/>
      <c r="E60" s="60"/>
      <c r="F60" s="60"/>
      <c r="G60" s="60"/>
      <c r="H60" s="60"/>
    </row>
    <row r="61" spans="2:8">
      <c r="C61" s="60"/>
      <c r="D61" s="60"/>
      <c r="E61" s="60"/>
      <c r="F61" s="60"/>
      <c r="G61" s="60"/>
      <c r="H61" s="60"/>
    </row>
    <row r="62" spans="2:8">
      <c r="C62" s="60"/>
      <c r="D62" s="60"/>
      <c r="E62" s="60"/>
      <c r="F62" s="60"/>
      <c r="G62" s="60"/>
      <c r="H62" s="60"/>
    </row>
    <row r="63" spans="2:8">
      <c r="C63" s="39"/>
      <c r="D63" s="39"/>
      <c r="E63" s="39"/>
    </row>
  </sheetData>
  <mergeCells count="1">
    <mergeCell ref="C60:H62"/>
  </mergeCells>
  <phoneticPr fontId="5" type="noConversion"/>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1B58F-4BD9-4A65-B113-B80CB8C54F64}">
  <dimension ref="B2:M54"/>
  <sheetViews>
    <sheetView showGridLines="0" topLeftCell="B1" workbookViewId="0">
      <selection activeCell="E6" sqref="E6"/>
    </sheetView>
  </sheetViews>
  <sheetFormatPr defaultRowHeight="14.5"/>
  <cols>
    <col min="1" max="1" width="8.7265625" style="62"/>
    <col min="2" max="2" width="20.54296875" style="62" customWidth="1"/>
    <col min="3" max="3" width="29.54296875" style="62" customWidth="1"/>
    <col min="4" max="4" width="8.7265625" style="62"/>
    <col min="5" max="5" width="44" style="62" customWidth="1"/>
    <col min="6" max="6" width="14" style="62" customWidth="1"/>
    <col min="7" max="9" width="13.6328125" style="62" customWidth="1"/>
    <col min="10" max="10" width="44.90625" style="62" customWidth="1"/>
    <col min="11" max="16384" width="8.7265625" style="62"/>
  </cols>
  <sheetData>
    <row r="2" spans="2:10" ht="15" thickBot="1"/>
    <row r="3" spans="2:10">
      <c r="B3" s="63" t="s">
        <v>7</v>
      </c>
      <c r="C3" s="63" t="s">
        <v>8</v>
      </c>
      <c r="E3" s="69" t="s">
        <v>9</v>
      </c>
      <c r="F3" s="70" t="s">
        <v>10</v>
      </c>
      <c r="G3" s="71" t="s">
        <v>11</v>
      </c>
      <c r="H3" s="71"/>
      <c r="I3" s="71"/>
      <c r="J3" s="71" t="s">
        <v>12</v>
      </c>
    </row>
    <row r="4" spans="2:10">
      <c r="B4" s="5">
        <v>43101</v>
      </c>
      <c r="C4" s="64">
        <v>31</v>
      </c>
      <c r="E4" s="72" t="s">
        <v>13</v>
      </c>
      <c r="F4" s="73">
        <v>43.3</v>
      </c>
      <c r="G4" s="74" t="s">
        <v>14</v>
      </c>
      <c r="H4" s="75"/>
      <c r="I4" s="75"/>
      <c r="J4" s="76" t="s">
        <v>19</v>
      </c>
    </row>
    <row r="5" spans="2:10" ht="16.5">
      <c r="B5" s="5">
        <v>43132</v>
      </c>
      <c r="C5" s="64">
        <v>15</v>
      </c>
      <c r="E5" s="72" t="s">
        <v>15</v>
      </c>
      <c r="F5" s="73">
        <v>74.8</v>
      </c>
      <c r="G5" s="74" t="s">
        <v>78</v>
      </c>
      <c r="H5" s="75"/>
      <c r="I5" s="75"/>
      <c r="J5" s="76" t="s">
        <v>19</v>
      </c>
    </row>
    <row r="6" spans="2:10" ht="16.5">
      <c r="B6" s="5">
        <v>43160</v>
      </c>
      <c r="C6" s="64">
        <v>22</v>
      </c>
      <c r="E6" s="72"/>
      <c r="F6" s="77">
        <f>F5*F4</f>
        <v>3238.8399999999997</v>
      </c>
      <c r="G6" s="74" t="s">
        <v>79</v>
      </c>
      <c r="H6" s="78"/>
      <c r="I6" s="78"/>
      <c r="J6" s="79"/>
    </row>
    <row r="7" spans="2:10" ht="16.5">
      <c r="B7" s="5">
        <v>43191</v>
      </c>
      <c r="C7" s="64">
        <v>30</v>
      </c>
      <c r="E7" s="72"/>
      <c r="F7" s="77">
        <f>F6/(10^6)</f>
        <v>3.2388399999999998E-3</v>
      </c>
      <c r="G7" s="74" t="s">
        <v>80</v>
      </c>
      <c r="H7" s="78"/>
      <c r="I7" s="78"/>
      <c r="J7" s="79"/>
    </row>
    <row r="8" spans="2:10">
      <c r="B8" s="5">
        <v>43221</v>
      </c>
      <c r="C8" s="64">
        <v>12</v>
      </c>
      <c r="E8" s="72"/>
      <c r="F8" s="77"/>
      <c r="G8" s="74"/>
      <c r="H8" s="78"/>
      <c r="I8" s="78"/>
      <c r="J8" s="79"/>
    </row>
    <row r="9" spans="2:10">
      <c r="B9" s="5">
        <v>43252</v>
      </c>
      <c r="C9" s="64">
        <v>4</v>
      </c>
      <c r="E9" s="72" t="s">
        <v>16</v>
      </c>
      <c r="F9" s="73">
        <v>0.83</v>
      </c>
      <c r="G9" s="80" t="s">
        <v>18</v>
      </c>
      <c r="H9" s="80"/>
      <c r="I9" s="80"/>
      <c r="J9" s="65" t="s">
        <v>29</v>
      </c>
    </row>
    <row r="10" spans="2:10" ht="17" thickBot="1">
      <c r="B10" s="5">
        <v>43282</v>
      </c>
      <c r="C10" s="64">
        <v>2</v>
      </c>
      <c r="E10" s="81"/>
      <c r="F10" s="82">
        <f>F7*F9</f>
        <v>2.6882371999999996E-3</v>
      </c>
      <c r="G10" s="83" t="s">
        <v>81</v>
      </c>
      <c r="H10" s="84"/>
      <c r="I10" s="84"/>
      <c r="J10" s="79"/>
    </row>
    <row r="11" spans="2:10">
      <c r="B11" s="5">
        <v>43313</v>
      </c>
      <c r="C11" s="64">
        <v>0</v>
      </c>
      <c r="E11" s="85"/>
      <c r="F11" s="85"/>
      <c r="G11" s="85"/>
      <c r="H11" s="85"/>
      <c r="I11" s="85"/>
      <c r="J11" s="85"/>
    </row>
    <row r="12" spans="2:10" ht="16.5">
      <c r="B12" s="5">
        <v>43344</v>
      </c>
      <c r="C12" s="64">
        <v>0</v>
      </c>
      <c r="E12" s="66" t="s">
        <v>37</v>
      </c>
      <c r="F12" s="86" t="s">
        <v>82</v>
      </c>
      <c r="G12" s="86" t="s">
        <v>83</v>
      </c>
      <c r="H12" s="86" t="s">
        <v>84</v>
      </c>
      <c r="I12" s="64" t="s">
        <v>76</v>
      </c>
    </row>
    <row r="13" spans="2:10" ht="16.5">
      <c r="B13" s="5">
        <v>43374</v>
      </c>
      <c r="C13" s="64">
        <v>6</v>
      </c>
      <c r="E13" s="87" t="s">
        <v>61</v>
      </c>
      <c r="F13" s="64">
        <f>SUM(C4:C15)</f>
        <v>164</v>
      </c>
      <c r="G13" s="67">
        <f>F10</f>
        <v>2.6882371999999996E-3</v>
      </c>
      <c r="H13" s="88">
        <f>ROUNDUP(F13*G13,0)</f>
        <v>1</v>
      </c>
      <c r="I13" s="89" t="s">
        <v>85</v>
      </c>
    </row>
    <row r="14" spans="2:10" ht="16.5">
      <c r="B14" s="5">
        <v>43405</v>
      </c>
      <c r="C14" s="64">
        <v>22</v>
      </c>
      <c r="E14" s="87" t="s">
        <v>72</v>
      </c>
      <c r="F14" s="64">
        <f>SUM(C16:C27)</f>
        <v>873</v>
      </c>
      <c r="G14" s="67">
        <f>+G13</f>
        <v>2.6882371999999996E-3</v>
      </c>
      <c r="H14" s="88">
        <f t="shared" ref="H14:H17" si="0">ROUNDUP(F14*G14,0)</f>
        <v>3</v>
      </c>
      <c r="I14" s="89" t="s">
        <v>85</v>
      </c>
    </row>
    <row r="15" spans="2:10" ht="16.5">
      <c r="B15" s="5">
        <v>43435</v>
      </c>
      <c r="C15" s="64">
        <v>20</v>
      </c>
      <c r="E15" s="87" t="s">
        <v>73</v>
      </c>
      <c r="F15" s="64">
        <f>SUM(C28:C39)</f>
        <v>109</v>
      </c>
      <c r="G15" s="67">
        <f t="shared" ref="G15:G17" si="1">+G14</f>
        <v>2.6882371999999996E-3</v>
      </c>
      <c r="H15" s="88">
        <f t="shared" si="0"/>
        <v>1</v>
      </c>
      <c r="I15" s="89" t="s">
        <v>85</v>
      </c>
    </row>
    <row r="16" spans="2:10" ht="16.5">
      <c r="B16" s="5">
        <v>43466</v>
      </c>
      <c r="C16" s="64">
        <v>452</v>
      </c>
      <c r="E16" s="87" t="s">
        <v>74</v>
      </c>
      <c r="F16" s="64">
        <f>SUM(C40:C51)</f>
        <v>297</v>
      </c>
      <c r="G16" s="67">
        <f t="shared" si="1"/>
        <v>2.6882371999999996E-3</v>
      </c>
      <c r="H16" s="88">
        <f t="shared" si="0"/>
        <v>1</v>
      </c>
      <c r="I16" s="89" t="s">
        <v>85</v>
      </c>
    </row>
    <row r="17" spans="2:13" ht="16.5">
      <c r="B17" s="5">
        <v>43497</v>
      </c>
      <c r="C17" s="64">
        <v>264</v>
      </c>
      <c r="E17" s="87" t="s">
        <v>75</v>
      </c>
      <c r="F17" s="64">
        <f>SUM(C52:C53)</f>
        <v>6</v>
      </c>
      <c r="G17" s="67">
        <f t="shared" si="1"/>
        <v>2.6882371999999996E-3</v>
      </c>
      <c r="H17" s="88">
        <f t="shared" si="0"/>
        <v>1</v>
      </c>
      <c r="I17" s="89" t="s">
        <v>85</v>
      </c>
      <c r="M17" s="62">
        <f>ROUNDUP(L17,4)</f>
        <v>0</v>
      </c>
    </row>
    <row r="18" spans="2:13" ht="16.5">
      <c r="B18" s="5">
        <v>43525</v>
      </c>
      <c r="C18" s="64">
        <v>36</v>
      </c>
      <c r="E18" s="90" t="s">
        <v>30</v>
      </c>
      <c r="F18" s="64">
        <f>SUM(F13:F17)</f>
        <v>1449</v>
      </c>
      <c r="G18" s="64"/>
      <c r="H18" s="88">
        <f>SUM(H13:H17)</f>
        <v>7</v>
      </c>
      <c r="I18" s="89" t="s">
        <v>85</v>
      </c>
    </row>
    <row r="19" spans="2:13">
      <c r="B19" s="5">
        <v>43556</v>
      </c>
      <c r="C19" s="64">
        <v>41</v>
      </c>
    </row>
    <row r="20" spans="2:13">
      <c r="B20" s="5">
        <v>43586</v>
      </c>
      <c r="C20" s="64">
        <v>15</v>
      </c>
    </row>
    <row r="21" spans="2:13">
      <c r="B21" s="5">
        <v>43617</v>
      </c>
      <c r="C21" s="64">
        <v>2</v>
      </c>
    </row>
    <row r="22" spans="2:13">
      <c r="B22" s="5">
        <v>43647</v>
      </c>
      <c r="C22" s="64">
        <v>2</v>
      </c>
    </row>
    <row r="23" spans="2:13">
      <c r="B23" s="5">
        <v>43678</v>
      </c>
      <c r="C23" s="64">
        <v>4</v>
      </c>
    </row>
    <row r="24" spans="2:13">
      <c r="B24" s="5">
        <v>43709</v>
      </c>
      <c r="C24" s="64">
        <v>4</v>
      </c>
    </row>
    <row r="25" spans="2:13">
      <c r="B25" s="5">
        <v>43739</v>
      </c>
      <c r="C25" s="64">
        <v>3</v>
      </c>
    </row>
    <row r="26" spans="2:13">
      <c r="B26" s="5">
        <v>43770</v>
      </c>
      <c r="C26" s="64">
        <v>13</v>
      </c>
    </row>
    <row r="27" spans="2:13">
      <c r="B27" s="5">
        <v>43800</v>
      </c>
      <c r="C27" s="64">
        <v>37</v>
      </c>
    </row>
    <row r="28" spans="2:13">
      <c r="B28" s="5">
        <v>43831</v>
      </c>
      <c r="C28" s="64">
        <v>29</v>
      </c>
    </row>
    <row r="29" spans="2:13">
      <c r="B29" s="5">
        <v>43862</v>
      </c>
      <c r="C29" s="64">
        <v>16</v>
      </c>
    </row>
    <row r="30" spans="2:13">
      <c r="B30" s="5">
        <v>43891</v>
      </c>
      <c r="C30" s="64">
        <v>0</v>
      </c>
    </row>
    <row r="31" spans="2:13">
      <c r="B31" s="5">
        <v>43922</v>
      </c>
      <c r="C31" s="64">
        <v>0</v>
      </c>
    </row>
    <row r="32" spans="2:13">
      <c r="B32" s="5">
        <v>43952</v>
      </c>
      <c r="C32" s="64">
        <v>13</v>
      </c>
    </row>
    <row r="33" spans="2:3">
      <c r="B33" s="5">
        <v>43983</v>
      </c>
      <c r="C33" s="64">
        <v>29</v>
      </c>
    </row>
    <row r="34" spans="2:3">
      <c r="B34" s="5">
        <v>44013</v>
      </c>
      <c r="C34" s="64">
        <v>0</v>
      </c>
    </row>
    <row r="35" spans="2:3">
      <c r="B35" s="5">
        <v>44044</v>
      </c>
      <c r="C35" s="64">
        <v>13</v>
      </c>
    </row>
    <row r="36" spans="2:3">
      <c r="B36" s="5">
        <v>44075</v>
      </c>
      <c r="C36" s="64">
        <v>4</v>
      </c>
    </row>
    <row r="37" spans="2:3">
      <c r="B37" s="5">
        <v>44105</v>
      </c>
      <c r="C37" s="64">
        <v>2</v>
      </c>
    </row>
    <row r="38" spans="2:3">
      <c r="B38" s="5">
        <v>44136</v>
      </c>
      <c r="C38" s="64">
        <v>3</v>
      </c>
    </row>
    <row r="39" spans="2:3">
      <c r="B39" s="5">
        <v>44166</v>
      </c>
      <c r="C39" s="64">
        <v>0</v>
      </c>
    </row>
    <row r="40" spans="2:3">
      <c r="B40" s="5">
        <v>44197</v>
      </c>
      <c r="C40" s="64">
        <v>17</v>
      </c>
    </row>
    <row r="41" spans="2:3">
      <c r="B41" s="5">
        <v>44228</v>
      </c>
      <c r="C41" s="64">
        <v>1</v>
      </c>
    </row>
    <row r="42" spans="2:3">
      <c r="B42" s="5">
        <v>44256</v>
      </c>
      <c r="C42" s="64">
        <v>0</v>
      </c>
    </row>
    <row r="43" spans="2:3">
      <c r="B43" s="5">
        <v>44287</v>
      </c>
      <c r="C43" s="64">
        <v>199</v>
      </c>
    </row>
    <row r="44" spans="2:3">
      <c r="B44" s="5">
        <v>44317</v>
      </c>
      <c r="C44" s="64">
        <v>7</v>
      </c>
    </row>
    <row r="45" spans="2:3">
      <c r="B45" s="5">
        <v>44348</v>
      </c>
      <c r="C45" s="64">
        <v>6</v>
      </c>
    </row>
    <row r="46" spans="2:3">
      <c r="B46" s="5">
        <v>44378</v>
      </c>
      <c r="C46" s="64">
        <v>2</v>
      </c>
    </row>
    <row r="47" spans="2:3">
      <c r="B47" s="5">
        <v>44409</v>
      </c>
      <c r="C47" s="64">
        <v>0</v>
      </c>
    </row>
    <row r="48" spans="2:3">
      <c r="B48" s="5">
        <v>44440</v>
      </c>
      <c r="C48" s="64">
        <v>8</v>
      </c>
    </row>
    <row r="49" spans="2:3">
      <c r="B49" s="5">
        <v>44470</v>
      </c>
      <c r="C49" s="64">
        <v>15</v>
      </c>
    </row>
    <row r="50" spans="2:3">
      <c r="B50" s="5">
        <v>44501</v>
      </c>
      <c r="C50" s="64">
        <v>1</v>
      </c>
    </row>
    <row r="51" spans="2:3">
      <c r="B51" s="5">
        <v>44531</v>
      </c>
      <c r="C51" s="64">
        <v>41</v>
      </c>
    </row>
    <row r="52" spans="2:3">
      <c r="B52" s="5">
        <v>44562</v>
      </c>
      <c r="C52" s="64">
        <v>1</v>
      </c>
    </row>
    <row r="53" spans="2:3">
      <c r="B53" s="5">
        <v>44593</v>
      </c>
      <c r="C53" s="64">
        <v>5</v>
      </c>
    </row>
    <row r="54" spans="2:3">
      <c r="B54" s="66"/>
      <c r="C54" s="68">
        <f>SUM(C4:C53)</f>
        <v>1449</v>
      </c>
    </row>
  </sheetData>
  <hyperlinks>
    <hyperlink ref="J9" r:id="rId1" xr:uid="{2AD555DD-D792-40F3-95D9-AB63837C6228}"/>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T35"/>
  <sheetViews>
    <sheetView showGridLines="0" topLeftCell="A4" workbookViewId="0">
      <selection activeCell="R13" sqref="R13"/>
    </sheetView>
  </sheetViews>
  <sheetFormatPr defaultRowHeight="14.5"/>
  <cols>
    <col min="2" max="2" width="10.453125" bestFit="1" customWidth="1"/>
    <col min="3" max="3" width="16" customWidth="1"/>
    <col min="12" max="12" width="10.453125" bestFit="1" customWidth="1"/>
    <col min="13" max="13" width="16.54296875" customWidth="1"/>
  </cols>
  <sheetData>
    <row r="2" spans="2:20">
      <c r="B2" s="2" t="s">
        <v>24</v>
      </c>
      <c r="C2" s="2" t="s">
        <v>25</v>
      </c>
      <c r="L2" s="2" t="s">
        <v>24</v>
      </c>
      <c r="M2" s="2" t="s">
        <v>25</v>
      </c>
      <c r="O2" t="s">
        <v>26</v>
      </c>
      <c r="T2">
        <f>SUM(M3:M31)</f>
        <v>357000</v>
      </c>
    </row>
    <row r="3" spans="2:20">
      <c r="B3" s="3">
        <v>43101</v>
      </c>
      <c r="C3" s="2">
        <v>18000</v>
      </c>
      <c r="E3" t="s">
        <v>21</v>
      </c>
      <c r="J3">
        <f>SUM(C3:C34)</f>
        <v>492000</v>
      </c>
      <c r="L3" s="4">
        <v>44593</v>
      </c>
      <c r="M3" s="1">
        <v>14000</v>
      </c>
      <c r="O3" t="s">
        <v>27</v>
      </c>
      <c r="T3">
        <f>SUM(M3:M30)</f>
        <v>345000</v>
      </c>
    </row>
    <row r="4" spans="2:20">
      <c r="B4" s="3">
        <v>43102</v>
      </c>
      <c r="C4" s="2">
        <v>18000</v>
      </c>
      <c r="E4" t="s">
        <v>22</v>
      </c>
      <c r="J4">
        <f>SUM(C4:C34)</f>
        <v>474000</v>
      </c>
      <c r="L4" s="4">
        <v>44594</v>
      </c>
      <c r="M4" s="1">
        <v>14000</v>
      </c>
      <c r="O4" t="s">
        <v>28</v>
      </c>
      <c r="T4">
        <f>T3/T2</f>
        <v>0.96638655462184875</v>
      </c>
    </row>
    <row r="5" spans="2:20">
      <c r="B5" s="3">
        <v>43103</v>
      </c>
      <c r="C5" s="2">
        <v>17000</v>
      </c>
      <c r="E5" t="s">
        <v>23</v>
      </c>
      <c r="J5">
        <f>J4/J3</f>
        <v>0.96341463414634143</v>
      </c>
      <c r="L5" s="4">
        <v>44595</v>
      </c>
      <c r="M5" s="1">
        <v>13000</v>
      </c>
    </row>
    <row r="6" spans="2:20">
      <c r="B6" s="3">
        <v>43104</v>
      </c>
      <c r="C6" s="2">
        <v>17000</v>
      </c>
      <c r="L6" s="4">
        <v>44596</v>
      </c>
      <c r="M6" s="1">
        <v>13000</v>
      </c>
    </row>
    <row r="7" spans="2:20">
      <c r="B7" s="3">
        <v>43105</v>
      </c>
      <c r="C7" s="2">
        <v>17000</v>
      </c>
      <c r="L7" s="4">
        <v>44597</v>
      </c>
      <c r="M7" s="1">
        <v>14000</v>
      </c>
    </row>
    <row r="8" spans="2:20">
      <c r="B8" s="3">
        <v>43106</v>
      </c>
      <c r="C8" s="2">
        <v>17000</v>
      </c>
      <c r="L8" s="4">
        <v>44598</v>
      </c>
      <c r="M8" s="1">
        <v>13000</v>
      </c>
    </row>
    <row r="9" spans="2:20">
      <c r="B9" s="3">
        <v>43107</v>
      </c>
      <c r="C9" s="2">
        <v>14000</v>
      </c>
      <c r="L9" s="4">
        <v>44599</v>
      </c>
      <c r="M9" s="1">
        <v>13000</v>
      </c>
    </row>
    <row r="10" spans="2:20">
      <c r="B10" s="3">
        <v>43108</v>
      </c>
      <c r="C10" s="2">
        <v>18000</v>
      </c>
      <c r="L10" s="4">
        <v>44600</v>
      </c>
      <c r="M10" s="1">
        <v>13000</v>
      </c>
    </row>
    <row r="11" spans="2:20">
      <c r="B11" s="3">
        <v>43109</v>
      </c>
      <c r="C11" s="2">
        <v>16000</v>
      </c>
      <c r="L11" s="4">
        <v>44601</v>
      </c>
      <c r="M11" s="1">
        <v>13000</v>
      </c>
    </row>
    <row r="12" spans="2:20">
      <c r="B12" s="3">
        <v>43110</v>
      </c>
      <c r="C12" s="2">
        <v>16000</v>
      </c>
      <c r="L12" s="4">
        <v>44602</v>
      </c>
      <c r="M12" s="1">
        <v>13000</v>
      </c>
    </row>
    <row r="13" spans="2:20">
      <c r="B13" s="3">
        <v>43111</v>
      </c>
      <c r="C13" s="2">
        <v>16000</v>
      </c>
      <c r="L13" s="4">
        <v>44603</v>
      </c>
      <c r="M13" s="1">
        <v>13000</v>
      </c>
    </row>
    <row r="14" spans="2:20">
      <c r="B14" s="3">
        <v>43112</v>
      </c>
      <c r="C14" s="2">
        <v>17000</v>
      </c>
      <c r="L14" s="4">
        <v>44604</v>
      </c>
      <c r="M14" s="1">
        <v>12000</v>
      </c>
    </row>
    <row r="15" spans="2:20">
      <c r="B15" s="3">
        <v>43113</v>
      </c>
      <c r="C15" s="2">
        <v>16000</v>
      </c>
      <c r="L15" s="4">
        <v>44605</v>
      </c>
      <c r="M15" s="1">
        <v>12000</v>
      </c>
    </row>
    <row r="16" spans="2:20">
      <c r="B16" s="3">
        <v>43114</v>
      </c>
      <c r="C16" s="2">
        <v>15000</v>
      </c>
      <c r="L16" s="4">
        <v>44606</v>
      </c>
      <c r="M16" s="1">
        <v>10000</v>
      </c>
    </row>
    <row r="17" spans="2:13">
      <c r="B17" s="3">
        <v>43115</v>
      </c>
      <c r="C17" s="2">
        <v>14000</v>
      </c>
      <c r="L17" s="4">
        <v>44607</v>
      </c>
      <c r="M17" s="1">
        <v>13000</v>
      </c>
    </row>
    <row r="18" spans="2:13">
      <c r="B18" s="3">
        <v>43116</v>
      </c>
      <c r="C18" s="2">
        <v>15000</v>
      </c>
      <c r="L18" s="4">
        <v>44608</v>
      </c>
      <c r="M18" s="1">
        <v>12000</v>
      </c>
    </row>
    <row r="19" spans="2:13">
      <c r="B19" s="3">
        <v>43117</v>
      </c>
      <c r="C19" s="2">
        <v>16000</v>
      </c>
      <c r="L19" s="4">
        <v>44609</v>
      </c>
      <c r="M19" s="1">
        <v>9000</v>
      </c>
    </row>
    <row r="20" spans="2:13">
      <c r="B20" s="3">
        <v>43118</v>
      </c>
      <c r="C20" s="2">
        <v>15000</v>
      </c>
      <c r="L20" s="4">
        <v>44610</v>
      </c>
      <c r="M20" s="1">
        <v>12000</v>
      </c>
    </row>
    <row r="21" spans="2:13">
      <c r="B21" s="3">
        <v>43119</v>
      </c>
      <c r="C21" s="2">
        <v>15000</v>
      </c>
      <c r="L21" s="4">
        <v>44611</v>
      </c>
      <c r="M21" s="1">
        <v>12000</v>
      </c>
    </row>
    <row r="22" spans="2:13">
      <c r="B22" s="3">
        <v>43120</v>
      </c>
      <c r="C22" s="2">
        <v>15000</v>
      </c>
      <c r="L22" s="4">
        <v>44612</v>
      </c>
      <c r="M22" s="1">
        <v>12000</v>
      </c>
    </row>
    <row r="23" spans="2:13">
      <c r="B23" s="3">
        <v>43121</v>
      </c>
      <c r="C23" s="2">
        <v>15000</v>
      </c>
      <c r="L23" s="4">
        <v>44613</v>
      </c>
      <c r="M23" s="1">
        <v>12000</v>
      </c>
    </row>
    <row r="24" spans="2:13">
      <c r="B24" s="3">
        <v>43122</v>
      </c>
      <c r="C24" s="2">
        <v>13000</v>
      </c>
      <c r="L24" s="4">
        <v>44614</v>
      </c>
      <c r="M24" s="1">
        <v>12000</v>
      </c>
    </row>
    <row r="25" spans="2:13">
      <c r="B25" s="3">
        <v>43123</v>
      </c>
      <c r="C25" s="2">
        <v>15000</v>
      </c>
      <c r="L25" s="4">
        <v>44615</v>
      </c>
      <c r="M25" s="1">
        <v>12000</v>
      </c>
    </row>
    <row r="26" spans="2:13">
      <c r="B26" s="3">
        <v>43124</v>
      </c>
      <c r="C26" s="2">
        <v>15000</v>
      </c>
      <c r="L26" s="4">
        <v>44616</v>
      </c>
      <c r="M26" s="1">
        <v>12000</v>
      </c>
    </row>
    <row r="27" spans="2:13">
      <c r="B27" s="3">
        <v>43125</v>
      </c>
      <c r="C27" s="2">
        <v>14000</v>
      </c>
      <c r="L27" s="4">
        <v>44617</v>
      </c>
      <c r="M27" s="1">
        <v>12000</v>
      </c>
    </row>
    <row r="28" spans="2:13">
      <c r="B28" s="3">
        <v>43126</v>
      </c>
      <c r="C28" s="2">
        <v>14000</v>
      </c>
      <c r="L28" s="4">
        <v>44618</v>
      </c>
      <c r="M28" s="1">
        <v>11000</v>
      </c>
    </row>
    <row r="29" spans="2:13">
      <c r="B29" s="3">
        <v>43127</v>
      </c>
      <c r="C29" s="2">
        <v>14000</v>
      </c>
      <c r="L29" s="4">
        <v>44619</v>
      </c>
      <c r="M29" s="1">
        <v>12000</v>
      </c>
    </row>
    <row r="30" spans="2:13">
      <c r="B30" s="3">
        <v>43128</v>
      </c>
      <c r="C30" s="2">
        <v>15000</v>
      </c>
      <c r="L30" s="4">
        <v>44620</v>
      </c>
      <c r="M30" s="1">
        <v>12000</v>
      </c>
    </row>
    <row r="31" spans="2:13">
      <c r="B31" s="3">
        <v>43129</v>
      </c>
      <c r="C31" s="2">
        <v>14000</v>
      </c>
      <c r="L31" s="4">
        <v>44621</v>
      </c>
      <c r="M31" s="1">
        <v>12000</v>
      </c>
    </row>
    <row r="32" spans="2:13">
      <c r="B32" s="3">
        <v>43130</v>
      </c>
      <c r="C32" s="2">
        <v>14000</v>
      </c>
      <c r="L32" s="1"/>
      <c r="M32" s="1">
        <f>SUM(M3:M31)</f>
        <v>357000</v>
      </c>
    </row>
    <row r="33" spans="2:3">
      <c r="B33" s="3">
        <v>43131</v>
      </c>
      <c r="C33" s="2">
        <v>14000</v>
      </c>
    </row>
    <row r="34" spans="2:3">
      <c r="B34" s="3">
        <v>43132</v>
      </c>
      <c r="C34" s="2">
        <v>13000</v>
      </c>
    </row>
    <row r="35" spans="2:3">
      <c r="B35" s="2" t="s">
        <v>17</v>
      </c>
      <c r="C35" s="2">
        <f>SUM(C3:C34)</f>
        <v>492000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ER calculation</vt:lpstr>
      <vt:lpstr>JMR Data</vt:lpstr>
      <vt:lpstr>Project Emission</vt:lpstr>
      <vt:lpstr>DGR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Kingshuk Das</dc:creator>
  <cp:lastModifiedBy>Lead Auditor </cp:lastModifiedBy>
  <dcterms:created xsi:type="dcterms:W3CDTF">2017-06-30T06:48:11Z</dcterms:created>
  <dcterms:modified xsi:type="dcterms:W3CDTF">2023-01-23T06:13:09Z</dcterms:modified>
</cp:coreProperties>
</file>