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INAS\4. Operations\1. Sustainability\1. CC\GS VER\GSVER14-PSEPL DCR\2. working\DVR reply\"/>
    </mc:Choice>
  </mc:AlternateContent>
  <bookViews>
    <workbookView xWindow="0" yWindow="0" windowWidth="10740" windowHeight="7110" firstSheet="1" activeTab="1"/>
  </bookViews>
  <sheets>
    <sheet name="ER summary" sheetId="1" r:id="rId1"/>
    <sheet name="Generation sheet" sheetId="2" r:id="rId2"/>
    <sheet name="Actual SDGs" sheetId="3" r:id="rId3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33" i="2" l="1"/>
  <c r="E21" i="1" l="1"/>
  <c r="F21" i="1" l="1"/>
  <c r="D6" i="1"/>
  <c r="D5" i="1"/>
  <c r="F8" i="2" l="1"/>
  <c r="G7" i="2"/>
  <c r="I7" i="2" s="1"/>
  <c r="G8" i="2" l="1"/>
  <c r="I8" i="2" s="1"/>
  <c r="D18" i="1" s="1"/>
  <c r="D7" i="1"/>
  <c r="D12" i="1" s="1"/>
  <c r="G18" i="1" l="1"/>
  <c r="J7" i="2"/>
  <c r="F9" i="2"/>
  <c r="G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F24" i="2"/>
  <c r="F25" i="2"/>
  <c r="F26" i="2"/>
  <c r="F27" i="2"/>
  <c r="F28" i="2"/>
  <c r="F29" i="2"/>
  <c r="F30" i="2"/>
  <c r="F31" i="2"/>
  <c r="F32" i="2"/>
  <c r="G30" i="2" l="1"/>
  <c r="I30" i="2" s="1"/>
  <c r="G23" i="2"/>
  <c r="I23" i="2" s="1"/>
  <c r="G24" i="2"/>
  <c r="I24" i="2" s="1"/>
  <c r="G28" i="2"/>
  <c r="I28" i="2" s="1"/>
  <c r="G32" i="2"/>
  <c r="I32" i="2" s="1"/>
  <c r="G31" i="2"/>
  <c r="I31" i="2" s="1"/>
  <c r="G29" i="2"/>
  <c r="I29" i="2" s="1"/>
  <c r="I27" i="2"/>
  <c r="G27" i="2"/>
  <c r="G26" i="2"/>
  <c r="I26" i="2" s="1"/>
  <c r="G25" i="2"/>
  <c r="I25" i="2" s="1"/>
  <c r="I15" i="2"/>
  <c r="I14" i="2"/>
  <c r="I21" i="2"/>
  <c r="I13" i="2"/>
  <c r="I16" i="2"/>
  <c r="I22" i="2"/>
  <c r="I20" i="2"/>
  <c r="I12" i="2"/>
  <c r="I19" i="2"/>
  <c r="I11" i="2"/>
  <c r="I18" i="2"/>
  <c r="I10" i="2"/>
  <c r="I17" i="2"/>
  <c r="I9" i="2"/>
  <c r="I33" i="2" l="1"/>
  <c r="G33" i="2"/>
  <c r="D20" i="1"/>
  <c r="D19" i="1"/>
  <c r="D21" i="1" l="1"/>
  <c r="H4" i="3"/>
  <c r="G20" i="1"/>
  <c r="J21" i="2"/>
  <c r="H8" i="3"/>
  <c r="D8" i="1" l="1"/>
  <c r="D13" i="1" s="1"/>
  <c r="D14" i="1" s="1"/>
  <c r="D11" i="1"/>
  <c r="J9" i="2"/>
  <c r="J33" i="2" s="1"/>
  <c r="G19" i="1"/>
  <c r="G21" i="1" s="1"/>
</calcChain>
</file>

<file path=xl/sharedStrings.xml><?xml version="1.0" encoding="utf-8"?>
<sst xmlns="http://schemas.openxmlformats.org/spreadsheetml/2006/main" count="55" uniqueCount="50">
  <si>
    <t>Project GS ID</t>
  </si>
  <si>
    <t>Project Title</t>
  </si>
  <si>
    <t>Start Date Of MP</t>
  </si>
  <si>
    <t>End Date Of MP</t>
  </si>
  <si>
    <t>Total Days</t>
  </si>
  <si>
    <t>Actual ERs achieved in this MP</t>
  </si>
  <si>
    <t>tCO2e</t>
  </si>
  <si>
    <t>Annual ER Estimated in the PDD</t>
  </si>
  <si>
    <t>tCO2/year</t>
  </si>
  <si>
    <t>MWh</t>
  </si>
  <si>
    <t xml:space="preserve">Net Generation Achieved for this monitoring period </t>
  </si>
  <si>
    <t>Estimated ER equivalent to this MP</t>
  </si>
  <si>
    <t>% Difference in ER</t>
  </si>
  <si>
    <t>Vintage-wise VERs</t>
  </si>
  <si>
    <t>Year</t>
  </si>
  <si>
    <r>
      <rPr>
        <b/>
        <sz val="10"/>
        <color rgb="FF000000"/>
        <rFont val="Calibri"/>
        <family val="2"/>
      </rPr>
      <t>Baseline emissions or removals (tCO</t>
    </r>
    <r>
      <rPr>
        <b/>
        <vertAlign val="subscript"/>
        <sz val="10"/>
        <color rgb="FF000000"/>
        <rFont val="Calibri"/>
        <family val="2"/>
      </rPr>
      <t>2</t>
    </r>
    <r>
      <rPr>
        <b/>
        <sz val="10"/>
        <color rgb="FF000000"/>
        <rFont val="Calibri"/>
        <family val="2"/>
      </rPr>
      <t>e)</t>
    </r>
  </si>
  <si>
    <r>
      <rPr>
        <b/>
        <sz val="10"/>
        <color rgb="FF000000"/>
        <rFont val="Calibri"/>
        <family val="2"/>
      </rPr>
      <t>Project emissions or removals (tCO</t>
    </r>
    <r>
      <rPr>
        <b/>
        <vertAlign val="subscript"/>
        <sz val="10"/>
        <color rgb="FF000000"/>
        <rFont val="Calibri"/>
        <family val="2"/>
      </rPr>
      <t>2</t>
    </r>
    <r>
      <rPr>
        <b/>
        <sz val="10"/>
        <color rgb="FF000000"/>
        <rFont val="Calibri"/>
        <family val="2"/>
      </rPr>
      <t>e)</t>
    </r>
  </si>
  <si>
    <r>
      <rPr>
        <b/>
        <sz val="10"/>
        <color rgb="FF000000"/>
        <rFont val="Calibri"/>
        <family val="2"/>
      </rPr>
      <t>Leakage emissions (tCO</t>
    </r>
    <r>
      <rPr>
        <b/>
        <vertAlign val="subscript"/>
        <sz val="10"/>
        <color rgb="FF000000"/>
        <rFont val="Calibri"/>
        <family val="2"/>
      </rPr>
      <t>2</t>
    </r>
    <r>
      <rPr>
        <b/>
        <sz val="10"/>
        <color rgb="FF000000"/>
        <rFont val="Calibri"/>
        <family val="2"/>
      </rPr>
      <t>e)</t>
    </r>
  </si>
  <si>
    <r>
      <rPr>
        <b/>
        <sz val="10"/>
        <color rgb="FF000000"/>
        <rFont val="Calibri"/>
        <family val="2"/>
      </rPr>
      <t>Net GHG emission reductions or removals (tCO</t>
    </r>
    <r>
      <rPr>
        <b/>
        <vertAlign val="subscript"/>
        <sz val="10"/>
        <color rgb="FF000000"/>
        <rFont val="Calibri"/>
        <family val="2"/>
      </rPr>
      <t>2</t>
    </r>
    <r>
      <rPr>
        <b/>
        <sz val="10"/>
        <color rgb="FF000000"/>
        <rFont val="Calibri"/>
        <family val="2"/>
      </rPr>
      <t>e)</t>
    </r>
  </si>
  <si>
    <t xml:space="preserve">Total </t>
  </si>
  <si>
    <t xml:space="preserve">Month </t>
  </si>
  <si>
    <t>Net energy (Mwh)</t>
  </si>
  <si>
    <t>Emission factor
(tCO2/MWh)</t>
  </si>
  <si>
    <t>Emission Reduction</t>
  </si>
  <si>
    <t>Vintage wise 
Break-up</t>
  </si>
  <si>
    <t>S. No.</t>
  </si>
  <si>
    <t>SDG Indicator</t>
  </si>
  <si>
    <t>Values achieved</t>
  </si>
  <si>
    <t>Unit</t>
  </si>
  <si>
    <t xml:space="preserve">SDG 7:   </t>
  </si>
  <si>
    <t>Affordable and Clean Energy</t>
  </si>
  <si>
    <t xml:space="preserve">SDG 8: </t>
  </si>
  <si>
    <t>Decent Work and Economic Growth</t>
  </si>
  <si>
    <t>Number  of employees</t>
  </si>
  <si>
    <t>Number  of Trainings</t>
  </si>
  <si>
    <t>INR</t>
  </si>
  <si>
    <t xml:space="preserve">SDG 13 </t>
  </si>
  <si>
    <t>Climate Action</t>
  </si>
  <si>
    <t>tCO2e per annum</t>
  </si>
  <si>
    <t>As per JMR</t>
  </si>
  <si>
    <t>50 MW (DCR) Nalgonda Solav PV Power Project by Parampujya Solar Energy at Telagana</t>
  </si>
  <si>
    <t>50 MW (DCR) Nalgonda Solar PV Power Project</t>
  </si>
  <si>
    <t>As per Invoice</t>
  </si>
  <si>
    <r>
      <t xml:space="preserve">Net energy 
 </t>
    </r>
    <r>
      <rPr>
        <b/>
        <sz val="8"/>
        <color rgb="FF000000"/>
        <rFont val="Calibri"/>
        <family val="2"/>
      </rPr>
      <t>(KWh)</t>
    </r>
  </si>
  <si>
    <r>
      <t xml:space="preserve">Export energy </t>
    </r>
    <r>
      <rPr>
        <b/>
        <sz val="8"/>
        <color rgb="FF000000"/>
        <rFont val="Calibri"/>
        <family val="2"/>
      </rPr>
      <t>(kWh)</t>
    </r>
  </si>
  <si>
    <r>
      <t xml:space="preserve">Import energy  
</t>
    </r>
    <r>
      <rPr>
        <b/>
        <sz val="8"/>
        <color rgb="FF000000"/>
        <rFont val="Calibri"/>
        <family val="2"/>
      </rPr>
      <t>(kWh)</t>
    </r>
  </si>
  <si>
    <r>
      <t xml:space="preserve">Net energy </t>
    </r>
    <r>
      <rPr>
        <b/>
        <sz val="8"/>
        <color rgb="FF000000"/>
        <rFont val="Calibri"/>
        <family val="2"/>
      </rPr>
      <t>(KWh)</t>
    </r>
  </si>
  <si>
    <t>Net Generation Estimated  As per PDD</t>
  </si>
  <si>
    <t>MWh/Year</t>
  </si>
  <si>
    <t xml:space="preserve">Ref Ver 6 PDD _ Final Document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</si>
</sst>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* #,##0\ ;\ * \(#,##0\);\ * \-00\ "/>
    <numFmt numFmtId="165" formatCode="mmm\-yy"/>
  </numFmts>
  <fonts count="17">
    <font>
      <sz val="11"/>
      <color rgb="FF000000"/>
      <name val="Calibri"/>
    </font>
    <font>
      <sz val="10"/>
      <color rgb="FF000000"/>
      <name val="Calibri"/>
      <family val="2"/>
    </font>
    <font>
      <i/>
      <sz val="10"/>
      <color rgb="FF000000"/>
      <name val="Franklin Gothic Book"/>
      <family val="2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FFFFFF"/>
      <name val="Calibri"/>
      <family val="2"/>
    </font>
    <font>
      <b/>
      <vertAlign val="subscript"/>
      <sz val="10"/>
      <color rgb="FF000000"/>
      <name val="Calibri"/>
      <family val="2"/>
    </font>
    <font>
      <b/>
      <sz val="14"/>
      <color rgb="FF000000"/>
      <name val="Arial"/>
      <family val="2"/>
    </font>
    <font>
      <b/>
      <sz val="11"/>
      <color rgb="FF000000"/>
      <name val="Franklin Gothic Book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0"/>
      <color rgb="FF000000"/>
      <name val="Avenir Book"/>
    </font>
    <font>
      <sz val="10"/>
      <color rgb="FF000000"/>
      <name val="Verdana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BE5D6"/>
      </patternFill>
    </fill>
    <fill>
      <patternFill patternType="solid">
        <fgColor rgb="FFFBE5D6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BE5D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1" fontId="1" fillId="2" borderId="0" xfId="0" applyNumberFormat="1" applyFont="1" applyFill="1" applyAlignment="1"/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9" fontId="3" fillId="2" borderId="1" xfId="0" applyNumberFormat="1" applyFont="1" applyFill="1" applyBorder="1" applyAlignment="1">
      <alignment horizontal="right"/>
    </xf>
    <xf numFmtId="9" fontId="4" fillId="3" borderId="1" xfId="0" applyNumberFormat="1" applyFont="1" applyFill="1" applyBorder="1" applyAlignment="1"/>
    <xf numFmtId="9" fontId="3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ont="1" applyFill="1" applyAlignment="1"/>
    <xf numFmtId="0" fontId="0" fillId="2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9" fillId="3" borderId="4" xfId="0" applyFont="1" applyFill="1" applyBorder="1" applyAlignment="1"/>
    <xf numFmtId="0" fontId="9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3" xfId="0" applyFont="1" applyBorder="1" applyAlignment="1"/>
    <xf numFmtId="0" fontId="0" fillId="0" borderId="1" xfId="0" applyFont="1" applyBorder="1" applyAlignment="1"/>
    <xf numFmtId="3" fontId="12" fillId="0" borderId="1" xfId="0" applyNumberFormat="1" applyFont="1" applyBorder="1" applyAlignment="1">
      <alignment horizontal="center"/>
    </xf>
    <xf numFmtId="0" fontId="13" fillId="3" borderId="1" xfId="0" applyFont="1" applyFill="1" applyBorder="1" applyAlignment="1">
      <alignment horizontal="left" vertical="center"/>
    </xf>
    <xf numFmtId="1" fontId="0" fillId="2" borderId="0" xfId="0" applyNumberFormat="1" applyFont="1" applyFill="1" applyAlignment="1"/>
    <xf numFmtId="0" fontId="0" fillId="7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right" vertical="center"/>
    </xf>
    <xf numFmtId="0" fontId="13" fillId="3" borderId="4" xfId="0" applyFont="1" applyFill="1" applyBorder="1" applyAlignment="1">
      <alignment horizontal="center" vertical="center" wrapText="1"/>
    </xf>
    <xf numFmtId="1" fontId="14" fillId="8" borderId="2" xfId="0" applyNumberFormat="1" applyFont="1" applyFill="1" applyBorder="1" applyAlignment="1">
      <alignment horizontal="center" vertical="center"/>
    </xf>
    <xf numFmtId="0" fontId="16" fillId="8" borderId="11" xfId="0" applyNumberFormat="1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1" fontId="16" fillId="8" borderId="2" xfId="0" applyNumberFormat="1" applyFont="1" applyFill="1" applyBorder="1" applyAlignment="1">
      <alignment horizontal="right" vertical="center" wrapText="1"/>
    </xf>
    <xf numFmtId="164" fontId="16" fillId="2" borderId="2" xfId="0" applyNumberFormat="1" applyFont="1" applyFill="1" applyBorder="1" applyAlignment="1">
      <alignment vertical="center" wrapText="1"/>
    </xf>
    <xf numFmtId="0" fontId="16" fillId="2" borderId="2" xfId="0" applyNumberFormat="1" applyFont="1" applyFill="1" applyBorder="1" applyAlignment="1">
      <alignment horizontal="center" vertical="center" wrapText="1"/>
    </xf>
    <xf numFmtId="164" fontId="16" fillId="2" borderId="2" xfId="0" applyNumberFormat="1" applyFont="1" applyFill="1" applyBorder="1" applyAlignment="1">
      <alignment horizontal="center" vertical="center" wrapText="1"/>
    </xf>
    <xf numFmtId="164" fontId="16" fillId="2" borderId="4" xfId="0" applyNumberFormat="1" applyFont="1" applyFill="1" applyBorder="1" applyAlignment="1">
      <alignment vertical="center" wrapText="1"/>
    </xf>
    <xf numFmtId="164" fontId="16" fillId="2" borderId="4" xfId="0" applyNumberFormat="1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vertical="center"/>
    </xf>
    <xf numFmtId="164" fontId="16" fillId="2" borderId="1" xfId="0" applyNumberFormat="1" applyFont="1" applyFill="1" applyBorder="1" applyAlignment="1">
      <alignment horizontal="center" vertical="center"/>
    </xf>
    <xf numFmtId="1" fontId="16" fillId="8" borderId="2" xfId="0" applyNumberFormat="1" applyFont="1" applyFill="1" applyBorder="1" applyAlignment="1">
      <alignment vertical="center" wrapText="1"/>
    </xf>
    <xf numFmtId="1" fontId="16" fillId="2" borderId="1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left"/>
    </xf>
    <xf numFmtId="1" fontId="14" fillId="8" borderId="4" xfId="0" applyNumberFormat="1" applyFont="1" applyFill="1" applyBorder="1" applyAlignment="1">
      <alignment horizontal="center" vertical="center" wrapText="1"/>
    </xf>
    <xf numFmtId="1" fontId="14" fillId="8" borderId="7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14" fillId="4" borderId="1" xfId="0" applyNumberFormat="1" applyFont="1" applyFill="1" applyBorder="1" applyAlignment="1">
      <alignment horizontal="center"/>
    </xf>
    <xf numFmtId="1" fontId="14" fillId="6" borderId="1" xfId="0" applyNumberFormat="1" applyFont="1" applyFill="1" applyBorder="1" applyAlignment="1">
      <alignment horizontal="center"/>
    </xf>
    <xf numFmtId="1" fontId="14" fillId="5" borderId="1" xfId="0" applyNumberFormat="1" applyFont="1" applyFill="1" applyBorder="1" applyAlignment="1">
      <alignment horizontal="center"/>
    </xf>
    <xf numFmtId="0" fontId="15" fillId="3" borderId="10" xfId="0" applyFont="1" applyFill="1" applyBorder="1" applyAlignment="1">
      <alignment horizontal="center"/>
    </xf>
    <xf numFmtId="0" fontId="14" fillId="3" borderId="1" xfId="0" applyFont="1" applyFill="1" applyBorder="1" applyAlignment="1"/>
    <xf numFmtId="1" fontId="14" fillId="3" borderId="2" xfId="0" applyNumberFormat="1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1" fontId="14" fillId="3" borderId="2" xfId="0" applyNumberFormat="1" applyFont="1" applyFill="1" applyBorder="1" applyAlignment="1"/>
    <xf numFmtId="1" fontId="14" fillId="8" borderId="2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8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" fontId="15" fillId="2" borderId="5" xfId="0" applyNumberFormat="1" applyFont="1" applyFill="1" applyBorder="1" applyAlignment="1">
      <alignment horizontal="center" vertical="center"/>
    </xf>
    <xf numFmtId="1" fontId="15" fillId="2" borderId="7" xfId="0" applyNumberFormat="1" applyFont="1" applyFill="1" applyBorder="1" applyAlignment="1">
      <alignment horizontal="center" vertical="center"/>
    </xf>
    <xf numFmtId="1" fontId="15" fillId="2" borderId="8" xfId="0" applyNumberFormat="1" applyFont="1" applyFill="1" applyBorder="1" applyAlignment="1">
      <alignment horizontal="center" vertical="center"/>
    </xf>
    <xf numFmtId="1" fontId="15" fillId="2" borderId="9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/>
    </xf>
    <xf numFmtId="165" fontId="9" fillId="3" borderId="5" xfId="0" applyNumberFormat="1" applyFont="1" applyFill="1" applyBorder="1" applyAlignment="1">
      <alignment horizontal="center" vertical="center" wrapText="1"/>
    </xf>
    <xf numFmtId="165" fontId="9" fillId="3" borderId="7" xfId="0" applyNumberFormat="1" applyFont="1" applyFill="1" applyBorder="1" applyAlignment="1">
      <alignment horizontal="center" vertical="center" wrapText="1"/>
    </xf>
    <xf numFmtId="165" fontId="9" fillId="3" borderId="10" xfId="0" applyNumberFormat="1" applyFont="1" applyFill="1" applyBorder="1" applyAlignment="1">
      <alignment horizontal="center" vertical="center" wrapText="1"/>
    </xf>
    <xf numFmtId="165" fontId="9" fillId="3" borderId="11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1" fontId="15" fillId="2" borderId="10" xfId="0" applyNumberFormat="1" applyFont="1" applyFill="1" applyBorder="1" applyAlignment="1">
      <alignment horizontal="center" vertical="center"/>
    </xf>
    <xf numFmtId="1" fontId="15" fillId="2" borderId="11" xfId="0" applyNumberFormat="1" applyFont="1" applyFill="1" applyBorder="1" applyAlignment="1">
      <alignment horizontal="center" vertical="center"/>
    </xf>
    <xf numFmtId="1" fontId="15" fillId="8" borderId="5" xfId="0" applyNumberFormat="1" applyFont="1" applyFill="1" applyBorder="1" applyAlignment="1">
      <alignment horizontal="center" vertical="center" wrapText="1"/>
    </xf>
    <xf numFmtId="1" fontId="15" fillId="8" borderId="7" xfId="0" applyNumberFormat="1" applyFont="1" applyFill="1" applyBorder="1" applyAlignment="1">
      <alignment horizontal="center" vertical="center" wrapText="1"/>
    </xf>
    <xf numFmtId="1" fontId="15" fillId="8" borderId="10" xfId="0" applyNumberFormat="1" applyFont="1" applyFill="1" applyBorder="1" applyAlignment="1">
      <alignment horizontal="center" vertical="center" wrapText="1"/>
    </xf>
    <xf numFmtId="1" fontId="15" fillId="8" borderId="11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/>
    </xf>
    <xf numFmtId="0" fontId="0" fillId="0" borderId="3" xfId="0" applyFont="1" applyBorder="1" applyAlignment="1"/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0" fillId="0" borderId="1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F21"/>
  <sheetViews>
    <sheetView topLeftCell="A19" zoomScaleNormal="100" zoomScalePageLayoutView="60" workbookViewId="0">
      <selection activeCell="C22" sqref="C22"/>
    </sheetView>
  </sheetViews>
  <sheetFormatPr defaultRowHeight="15"/>
  <cols>
    <col min="1" max="2" width="10" style="1" customWidth="1"/>
    <col min="3" max="3" width="64.28515625" style="1" customWidth="1"/>
    <col min="4" max="4" width="28.85546875" style="2" customWidth="1"/>
    <col min="5" max="5" width="18.28515625" style="1" customWidth="1"/>
    <col min="6" max="6" width="16.7109375" style="1" customWidth="1"/>
    <col min="7" max="7" width="15.7109375" style="1" customWidth="1"/>
    <col min="8" max="8" width="9.7109375" style="1" customWidth="1"/>
    <col min="9" max="1020" width="10" style="1" customWidth="1"/>
  </cols>
  <sheetData>
    <row r="2" spans="2:7">
      <c r="B2" s="3"/>
    </row>
    <row r="3" spans="2:7" ht="15" customHeight="1">
      <c r="C3" s="4" t="s">
        <v>0</v>
      </c>
      <c r="D3" s="70">
        <v>7139</v>
      </c>
      <c r="E3" s="70"/>
    </row>
    <row r="4" spans="2:7" ht="26.25" customHeight="1">
      <c r="C4" s="36" t="s">
        <v>1</v>
      </c>
      <c r="D4" s="71" t="s">
        <v>40</v>
      </c>
      <c r="E4" s="72"/>
    </row>
    <row r="5" spans="2:7" ht="15" customHeight="1">
      <c r="C5" s="4" t="s">
        <v>2</v>
      </c>
      <c r="D5" s="73">
        <f>'Generation sheet'!B7</f>
        <v>43420</v>
      </c>
      <c r="E5" s="73"/>
      <c r="G5" s="1" t="s">
        <v>49</v>
      </c>
    </row>
    <row r="6" spans="2:7" ht="15" customHeight="1">
      <c r="C6" s="5" t="s">
        <v>3</v>
      </c>
      <c r="D6" s="73">
        <f>'Generation sheet'!B32</f>
        <v>44196</v>
      </c>
      <c r="E6" s="73"/>
    </row>
    <row r="7" spans="2:7" ht="15.75" customHeight="1">
      <c r="C7" s="4" t="s">
        <v>4</v>
      </c>
      <c r="D7" s="74">
        <f>+D6-D5+1</f>
        <v>777</v>
      </c>
      <c r="E7" s="74"/>
    </row>
    <row r="8" spans="2:7">
      <c r="C8" s="6" t="s">
        <v>5</v>
      </c>
      <c r="D8" s="7">
        <f>'Generation sheet'!I33</f>
        <v>217077</v>
      </c>
      <c r="E8" s="8" t="s">
        <v>6</v>
      </c>
    </row>
    <row r="9" spans="2:7">
      <c r="C9" s="6" t="s">
        <v>47</v>
      </c>
      <c r="D9" s="7">
        <v>95073</v>
      </c>
      <c r="E9" s="8" t="s">
        <v>48</v>
      </c>
    </row>
    <row r="10" spans="2:7">
      <c r="C10" s="5" t="s">
        <v>7</v>
      </c>
      <c r="D10" s="40">
        <v>89549</v>
      </c>
      <c r="E10" s="4" t="s">
        <v>8</v>
      </c>
      <c r="F10" s="10"/>
    </row>
    <row r="11" spans="2:7">
      <c r="C11" s="5" t="s">
        <v>10</v>
      </c>
      <c r="D11" s="9">
        <f>'Generation sheet'!G33</f>
        <v>230468</v>
      </c>
      <c r="E11" s="4" t="s">
        <v>9</v>
      </c>
      <c r="F11" s="10"/>
    </row>
    <row r="12" spans="2:7">
      <c r="C12" s="11" t="s">
        <v>11</v>
      </c>
      <c r="D12" s="7">
        <f>(D10*D7)/365</f>
        <v>190628.96712328767</v>
      </c>
      <c r="E12" s="8" t="s">
        <v>6</v>
      </c>
    </row>
    <row r="13" spans="2:7">
      <c r="C13" s="5" t="s">
        <v>5</v>
      </c>
      <c r="D13" s="9">
        <f>D8</f>
        <v>217077</v>
      </c>
      <c r="E13" s="12" t="s">
        <v>6</v>
      </c>
    </row>
    <row r="14" spans="2:7">
      <c r="C14" s="12" t="s">
        <v>12</v>
      </c>
      <c r="D14" s="13">
        <f>(D13-D12)/D12</f>
        <v>0.13874089166945591</v>
      </c>
      <c r="E14" s="14"/>
      <c r="G14" s="15"/>
    </row>
    <row r="16" spans="2:7" ht="28.5" customHeight="1">
      <c r="C16" s="16" t="s">
        <v>13</v>
      </c>
      <c r="D16" s="17"/>
      <c r="E16" s="17"/>
      <c r="F16" s="17"/>
      <c r="G16" s="17"/>
    </row>
    <row r="17" spans="3:7" ht="57.75" customHeight="1">
      <c r="C17" s="18" t="s">
        <v>14</v>
      </c>
      <c r="D17" s="18" t="s">
        <v>15</v>
      </c>
      <c r="E17" s="19" t="s">
        <v>16</v>
      </c>
      <c r="F17" s="18" t="s">
        <v>17</v>
      </c>
      <c r="G17" s="18" t="s">
        <v>18</v>
      </c>
    </row>
    <row r="18" spans="3:7" ht="16.5" customHeight="1">
      <c r="C18" s="20">
        <v>2018</v>
      </c>
      <c r="D18" s="53">
        <f>SUM('Generation sheet'!I7:I8)</f>
        <v>10380.020570000001</v>
      </c>
      <c r="E18" s="43">
        <v>0</v>
      </c>
      <c r="F18" s="44">
        <v>0</v>
      </c>
      <c r="G18" s="45">
        <f>D18-E18-F18</f>
        <v>10380.020570000001</v>
      </c>
    </row>
    <row r="19" spans="3:7">
      <c r="C19" s="20">
        <v>2019</v>
      </c>
      <c r="D19" s="46">
        <f>SUM('Generation sheet'!I9:I20)</f>
        <v>101755.52918000001</v>
      </c>
      <c r="E19" s="47">
        <v>0</v>
      </c>
      <c r="F19" s="47">
        <v>0</v>
      </c>
      <c r="G19" s="48">
        <f>D19-E19-F19</f>
        <v>101755.52918000001</v>
      </c>
    </row>
    <row r="20" spans="3:7">
      <c r="C20" s="21">
        <v>2020</v>
      </c>
      <c r="D20" s="49">
        <f>SUM('Generation sheet'!I21:I32)</f>
        <v>104942.35364000002</v>
      </c>
      <c r="E20" s="47">
        <v>0</v>
      </c>
      <c r="F20" s="47">
        <v>0</v>
      </c>
      <c r="G20" s="50">
        <f>D20-E20-F20</f>
        <v>104942.35364000002</v>
      </c>
    </row>
    <row r="21" spans="3:7">
      <c r="C21" s="18" t="s">
        <v>19</v>
      </c>
      <c r="D21" s="51">
        <f>ROUNDDOWN(SUM(D18:D20),0)</f>
        <v>217077</v>
      </c>
      <c r="E21" s="54">
        <f t="shared" ref="E21:F21" si="0">SUM(E18:E20)</f>
        <v>0</v>
      </c>
      <c r="F21" s="54">
        <f t="shared" si="0"/>
        <v>0</v>
      </c>
      <c r="G21" s="52">
        <f>ROUNDDOWN(SUM(G18:G20),0)</f>
        <v>217077</v>
      </c>
    </row>
  </sheetData>
  <mergeCells count="5">
    <mergeCell ref="D3:E3"/>
    <mergeCell ref="D4:E4"/>
    <mergeCell ref="D5:E5"/>
    <mergeCell ref="D6:E6"/>
    <mergeCell ref="D7:E7"/>
  </mergeCells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/>
  <headerFooter>
    <oddHeader>&amp;C&amp;"Arial,Regular"&amp;10&amp;A</oddHeader>
    <oddFooter>&amp;C&amp;"Arial,Regular"&amp;10Page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LZ44"/>
  <sheetViews>
    <sheetView tabSelected="1" topLeftCell="A4" zoomScale="110" zoomScaleNormal="110" zoomScalePageLayoutView="60" workbookViewId="0">
      <selection activeCell="J7" sqref="J7:K8"/>
    </sheetView>
  </sheetViews>
  <sheetFormatPr defaultRowHeight="15"/>
  <cols>
    <col min="1" max="1" width="10" style="22" customWidth="1"/>
    <col min="2" max="2" width="9.28515625" style="22" customWidth="1"/>
    <col min="3" max="3" width="17" style="22" customWidth="1"/>
    <col min="4" max="4" width="19.5703125" style="22" customWidth="1"/>
    <col min="5" max="5" width="19.85546875" style="22" customWidth="1"/>
    <col min="6" max="6" width="17" style="22" customWidth="1"/>
    <col min="7" max="7" width="19.140625" style="22" customWidth="1"/>
    <col min="8" max="8" width="13.85546875" style="23" customWidth="1"/>
    <col min="9" max="9" width="17.5703125" style="22" customWidth="1"/>
    <col min="10" max="10" width="14.85546875" style="22" customWidth="1"/>
    <col min="11" max="1012" width="10" style="22" customWidth="1"/>
    <col min="1013" max="1014" width="11.5703125" style="22"/>
  </cols>
  <sheetData>
    <row r="3" spans="2:11" ht="18">
      <c r="B3" s="75" t="s">
        <v>41</v>
      </c>
      <c r="C3" s="75"/>
      <c r="D3" s="75"/>
      <c r="E3" s="75"/>
      <c r="F3" s="75"/>
      <c r="G3" s="75"/>
      <c r="H3" s="75"/>
      <c r="I3" s="75"/>
    </row>
    <row r="5" spans="2:11" ht="15.75" customHeight="1">
      <c r="B5" s="76" t="s">
        <v>20</v>
      </c>
      <c r="C5" s="39" t="s">
        <v>42</v>
      </c>
      <c r="D5" s="91" t="s">
        <v>39</v>
      </c>
      <c r="E5" s="92"/>
      <c r="F5" s="93"/>
      <c r="G5" s="89" t="s">
        <v>21</v>
      </c>
      <c r="H5" s="87" t="s">
        <v>22</v>
      </c>
      <c r="I5" s="87" t="s">
        <v>23</v>
      </c>
      <c r="J5" s="83" t="s">
        <v>24</v>
      </c>
      <c r="K5" s="84"/>
    </row>
    <row r="6" spans="2:11" ht="25.5">
      <c r="B6" s="77"/>
      <c r="C6" s="41" t="s">
        <v>43</v>
      </c>
      <c r="D6" s="21" t="s">
        <v>44</v>
      </c>
      <c r="E6" s="24" t="s">
        <v>45</v>
      </c>
      <c r="F6" s="21" t="s">
        <v>46</v>
      </c>
      <c r="G6" s="90"/>
      <c r="H6" s="88"/>
      <c r="I6" s="88"/>
      <c r="J6" s="85"/>
      <c r="K6" s="86"/>
    </row>
    <row r="7" spans="2:11" ht="15.75">
      <c r="B7" s="55">
        <v>43420</v>
      </c>
      <c r="C7" s="56">
        <v>4356099.9950000001</v>
      </c>
      <c r="D7" s="57">
        <v>4374500</v>
      </c>
      <c r="E7" s="57">
        <v>18400</v>
      </c>
      <c r="F7" s="56">
        <v>4356100</v>
      </c>
      <c r="G7" s="42">
        <f>F7/1000</f>
        <v>4356.1000000000004</v>
      </c>
      <c r="H7" s="58">
        <v>0.94189999999999996</v>
      </c>
      <c r="I7" s="68">
        <f>G7*H7</f>
        <v>4103.0105899999999</v>
      </c>
      <c r="J7" s="96">
        <f>SUM(I7:I8)</f>
        <v>10380.020570000001</v>
      </c>
      <c r="K7" s="97"/>
    </row>
    <row r="8" spans="2:11" ht="15.75">
      <c r="B8" s="55">
        <v>43435</v>
      </c>
      <c r="C8" s="56">
        <v>6664200</v>
      </c>
      <c r="D8" s="56">
        <v>6704600</v>
      </c>
      <c r="E8" s="57">
        <v>40400</v>
      </c>
      <c r="F8" s="56">
        <f>D8-E8</f>
        <v>6664200</v>
      </c>
      <c r="G8" s="42">
        <f t="shared" ref="G8:G32" si="0">F8/1000</f>
        <v>6664.2</v>
      </c>
      <c r="H8" s="58">
        <v>0.94189999999999996</v>
      </c>
      <c r="I8" s="68">
        <f>G8*H8</f>
        <v>6277.0099799999998</v>
      </c>
      <c r="J8" s="98"/>
      <c r="K8" s="99"/>
    </row>
    <row r="9" spans="2:11" ht="15" customHeight="1">
      <c r="B9" s="55">
        <v>43466</v>
      </c>
      <c r="C9" s="59">
        <v>8328000.0099999998</v>
      </c>
      <c r="D9" s="59">
        <v>8364800</v>
      </c>
      <c r="E9" s="59">
        <v>36800</v>
      </c>
      <c r="F9" s="59">
        <f>D9-E9</f>
        <v>8328000</v>
      </c>
      <c r="G9" s="42">
        <f t="shared" si="0"/>
        <v>8328</v>
      </c>
      <c r="H9" s="58">
        <v>0.94189999999999996</v>
      </c>
      <c r="I9" s="59">
        <f>G9*H9</f>
        <v>7844.1431999999995</v>
      </c>
      <c r="J9" s="78">
        <f>SUM(I9:I20)</f>
        <v>101755.52918000001</v>
      </c>
      <c r="K9" s="79"/>
    </row>
    <row r="10" spans="2:11" ht="15" customHeight="1">
      <c r="B10" s="55">
        <v>43497</v>
      </c>
      <c r="C10" s="59">
        <v>8821599.9900000002</v>
      </c>
      <c r="D10" s="59">
        <v>8854600</v>
      </c>
      <c r="E10" s="59">
        <v>33000</v>
      </c>
      <c r="F10" s="59">
        <f t="shared" ref="F10:F32" si="1">D10-E10</f>
        <v>8821600</v>
      </c>
      <c r="G10" s="42">
        <f t="shared" si="0"/>
        <v>8821.6</v>
      </c>
      <c r="H10" s="58">
        <v>0.94189999999999996</v>
      </c>
      <c r="I10" s="59">
        <f t="shared" ref="I10:I32" si="2">G10*H10</f>
        <v>8309.0650399999995</v>
      </c>
      <c r="J10" s="80"/>
      <c r="K10" s="81"/>
    </row>
    <row r="11" spans="2:11" ht="15" customHeight="1">
      <c r="B11" s="55">
        <v>43525</v>
      </c>
      <c r="C11" s="59">
        <v>11445799.990000002</v>
      </c>
      <c r="D11" s="59">
        <v>11480600</v>
      </c>
      <c r="E11" s="59">
        <v>34800</v>
      </c>
      <c r="F11" s="59">
        <f t="shared" si="1"/>
        <v>11445800</v>
      </c>
      <c r="G11" s="42">
        <f t="shared" si="0"/>
        <v>11445.8</v>
      </c>
      <c r="H11" s="58">
        <v>0.94189999999999996</v>
      </c>
      <c r="I11" s="59">
        <f t="shared" si="2"/>
        <v>10780.799019999999</v>
      </c>
      <c r="J11" s="80"/>
      <c r="K11" s="81"/>
    </row>
    <row r="12" spans="2:11" ht="15" customHeight="1">
      <c r="B12" s="55">
        <v>43556</v>
      </c>
      <c r="C12" s="59">
        <v>11336199.990000002</v>
      </c>
      <c r="D12" s="59">
        <v>11370200</v>
      </c>
      <c r="E12" s="59">
        <v>34000</v>
      </c>
      <c r="F12" s="59">
        <f t="shared" si="1"/>
        <v>11336200</v>
      </c>
      <c r="G12" s="42">
        <f t="shared" si="0"/>
        <v>11336.2</v>
      </c>
      <c r="H12" s="58">
        <v>0.94189999999999996</v>
      </c>
      <c r="I12" s="59">
        <f t="shared" si="2"/>
        <v>10677.566780000001</v>
      </c>
      <c r="J12" s="80"/>
      <c r="K12" s="81"/>
    </row>
    <row r="13" spans="2:11" ht="15" customHeight="1">
      <c r="B13" s="55">
        <v>43586</v>
      </c>
      <c r="C13" s="59">
        <v>11100999.99</v>
      </c>
      <c r="D13" s="59">
        <v>11134800</v>
      </c>
      <c r="E13" s="59">
        <v>33800</v>
      </c>
      <c r="F13" s="59">
        <f t="shared" si="1"/>
        <v>11101000</v>
      </c>
      <c r="G13" s="42">
        <f t="shared" si="0"/>
        <v>11101</v>
      </c>
      <c r="H13" s="58">
        <v>0.94189999999999996</v>
      </c>
      <c r="I13" s="59">
        <f t="shared" si="2"/>
        <v>10456.0319</v>
      </c>
      <c r="J13" s="80"/>
      <c r="K13" s="81"/>
    </row>
    <row r="14" spans="2:11" ht="15" customHeight="1">
      <c r="B14" s="55">
        <v>43617</v>
      </c>
      <c r="C14" s="59">
        <v>9734600.0099999998</v>
      </c>
      <c r="D14" s="59">
        <v>9767600</v>
      </c>
      <c r="E14" s="59">
        <v>33000</v>
      </c>
      <c r="F14" s="59">
        <f t="shared" si="1"/>
        <v>9734600</v>
      </c>
      <c r="G14" s="42">
        <f t="shared" si="0"/>
        <v>9734.6</v>
      </c>
      <c r="H14" s="58">
        <v>0.94189999999999996</v>
      </c>
      <c r="I14" s="59">
        <f t="shared" si="2"/>
        <v>9169.0197399999997</v>
      </c>
      <c r="J14" s="80"/>
      <c r="K14" s="81"/>
    </row>
    <row r="15" spans="2:11" ht="15" customHeight="1">
      <c r="B15" s="55">
        <v>43647</v>
      </c>
      <c r="C15" s="59">
        <v>7911399.9800000004</v>
      </c>
      <c r="D15" s="59">
        <v>7944400</v>
      </c>
      <c r="E15" s="59">
        <v>33000</v>
      </c>
      <c r="F15" s="59">
        <f t="shared" si="1"/>
        <v>7911400</v>
      </c>
      <c r="G15" s="42">
        <f t="shared" si="0"/>
        <v>7911.4</v>
      </c>
      <c r="H15" s="58">
        <v>0.94189999999999996</v>
      </c>
      <c r="I15" s="59">
        <f t="shared" si="2"/>
        <v>7451.7476599999991</v>
      </c>
      <c r="J15" s="80"/>
      <c r="K15" s="81"/>
    </row>
    <row r="16" spans="2:11" ht="15" customHeight="1">
      <c r="B16" s="55">
        <v>43678</v>
      </c>
      <c r="C16" s="59">
        <v>8682599.9900000002</v>
      </c>
      <c r="D16" s="59">
        <v>8716200</v>
      </c>
      <c r="E16" s="59">
        <v>33600</v>
      </c>
      <c r="F16" s="59">
        <f t="shared" si="1"/>
        <v>8682600</v>
      </c>
      <c r="G16" s="42">
        <f t="shared" si="0"/>
        <v>8682.6</v>
      </c>
      <c r="H16" s="58">
        <v>0.94189999999999996</v>
      </c>
      <c r="I16" s="59">
        <f t="shared" si="2"/>
        <v>8178.1409400000002</v>
      </c>
      <c r="J16" s="80"/>
      <c r="K16" s="81"/>
    </row>
    <row r="17" spans="1:11" ht="15" customHeight="1">
      <c r="B17" s="55">
        <v>43709</v>
      </c>
      <c r="C17" s="59">
        <v>7346800.0000000009</v>
      </c>
      <c r="D17" s="59">
        <v>7381200</v>
      </c>
      <c r="E17" s="59">
        <v>34400</v>
      </c>
      <c r="F17" s="59">
        <f t="shared" si="1"/>
        <v>7346800</v>
      </c>
      <c r="G17" s="42">
        <f t="shared" si="0"/>
        <v>7346.8</v>
      </c>
      <c r="H17" s="58">
        <v>0.94189999999999996</v>
      </c>
      <c r="I17" s="59">
        <f t="shared" si="2"/>
        <v>6919.9509200000002</v>
      </c>
      <c r="J17" s="80"/>
      <c r="K17" s="81"/>
    </row>
    <row r="18" spans="1:11" ht="15" customHeight="1">
      <c r="B18" s="55">
        <v>43739</v>
      </c>
      <c r="C18" s="59">
        <v>7700000.0099999988</v>
      </c>
      <c r="D18" s="60">
        <v>7736400</v>
      </c>
      <c r="E18" s="59">
        <v>36400</v>
      </c>
      <c r="F18" s="59">
        <f t="shared" si="1"/>
        <v>7700000</v>
      </c>
      <c r="G18" s="42">
        <f t="shared" si="0"/>
        <v>7700</v>
      </c>
      <c r="H18" s="58">
        <v>0.94189999999999996</v>
      </c>
      <c r="I18" s="59">
        <f t="shared" si="2"/>
        <v>7252.63</v>
      </c>
      <c r="J18" s="80"/>
      <c r="K18" s="81"/>
    </row>
    <row r="19" spans="1:11" ht="15" customHeight="1">
      <c r="B19" s="55">
        <v>43770</v>
      </c>
      <c r="C19" s="59">
        <v>8539200.0099999998</v>
      </c>
      <c r="D19" s="60">
        <v>8575400</v>
      </c>
      <c r="E19" s="59">
        <v>36200</v>
      </c>
      <c r="F19" s="59">
        <f t="shared" si="1"/>
        <v>8539200</v>
      </c>
      <c r="G19" s="42">
        <f t="shared" si="0"/>
        <v>8539.2000000000007</v>
      </c>
      <c r="H19" s="58">
        <v>0.94189999999999996</v>
      </c>
      <c r="I19" s="59">
        <f t="shared" si="2"/>
        <v>8043.0724800000007</v>
      </c>
      <c r="J19" s="80"/>
      <c r="K19" s="81"/>
    </row>
    <row r="20" spans="1:11" ht="15" customHeight="1">
      <c r="B20" s="55">
        <v>43800</v>
      </c>
      <c r="C20" s="59">
        <v>7084999.9900000002</v>
      </c>
      <c r="D20" s="60">
        <v>7123800</v>
      </c>
      <c r="E20" s="59">
        <v>38800</v>
      </c>
      <c r="F20" s="59">
        <f t="shared" si="1"/>
        <v>7085000</v>
      </c>
      <c r="G20" s="42">
        <f t="shared" si="0"/>
        <v>7085</v>
      </c>
      <c r="H20" s="58">
        <v>0.94189999999999996</v>
      </c>
      <c r="I20" s="59">
        <f t="shared" si="2"/>
        <v>6673.3615</v>
      </c>
      <c r="J20" s="94"/>
      <c r="K20" s="95"/>
    </row>
    <row r="21" spans="1:11" ht="15" customHeight="1">
      <c r="B21" s="55">
        <v>43831</v>
      </c>
      <c r="C21" s="59">
        <v>7811400</v>
      </c>
      <c r="D21" s="60">
        <v>7847400</v>
      </c>
      <c r="E21" s="59">
        <v>36000</v>
      </c>
      <c r="F21" s="59">
        <f t="shared" si="1"/>
        <v>7811400</v>
      </c>
      <c r="G21" s="42">
        <f t="shared" si="0"/>
        <v>7811.4</v>
      </c>
      <c r="H21" s="58">
        <v>0.94189999999999996</v>
      </c>
      <c r="I21" s="59">
        <f t="shared" si="2"/>
        <v>7357.5576599999995</v>
      </c>
      <c r="J21" s="78">
        <f>SUM(I21:I32)</f>
        <v>104942.35364000002</v>
      </c>
      <c r="K21" s="79"/>
    </row>
    <row r="22" spans="1:11" ht="15" customHeight="1">
      <c r="B22" s="55">
        <v>43862</v>
      </c>
      <c r="C22" s="59">
        <v>9506000</v>
      </c>
      <c r="D22" s="60">
        <v>9540000</v>
      </c>
      <c r="E22" s="61">
        <v>34000</v>
      </c>
      <c r="F22" s="59">
        <f t="shared" si="1"/>
        <v>9506000</v>
      </c>
      <c r="G22" s="42">
        <f t="shared" si="0"/>
        <v>9506</v>
      </c>
      <c r="H22" s="58">
        <v>0.94189999999999996</v>
      </c>
      <c r="I22" s="59">
        <f t="shared" si="2"/>
        <v>8953.7013999999999</v>
      </c>
      <c r="J22" s="80"/>
      <c r="K22" s="81"/>
    </row>
    <row r="23" spans="1:11" ht="15" customHeight="1">
      <c r="B23" s="55">
        <v>43891</v>
      </c>
      <c r="C23" s="59">
        <v>11452600.01</v>
      </c>
      <c r="D23" s="60">
        <v>11488000</v>
      </c>
      <c r="E23" s="59">
        <v>35400</v>
      </c>
      <c r="F23" s="59">
        <f t="shared" si="1"/>
        <v>11452600</v>
      </c>
      <c r="G23" s="42">
        <f t="shared" si="0"/>
        <v>11452.6</v>
      </c>
      <c r="H23" s="58">
        <v>0.94189999999999996</v>
      </c>
      <c r="I23" s="59">
        <f t="shared" si="2"/>
        <v>10787.203939999999</v>
      </c>
      <c r="J23" s="80"/>
      <c r="K23" s="81"/>
    </row>
    <row r="24" spans="1:11" s="25" customFormat="1" ht="15" customHeight="1">
      <c r="A24" s="22"/>
      <c r="B24" s="55">
        <v>43922</v>
      </c>
      <c r="C24" s="59">
        <v>10930800.060000001</v>
      </c>
      <c r="D24" s="60">
        <v>10964400</v>
      </c>
      <c r="E24" s="59">
        <v>33600</v>
      </c>
      <c r="F24" s="59">
        <f t="shared" si="1"/>
        <v>10930800</v>
      </c>
      <c r="G24" s="42">
        <f t="shared" si="0"/>
        <v>10930.8</v>
      </c>
      <c r="H24" s="58">
        <v>0.94189999999999996</v>
      </c>
      <c r="I24" s="59">
        <f t="shared" si="2"/>
        <v>10295.720519999999</v>
      </c>
      <c r="J24" s="80"/>
      <c r="K24" s="81"/>
    </row>
    <row r="25" spans="1:11" s="25" customFormat="1" ht="15" customHeight="1">
      <c r="B25" s="55">
        <v>43952</v>
      </c>
      <c r="C25" s="59">
        <v>11657399.999999998</v>
      </c>
      <c r="D25" s="62">
        <v>11688000</v>
      </c>
      <c r="E25" s="59">
        <v>30600</v>
      </c>
      <c r="F25" s="59">
        <f t="shared" si="1"/>
        <v>11657400</v>
      </c>
      <c r="G25" s="42">
        <f t="shared" si="0"/>
        <v>11657.4</v>
      </c>
      <c r="H25" s="58">
        <v>0.94189999999999996</v>
      </c>
      <c r="I25" s="59">
        <f t="shared" si="2"/>
        <v>10980.10506</v>
      </c>
      <c r="J25" s="80"/>
      <c r="K25" s="81"/>
    </row>
    <row r="26" spans="1:11" ht="15" customHeight="1">
      <c r="B26" s="55">
        <v>43983</v>
      </c>
      <c r="C26" s="59">
        <v>9577600</v>
      </c>
      <c r="D26" s="60">
        <v>9607800</v>
      </c>
      <c r="E26" s="59">
        <v>30200</v>
      </c>
      <c r="F26" s="59">
        <f t="shared" si="1"/>
        <v>9577600</v>
      </c>
      <c r="G26" s="42">
        <f t="shared" si="0"/>
        <v>9577.6</v>
      </c>
      <c r="H26" s="58">
        <v>0.94189999999999996</v>
      </c>
      <c r="I26" s="59">
        <f t="shared" si="2"/>
        <v>9021.1414399999994</v>
      </c>
      <c r="J26" s="80"/>
      <c r="K26" s="81"/>
    </row>
    <row r="27" spans="1:11" ht="15" customHeight="1">
      <c r="B27" s="55">
        <v>44013</v>
      </c>
      <c r="C27" s="59">
        <v>8710200.0099999998</v>
      </c>
      <c r="D27" s="60">
        <v>8741400</v>
      </c>
      <c r="E27" s="59">
        <v>31200</v>
      </c>
      <c r="F27" s="59">
        <f t="shared" si="1"/>
        <v>8710200</v>
      </c>
      <c r="G27" s="42">
        <f t="shared" si="0"/>
        <v>8710.2000000000007</v>
      </c>
      <c r="H27" s="58">
        <v>0.94189999999999996</v>
      </c>
      <c r="I27" s="59">
        <f t="shared" si="2"/>
        <v>8204.1373800000001</v>
      </c>
      <c r="J27" s="80"/>
      <c r="K27" s="81"/>
    </row>
    <row r="28" spans="1:11" ht="15" customHeight="1">
      <c r="B28" s="55">
        <v>44044</v>
      </c>
      <c r="C28" s="59">
        <v>7122399.9899999993</v>
      </c>
      <c r="D28" s="60">
        <v>7156000</v>
      </c>
      <c r="E28" s="59">
        <v>33600</v>
      </c>
      <c r="F28" s="59">
        <f t="shared" si="1"/>
        <v>7122400</v>
      </c>
      <c r="G28" s="42">
        <f t="shared" si="0"/>
        <v>7122.4</v>
      </c>
      <c r="H28" s="58">
        <v>0.94189999999999996</v>
      </c>
      <c r="I28" s="59">
        <f t="shared" si="2"/>
        <v>6708.5885599999992</v>
      </c>
      <c r="J28" s="80"/>
      <c r="K28" s="81"/>
    </row>
    <row r="29" spans="1:11" ht="15" customHeight="1">
      <c r="B29" s="55">
        <v>44075</v>
      </c>
      <c r="C29" s="59">
        <v>8508800</v>
      </c>
      <c r="D29" s="60">
        <v>8542400</v>
      </c>
      <c r="E29" s="59">
        <v>33600</v>
      </c>
      <c r="F29" s="59">
        <f t="shared" si="1"/>
        <v>8508800</v>
      </c>
      <c r="G29" s="42">
        <f t="shared" si="0"/>
        <v>8508.7999999999993</v>
      </c>
      <c r="H29" s="58">
        <v>0.94189999999999996</v>
      </c>
      <c r="I29" s="59">
        <f t="shared" si="2"/>
        <v>8014.4387199999992</v>
      </c>
      <c r="J29" s="80"/>
      <c r="K29" s="81"/>
    </row>
    <row r="30" spans="1:11" ht="15" customHeight="1">
      <c r="B30" s="55">
        <v>44105</v>
      </c>
      <c r="C30" s="61">
        <v>8223200</v>
      </c>
      <c r="D30" s="60">
        <v>8274200</v>
      </c>
      <c r="E30" s="61">
        <v>51000</v>
      </c>
      <c r="F30" s="59">
        <f t="shared" si="1"/>
        <v>8223200</v>
      </c>
      <c r="G30" s="42">
        <f t="shared" si="0"/>
        <v>8223.2000000000007</v>
      </c>
      <c r="H30" s="58">
        <v>0.94189999999999996</v>
      </c>
      <c r="I30" s="59">
        <f t="shared" si="2"/>
        <v>7745.4320800000005</v>
      </c>
      <c r="J30" s="80"/>
      <c r="K30" s="81"/>
    </row>
    <row r="31" spans="1:11" ht="15" customHeight="1">
      <c r="B31" s="55">
        <v>44136</v>
      </c>
      <c r="C31" s="61">
        <v>8389800</v>
      </c>
      <c r="D31" s="60">
        <v>8425400</v>
      </c>
      <c r="E31" s="61">
        <v>35600</v>
      </c>
      <c r="F31" s="59">
        <f t="shared" si="1"/>
        <v>8389800</v>
      </c>
      <c r="G31" s="42">
        <f t="shared" si="0"/>
        <v>8389.7999999999993</v>
      </c>
      <c r="H31" s="58">
        <v>0.94189999999999996</v>
      </c>
      <c r="I31" s="59">
        <f t="shared" si="2"/>
        <v>7902.3526199999988</v>
      </c>
      <c r="J31" s="80"/>
      <c r="K31" s="81"/>
    </row>
    <row r="32" spans="1:11" ht="15" customHeight="1">
      <c r="B32" s="55">
        <v>44196</v>
      </c>
      <c r="C32" s="61">
        <v>9525400</v>
      </c>
      <c r="D32" s="60">
        <v>9562600</v>
      </c>
      <c r="E32" s="61">
        <v>37200</v>
      </c>
      <c r="F32" s="59">
        <f t="shared" si="1"/>
        <v>9525400</v>
      </c>
      <c r="G32" s="42">
        <f t="shared" si="0"/>
        <v>9525.4</v>
      </c>
      <c r="H32" s="58">
        <v>0.94189999999999996</v>
      </c>
      <c r="I32" s="59">
        <f t="shared" si="2"/>
        <v>8971.974259999999</v>
      </c>
      <c r="J32" s="80"/>
      <c r="K32" s="81"/>
    </row>
    <row r="33" spans="2:11">
      <c r="B33" s="63" t="s">
        <v>19</v>
      </c>
      <c r="C33" s="69">
        <f>SUM(C7:C32)</f>
        <v>230468100.02500001</v>
      </c>
      <c r="D33" s="64"/>
      <c r="E33" s="64"/>
      <c r="F33" s="64"/>
      <c r="G33" s="65">
        <f>ROUNDDOWN(SUM(G7:G32),0)</f>
        <v>230468</v>
      </c>
      <c r="H33" s="66"/>
      <c r="I33" s="67">
        <f>ROUNDDOWN(SUM(I7:I32),0)</f>
        <v>217077</v>
      </c>
      <c r="J33" s="82">
        <f>ROUNDDOWN(SUM(J7:K32),0)</f>
        <v>217077</v>
      </c>
      <c r="K33" s="82"/>
    </row>
    <row r="34" spans="2:11">
      <c r="G34" s="37"/>
      <c r="I34" s="37"/>
    </row>
    <row r="44" spans="2:11" ht="33.75" customHeight="1"/>
  </sheetData>
  <mergeCells count="11">
    <mergeCell ref="B3:I3"/>
    <mergeCell ref="B5:B6"/>
    <mergeCell ref="J21:K32"/>
    <mergeCell ref="J33:K33"/>
    <mergeCell ref="J5:K6"/>
    <mergeCell ref="I5:I6"/>
    <mergeCell ref="H5:H6"/>
    <mergeCell ref="G5:G6"/>
    <mergeCell ref="D5:F5"/>
    <mergeCell ref="J9:K20"/>
    <mergeCell ref="J7:K8"/>
  </mergeCells>
  <pageMargins left="0.78749999999999998" right="0.78749999999999998" top="1.0249999999999999" bottom="1.0249999999999999" header="0.78749999999999998" footer="0.78749999999999998"/>
  <pageSetup orientation="portrait" horizontalDpi="300" verticalDpi="300" r:id="rId1"/>
  <headerFooter>
    <oddHeader>&amp;C&amp;"Arial,Regular"&amp;10&amp;A</oddHeader>
    <oddFooter>&amp;C&amp;"Arial,Regular"&amp;10Page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K8"/>
  <sheetViews>
    <sheetView topLeftCell="F1" zoomScaleNormal="100" zoomScalePageLayoutView="60" workbookViewId="0">
      <selection activeCell="H4" sqref="H4"/>
    </sheetView>
  </sheetViews>
  <sheetFormatPr defaultRowHeight="15"/>
  <cols>
    <col min="1" max="4" width="10" style="22" customWidth="1"/>
    <col min="5" max="5" width="6.7109375" style="22" customWidth="1"/>
    <col min="6" max="6" width="17.5703125" style="22" customWidth="1"/>
    <col min="7" max="7" width="34.140625" style="22" customWidth="1"/>
    <col min="8" max="8" width="16" style="22" customWidth="1"/>
    <col min="9" max="9" width="10" style="22" customWidth="1"/>
    <col min="10" max="10" width="22.7109375" style="22" customWidth="1"/>
    <col min="11" max="1025" width="10" style="22" customWidth="1"/>
  </cols>
  <sheetData>
    <row r="3" spans="5:10">
      <c r="E3" s="26" t="s">
        <v>25</v>
      </c>
      <c r="F3" s="27" t="s">
        <v>26</v>
      </c>
      <c r="G3" s="27"/>
      <c r="H3" s="28" t="s">
        <v>27</v>
      </c>
      <c r="I3" s="100" t="s">
        <v>28</v>
      </c>
      <c r="J3" s="100"/>
    </row>
    <row r="4" spans="5:10">
      <c r="E4" s="29">
        <v>1</v>
      </c>
      <c r="F4" s="30" t="s">
        <v>29</v>
      </c>
      <c r="G4" s="31" t="s">
        <v>30</v>
      </c>
      <c r="H4" s="32">
        <f>'Generation sheet'!G33</f>
        <v>230468</v>
      </c>
      <c r="I4" s="101" t="s">
        <v>9</v>
      </c>
      <c r="J4" s="101"/>
    </row>
    <row r="5" spans="5:10" ht="13.9" customHeight="1">
      <c r="E5" s="89">
        <v>2</v>
      </c>
      <c r="F5" s="102" t="s">
        <v>31</v>
      </c>
      <c r="G5" s="103" t="s">
        <v>32</v>
      </c>
      <c r="H5" s="38">
        <v>22</v>
      </c>
      <c r="I5" s="33" t="s">
        <v>33</v>
      </c>
      <c r="J5" s="34"/>
    </row>
    <row r="6" spans="5:10">
      <c r="E6" s="89"/>
      <c r="F6" s="102"/>
      <c r="G6" s="103"/>
      <c r="H6" s="38">
        <v>10</v>
      </c>
      <c r="I6" s="33" t="s">
        <v>34</v>
      </c>
      <c r="J6" s="33"/>
    </row>
    <row r="7" spans="5:10">
      <c r="E7" s="89"/>
      <c r="F7" s="102"/>
      <c r="G7" s="103"/>
      <c r="H7" s="35">
        <v>31304000</v>
      </c>
      <c r="I7" s="104" t="s">
        <v>35</v>
      </c>
      <c r="J7" s="104"/>
    </row>
    <row r="8" spans="5:10">
      <c r="E8" s="29">
        <v>3</v>
      </c>
      <c r="F8" s="30" t="s">
        <v>36</v>
      </c>
      <c r="G8" s="30" t="s">
        <v>37</v>
      </c>
      <c r="H8" s="32">
        <f>'Generation sheet'!I33</f>
        <v>217077</v>
      </c>
      <c r="I8" s="33" t="s">
        <v>38</v>
      </c>
      <c r="J8" s="34"/>
    </row>
  </sheetData>
  <mergeCells count="6">
    <mergeCell ref="I3:J3"/>
    <mergeCell ref="I4:J4"/>
    <mergeCell ref="E5:E7"/>
    <mergeCell ref="F5:F7"/>
    <mergeCell ref="G5:G7"/>
    <mergeCell ref="I7:J7"/>
  </mergeCells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&amp;C&amp;"Arial,Regular"&amp;10&amp;A</oddHeader>
    <oddFooter>&amp;C&amp;"Arial,Regular"&amp;10Page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ER summary</vt:lpstr>
      <vt:lpstr>Generation sheet</vt:lpstr>
      <vt:lpstr>Actual SDGs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2.+ER+Sheet+_RSPL</dc:title>
  <dc:subject/>
  <dc:creator>HP</dc:creator>
  <dc:description/>
  <cp:lastModifiedBy>svg</cp:lastModifiedBy>
  <cp:revision>1</cp:revision>
  <dcterms:created xsi:type="dcterms:W3CDTF">2008-01-25T18:43:47Z</dcterms:created>
  <dcterms:modified xsi:type="dcterms:W3CDTF">2021-08-06T07:10:47Z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