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Y:\Ops-Carbon\GS RCP\GSRCP14_Greenko Bercha Wind_50MW\3. Sent to DOE\4.0 Board Reply\PRR R-II\"/>
    </mc:Choice>
  </mc:AlternateContent>
  <xr:revisionPtr revIDLastSave="0" documentId="13_ncr:1_{26CFDD77-3ECC-48CA-BF55-1A954151020A}" xr6:coauthVersionLast="47" xr6:coauthVersionMax="47" xr10:uidLastSave="{00000000-0000-0000-0000-000000000000}"/>
  <bookViews>
    <workbookView xWindow="-120" yWindow="-120" windowWidth="20730" windowHeight="11040" firstSheet="2" activeTab="5" xr2:uid="{00000000-000D-0000-FFFF-FFFF00000000}"/>
  </bookViews>
  <sheets>
    <sheet name="CEA Database version 11" sheetId="4" r:id="rId1"/>
    <sheet name="CEA Database version 18" sheetId="1" r:id="rId2"/>
    <sheet name="Emission factor" sheetId="2" r:id="rId3"/>
    <sheet name="Emission Reduction" sheetId="3" r:id="rId4"/>
    <sheet name="Emission Reduction with CL" sheetId="7" r:id="rId5"/>
    <sheet name="PLF " sheetId="5" r:id="rId6"/>
  </sheets>
  <calcPr calcId="181029" iterate="1" iterateDelta="1.0000000000000001E-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" i="7" l="1"/>
  <c r="C12" i="7"/>
  <c r="H13" i="7"/>
  <c r="C13" i="7"/>
  <c r="H10" i="7"/>
  <c r="H11" i="7"/>
  <c r="E10" i="7"/>
  <c r="E11" i="7"/>
  <c r="C11" i="7"/>
  <c r="C10" i="7"/>
  <c r="E13" i="3"/>
  <c r="E12" i="3"/>
  <c r="H13" i="3"/>
  <c r="H12" i="3"/>
  <c r="C13" i="3"/>
  <c r="C12" i="3"/>
  <c r="H10" i="3"/>
  <c r="H11" i="3"/>
  <c r="E10" i="3"/>
  <c r="E11" i="3"/>
  <c r="C11" i="3"/>
  <c r="C10" i="3"/>
  <c r="C5" i="7"/>
  <c r="C9" i="7"/>
  <c r="E9" i="7" s="1"/>
  <c r="H9" i="7" s="1"/>
  <c r="C8" i="7"/>
  <c r="E8" i="7" s="1"/>
  <c r="H8" i="7" s="1"/>
  <c r="C7" i="7"/>
  <c r="E7" i="7" s="1"/>
  <c r="H7" i="7" s="1"/>
  <c r="C6" i="7"/>
  <c r="E6" i="7" s="1"/>
  <c r="H6" i="7" s="1"/>
  <c r="G9" i="5"/>
  <c r="E5" i="7" l="1"/>
  <c r="H5" i="7" s="1"/>
  <c r="E13" i="7"/>
  <c r="E16" i="7"/>
  <c r="G8" i="5"/>
  <c r="G11" i="5" s="1"/>
  <c r="G12" i="5" s="1"/>
  <c r="E12" i="7" l="1"/>
  <c r="E17" i="7"/>
  <c r="M24" i="2"/>
  <c r="M27" i="2" s="1"/>
  <c r="E35" i="2" l="1"/>
  <c r="D24" i="2"/>
  <c r="D27" i="2" s="1"/>
  <c r="C9" i="3" l="1"/>
  <c r="C8" i="3"/>
  <c r="C7" i="3"/>
  <c r="C6" i="3"/>
  <c r="E6" i="3" s="1"/>
  <c r="H6" i="3" s="1"/>
  <c r="C5" i="3"/>
  <c r="E5" i="3" s="1"/>
  <c r="H5" i="3" s="1"/>
  <c r="E36" i="2"/>
  <c r="E37" i="2" s="1"/>
  <c r="I30" i="2"/>
  <c r="E7" i="3" l="1"/>
  <c r="H7" i="3" s="1"/>
  <c r="E8" i="3"/>
  <c r="H8" i="3" s="1"/>
  <c r="E9" i="3"/>
  <c r="H9" i="3" s="1"/>
  <c r="E16" i="3" l="1"/>
  <c r="E17" i="3" l="1"/>
</calcChain>
</file>

<file path=xl/sharedStrings.xml><?xml version="1.0" encoding="utf-8"?>
<sst xmlns="http://schemas.openxmlformats.org/spreadsheetml/2006/main" count="248" uniqueCount="129">
  <si>
    <t>CENTRAL ELECTRICITY AUTHORITY: CO2 BASELINE DATABASE</t>
  </si>
  <si>
    <t xml:space="preserve">VERSION </t>
  </si>
  <si>
    <t>18.0</t>
  </si>
  <si>
    <t>DATE</t>
  </si>
  <si>
    <t>BASELINE METHODOLOGY</t>
  </si>
  <si>
    <t>EMISSION FACTORS</t>
  </si>
  <si>
    <t>Emission Factors (tCO2/MWh) (excl. Imports)</t>
  </si>
  <si>
    <t>2016-17</t>
  </si>
  <si>
    <t>2017-18</t>
  </si>
  <si>
    <t>2018-19</t>
  </si>
  <si>
    <t>2019-20</t>
  </si>
  <si>
    <t>2020-21</t>
  </si>
  <si>
    <t>2021-22</t>
  </si>
  <si>
    <t>Emission Factors (tCO2/MWh) (incl. Imports)</t>
  </si>
  <si>
    <t xml:space="preserve">Weighted Average Emission Rate </t>
  </si>
  <si>
    <t>Weighted Average Emission Rate (2)</t>
  </si>
  <si>
    <t>Weighted Average Emission Rate Incl. RES</t>
  </si>
  <si>
    <t>Weighted Average Emission Rate Incl. RES (2)</t>
  </si>
  <si>
    <t xml:space="preserve">Simple Operating Margin (1) </t>
  </si>
  <si>
    <t xml:space="preserve">Simple Operating Margin (1) (2) </t>
  </si>
  <si>
    <t>Build Margin</t>
  </si>
  <si>
    <t>Build Margin (not adjusted for imports)</t>
  </si>
  <si>
    <t xml:space="preserve">Combined Margin (1) </t>
  </si>
  <si>
    <t>Combined Margin (1) (2)</t>
  </si>
  <si>
    <t xml:space="preserve">(1) Operating margin is based on the data for the same year. This corresponds to the ex post option </t>
  </si>
  <si>
    <t xml:space="preserve">      given in "Tool to Calculate the Emission Factor for an Electricity System", Ver. 7.0 (p.16)</t>
  </si>
  <si>
    <t>(2) Adjustments for imports from other Indian grids are based on operating margin of exporting grid.</t>
  </si>
  <si>
    <t xml:space="preserve">       For imports from other countries, an emission factor of zero is used.</t>
  </si>
  <si>
    <t xml:space="preserve">       See "Tool to Calculate the Emission Factor for an Electricity System", Ver. 7.0 (p.10 &amp; 11), options a+b</t>
  </si>
  <si>
    <t>GENERATION DATA</t>
  </si>
  <si>
    <t>EMISSION DATA</t>
  </si>
  <si>
    <t>Gross Generation Total (GWh)</t>
  </si>
  <si>
    <t>Absolute Emissions Total (tCO2)</t>
  </si>
  <si>
    <t>Net Generation Total (GWh)</t>
  </si>
  <si>
    <t>Absolute Emissions OM (tCO2)</t>
  </si>
  <si>
    <t>Share of Must-Run (Hydro/Nuclear) (% of Net Generation)</t>
  </si>
  <si>
    <t>Absolute Emissions BM (tCO2)</t>
  </si>
  <si>
    <t>Net Generation in Operating Margin (GWh)</t>
  </si>
  <si>
    <t>Net Imports (GWh)</t>
  </si>
  <si>
    <t>20% of Net Generation (GWh)</t>
  </si>
  <si>
    <t>Share of Net Imports (% of Net Generation)</t>
  </si>
  <si>
    <t>Net Generation in Build Margin (GWh)</t>
  </si>
  <si>
    <t xml:space="preserve">  Net Renewable Generation (GWh)</t>
  </si>
  <si>
    <t>Gross Generation Total, Including RES  (GWh)</t>
  </si>
  <si>
    <t>Net Generation Total, Including RES (GWh)</t>
  </si>
  <si>
    <t>ER Sheet Version Number</t>
  </si>
  <si>
    <t>Version Dated</t>
  </si>
  <si>
    <t>VERSION</t>
  </si>
  <si>
    <t>Tool Applied</t>
  </si>
  <si>
    <t>Net Generation in Operating Margin (GWH) (incl. Imports)</t>
  </si>
  <si>
    <t>Indian Grid</t>
  </si>
  <si>
    <t>Simple Operating Margin (tCO2/MWh) (incl. Imports) (1) (2)</t>
  </si>
  <si>
    <t>Build Margin (tCO2/MWh) (not adjusted for imports)</t>
  </si>
  <si>
    <t>Weighted Generation Operating Margin</t>
  </si>
  <si>
    <t>Combined Margin Emission Factor</t>
  </si>
  <si>
    <t>ER calculation</t>
  </si>
  <si>
    <t xml:space="preserve">PLF (%) </t>
  </si>
  <si>
    <t>Annual Generation for first year of crediting period(MWh)</t>
  </si>
  <si>
    <t>Emission Factor (tCO2/MW)</t>
  </si>
  <si>
    <t>Annual Emission Reductions for first year of crediting period (tCO2)</t>
  </si>
  <si>
    <t>Year</t>
  </si>
  <si>
    <t>Net generation with Degradation factor (MWh)</t>
  </si>
  <si>
    <r>
      <t>Estimated baseline emissions or removals (tCO</t>
    </r>
    <r>
      <rPr>
        <b/>
        <vertAlign val="subscript"/>
        <sz val="11"/>
        <rFont val="Arial"/>
        <family val="2"/>
      </rPr>
      <t>2</t>
    </r>
    <r>
      <rPr>
        <b/>
        <sz val="11"/>
        <rFont val="Arial"/>
        <family val="2"/>
      </rPr>
      <t>e)</t>
    </r>
  </si>
  <si>
    <t>Estimated project emissions or removals (tCO2e)</t>
  </si>
  <si>
    <r>
      <t>Estimated leakage emissions (tCO</t>
    </r>
    <r>
      <rPr>
        <b/>
        <vertAlign val="subscript"/>
        <sz val="11"/>
        <rFont val="Arial"/>
        <family val="2"/>
      </rPr>
      <t>2</t>
    </r>
    <r>
      <rPr>
        <b/>
        <sz val="11"/>
        <rFont val="Arial"/>
        <family val="2"/>
      </rPr>
      <t>e)</t>
    </r>
  </si>
  <si>
    <r>
      <t>Estimated project emissions or removals (tCO</t>
    </r>
    <r>
      <rPr>
        <b/>
        <vertAlign val="subscript"/>
        <sz val="11"/>
        <rFont val="Arial"/>
        <family val="2"/>
      </rPr>
      <t>2</t>
    </r>
    <r>
      <rPr>
        <b/>
        <sz val="11"/>
        <rFont val="Arial"/>
        <family val="2"/>
      </rPr>
      <t>e)</t>
    </r>
  </si>
  <si>
    <t>Year 1</t>
  </si>
  <si>
    <t>Year 2</t>
  </si>
  <si>
    <t>Year 3</t>
  </si>
  <si>
    <t>Year 4</t>
  </si>
  <si>
    <t>Year 5</t>
  </si>
  <si>
    <t xml:space="preserve">Total </t>
  </si>
  <si>
    <t>Average</t>
  </si>
  <si>
    <t>Estimated Generation (MWh)</t>
  </si>
  <si>
    <r>
      <t>Estimated net GHG emission reductions or removals (tCO</t>
    </r>
    <r>
      <rPr>
        <vertAlign val="subscript"/>
        <sz val="11"/>
        <rFont val="Arial"/>
        <family val="2"/>
      </rPr>
      <t>2</t>
    </r>
    <r>
      <rPr>
        <sz val="11"/>
        <rFont val="Arial"/>
        <family val="2"/>
      </rPr>
      <t>e)</t>
    </r>
  </si>
  <si>
    <r>
      <t>Project capacity (MW</t>
    </r>
    <r>
      <rPr>
        <sz val="11"/>
        <color theme="1"/>
        <rFont val="Calibri"/>
        <family val="2"/>
        <scheme val="minor"/>
      </rPr>
      <t>)</t>
    </r>
  </si>
  <si>
    <t>ACM0002 / Ver 21.0 and "Tool to Calculate the Emission Factor for an Electricity System", Version 7.0</t>
  </si>
  <si>
    <t xml:space="preserve">https://cea.nic.in/cdm-co2-baseline-database/?lang=en </t>
  </si>
  <si>
    <t>SUSTAINABLE DEVELOPMENT GOALS TARGETED</t>
  </si>
  <si>
    <t>SDG IMPACT</t>
  </si>
  <si>
    <t>ESTIMATED ANNUAL AVERAGE</t>
  </si>
  <si>
    <t>UNITS OR PRODUCTS</t>
  </si>
  <si>
    <t>MWh</t>
  </si>
  <si>
    <t>Trainings</t>
  </si>
  <si>
    <t>Employees</t>
  </si>
  <si>
    <t>Jobs</t>
  </si>
  <si>
    <t>Emission Reduction</t>
  </si>
  <si>
    <t>7 Affordable and Clean Energy</t>
  </si>
  <si>
    <t>MWh of renewable energy generated</t>
  </si>
  <si>
    <t>8 Decent Work and Economic Growth </t>
  </si>
  <si>
    <t>13 Climate Action (mandatory)</t>
  </si>
  <si>
    <r>
      <t>tCO</t>
    </r>
    <r>
      <rPr>
        <vertAlign val="subscript"/>
        <sz val="11"/>
        <color rgb="FF4D4D4C"/>
        <rFont val="Calibri"/>
        <family val="2"/>
        <scheme val="minor"/>
      </rPr>
      <t>2</t>
    </r>
  </si>
  <si>
    <t>O&amp;M cost</t>
  </si>
  <si>
    <t>Training/year</t>
  </si>
  <si>
    <t>INR (million)/year</t>
  </si>
  <si>
    <t>11.0</t>
  </si>
  <si>
    <t>Apr 16</t>
  </si>
  <si>
    <t>ACM0002 / Ver 16.0 and "Tool to Calculate the Emission Factor for an Electricity System", Version 5.0</t>
  </si>
  <si>
    <t>2010-11</t>
  </si>
  <si>
    <t>2011-12</t>
  </si>
  <si>
    <t>2012-13</t>
  </si>
  <si>
    <t>2013-14</t>
  </si>
  <si>
    <t>2014-15</t>
  </si>
  <si>
    <r>
      <t xml:space="preserve">(1) Operating margin is based on the data for the same year. This corresponds to the </t>
    </r>
    <r>
      <rPr>
        <i/>
        <sz val="8"/>
        <rFont val="Arial"/>
        <family val="2"/>
      </rPr>
      <t xml:space="preserve">ex post option </t>
    </r>
  </si>
  <si>
    <t xml:space="preserve">      given in "Tool to Calculate the Emission Factor for an Electricity System", Ver. 5.0 (p.14)</t>
  </si>
  <si>
    <t xml:space="preserve">       See "Tool to Calculate the Emission Factor for an Electricity System", Ver. 5.0 (p.9), options a+b</t>
  </si>
  <si>
    <t>https://cea.nic.in/cdm-co2-baseline-database/?lang=en</t>
  </si>
  <si>
    <t>ACM0002 / Ver 17.0 and "Tool to Calculate the Emission Factor for an Electricity System", Version 6.0</t>
  </si>
  <si>
    <t>Baseline emission factor</t>
  </si>
  <si>
    <r>
      <t>(tCO</t>
    </r>
    <r>
      <rPr>
        <b/>
        <vertAlign val="subscript"/>
        <sz val="11"/>
        <rFont val="Calibri"/>
        <family val="2"/>
      </rPr>
      <t>2</t>
    </r>
    <r>
      <rPr>
        <b/>
        <sz val="11"/>
        <rFont val="Calibri"/>
        <family val="2"/>
      </rPr>
      <t>/MWh)</t>
    </r>
  </si>
  <si>
    <t>*Conservative values have been chosen.</t>
  </si>
  <si>
    <t>Previous crediting period</t>
  </si>
  <si>
    <t>Total no. of days</t>
  </si>
  <si>
    <t>Total generation</t>
  </si>
  <si>
    <t>Actual PLF</t>
  </si>
  <si>
    <t>Capacity</t>
  </si>
  <si>
    <t>As per IRR sheet</t>
  </si>
  <si>
    <t>Benchmark is</t>
  </si>
  <si>
    <t>Above result clearly shows that IRR is not  breaching the benchmark.</t>
  </si>
  <si>
    <t>Estimated PLF as per registerd PDD</t>
  </si>
  <si>
    <t>Actual Generation (MWh)</t>
  </si>
  <si>
    <t>On +2.52% variation in PLF, IRR will be</t>
  </si>
  <si>
    <t>Percentage variation in PLF wrt registered PDD</t>
  </si>
  <si>
    <t>IRR as per registered PDD</t>
  </si>
  <si>
    <t>Year 1 *</t>
  </si>
  <si>
    <t>* The generation and emission reductions are lower in the first year of the crediting period because the submission of the request for renewal was delayed by 89 days.</t>
  </si>
  <si>
    <t>Year 6</t>
  </si>
  <si>
    <t>Year 7</t>
  </si>
  <si>
    <t>Tear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</si>
</sst>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(* #,##0.00_);_(* \(#,##0.00\);_(* &quot;-&quot;??_);_(@_)"/>
    <numFmt numFmtId="164" formatCode="#,##0.0000"/>
    <numFmt numFmtId="165" formatCode="0.0000"/>
    <numFmt numFmtId="166" formatCode="_(* #,##0_);_(* \(#,##0\);_(* &quot;-&quot;??_);_(@_)"/>
    <numFmt numFmtId="167" formatCode="0.0%"/>
    <numFmt numFmtId="168" formatCode="[$-409]dd\-mmm\-yy;@"/>
    <numFmt numFmtId="169" formatCode="_-* #,##0.00_k_r_._-;\-* #,##0.00_k_r_._-;_-* &quot;-&quot;??_k_r_._-;_-@_-"/>
    <numFmt numFmtId="170" formatCode="[$-409]d\-mmm\-yy;@"/>
  </numFmts>
  <fonts count="3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name val="Arial"/>
      <family val="2"/>
    </font>
    <font>
      <b/>
      <vertAlign val="subscript"/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vertAlign val="subscript"/>
      <sz val="11"/>
      <name val="Arial"/>
      <family val="2"/>
    </font>
    <font>
      <u/>
      <sz val="11"/>
      <color theme="10"/>
      <name val="Calibri"/>
      <family val="2"/>
      <scheme val="minor"/>
    </font>
    <font>
      <vertAlign val="subscript"/>
      <sz val="11"/>
      <color rgb="FF4D4D4C"/>
      <name val="Calibri"/>
      <family val="2"/>
      <scheme val="minor"/>
    </font>
    <font>
      <sz val="11"/>
      <name val="Calibri"/>
      <family val="2"/>
      <scheme val="minor"/>
    </font>
    <font>
      <u/>
      <sz val="10"/>
      <color indexed="1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u/>
      <sz val="10"/>
      <color theme="10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u/>
      <sz val="11"/>
      <color theme="10"/>
      <name val="Calibri"/>
      <family val="2"/>
    </font>
    <font>
      <sz val="12"/>
      <name val="Times New Roman"/>
      <family val="1"/>
    </font>
    <font>
      <b/>
      <sz val="11"/>
      <name val="Calibri"/>
      <family val="2"/>
      <scheme val="minor"/>
    </font>
    <font>
      <b/>
      <vertAlign val="subscript"/>
      <sz val="11"/>
      <name val="Calibri"/>
      <family val="2"/>
    </font>
    <font>
      <b/>
      <sz val="11"/>
      <name val="Calibri"/>
      <family val="2"/>
    </font>
  </fonts>
  <fills count="2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6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theme="8" tint="0.59999389629810485"/>
      </top>
      <bottom style="thin">
        <color theme="8" tint="0.59999389629810485"/>
      </bottom>
      <diagonal/>
    </border>
    <border>
      <left style="thin">
        <color theme="8" tint="0.59999389629810485"/>
      </left>
      <right style="thin">
        <color theme="8" tint="0.59999389629810485"/>
      </right>
      <top style="thin">
        <color theme="8" tint="0.59999389629810485"/>
      </top>
      <bottom style="thin">
        <color theme="8" tint="0.59999389629810485"/>
      </bottom>
      <diagonal/>
    </border>
    <border>
      <left/>
      <right style="thin">
        <color theme="8" tint="0.59999389629810485"/>
      </right>
      <top style="thin">
        <color theme="8" tint="0.59999389629810485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8" tint="0.59999389629810485"/>
      </bottom>
      <diagonal/>
    </border>
    <border>
      <left style="thin">
        <color theme="8" tint="0.59999389629810485"/>
      </left>
      <right style="thin">
        <color theme="8" tint="0.59999389629810485"/>
      </right>
      <top/>
      <bottom style="thin">
        <color theme="8" tint="0.59999389629810485"/>
      </bottom>
      <diagonal/>
    </border>
    <border>
      <left/>
      <right style="thin">
        <color theme="8" tint="0.59999389629810485"/>
      </right>
      <top/>
      <bottom style="thin">
        <color theme="8" tint="0.59999389629810485"/>
      </bottom>
      <diagonal/>
    </border>
    <border>
      <left style="thin">
        <color theme="8" tint="0.59999389629810485"/>
      </left>
      <right style="thin">
        <color theme="8" tint="0.59999389629810485"/>
      </right>
      <top/>
      <bottom/>
      <diagonal/>
    </border>
    <border>
      <left style="thin">
        <color theme="8" tint="0.59999389629810485"/>
      </left>
      <right/>
      <top style="thin">
        <color theme="8" tint="0.59999389629810485"/>
      </top>
      <bottom style="thin">
        <color theme="8" tint="0.59999389629810485"/>
      </bottom>
      <diagonal/>
    </border>
    <border>
      <left/>
      <right style="thin">
        <color theme="8" tint="0.59999389629810485"/>
      </right>
      <top/>
      <bottom/>
      <diagonal/>
    </border>
    <border>
      <left/>
      <right style="thin">
        <color theme="8" tint="0.59999389629810485"/>
      </right>
      <top style="thin">
        <color theme="8" tint="0.59999389629810485"/>
      </top>
      <bottom style="thin">
        <color theme="8" tint="0.59999389629810485"/>
      </bottom>
      <diagonal/>
    </border>
    <border>
      <left style="thin">
        <color indexed="64"/>
      </left>
      <right style="thin">
        <color indexed="64"/>
      </right>
      <top style="thin">
        <color rgb="FFA295F3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12">
    <xf numFmtId="0" fontId="0" fillId="0" borderId="0"/>
    <xf numFmtId="9" fontId="1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17" fillId="0" borderId="0" applyNumberFormat="0" applyFill="0" applyBorder="0" applyAlignment="0" applyProtection="0"/>
    <xf numFmtId="168" fontId="6" fillId="0" borderId="0"/>
    <xf numFmtId="168" fontId="6" fillId="0" borderId="0"/>
    <xf numFmtId="168" fontId="6" fillId="0" borderId="0"/>
    <xf numFmtId="9" fontId="6" fillId="0" borderId="0" applyFont="0" applyFill="0" applyBorder="0" applyAlignment="0" applyProtection="0"/>
    <xf numFmtId="0" fontId="1" fillId="0" borderId="0"/>
    <xf numFmtId="168" fontId="6" fillId="0" borderId="0"/>
    <xf numFmtId="168" fontId="3" fillId="5" borderId="0" applyNumberFormat="0" applyBorder="0" applyAlignment="0" applyProtection="0"/>
    <xf numFmtId="168" fontId="3" fillId="6" borderId="0" applyNumberFormat="0" applyBorder="0" applyAlignment="0" applyProtection="0"/>
    <xf numFmtId="168" fontId="3" fillId="7" borderId="0" applyNumberFormat="0" applyBorder="0" applyAlignment="0" applyProtection="0"/>
    <xf numFmtId="168" fontId="3" fillId="8" borderId="0" applyNumberFormat="0" applyBorder="0" applyAlignment="0" applyProtection="0"/>
    <xf numFmtId="168" fontId="3" fillId="9" borderId="0" applyNumberFormat="0" applyBorder="0" applyAlignment="0" applyProtection="0"/>
    <xf numFmtId="168" fontId="3" fillId="10" borderId="0" applyNumberFormat="0" applyBorder="0" applyAlignment="0" applyProtection="0"/>
    <xf numFmtId="168" fontId="3" fillId="11" borderId="0" applyNumberFormat="0" applyBorder="0" applyAlignment="0" applyProtection="0"/>
    <xf numFmtId="168" fontId="3" fillId="12" borderId="0" applyNumberFormat="0" applyBorder="0" applyAlignment="0" applyProtection="0"/>
    <xf numFmtId="168" fontId="3" fillId="13" borderId="0" applyNumberFormat="0" applyBorder="0" applyAlignment="0" applyProtection="0"/>
    <xf numFmtId="168" fontId="3" fillId="8" borderId="0" applyNumberFormat="0" applyBorder="0" applyAlignment="0" applyProtection="0"/>
    <xf numFmtId="168" fontId="3" fillId="11" borderId="0" applyNumberFormat="0" applyBorder="0" applyAlignment="0" applyProtection="0"/>
    <xf numFmtId="168" fontId="3" fillId="14" borderId="0" applyNumberFormat="0" applyBorder="0" applyAlignment="0" applyProtection="0"/>
    <xf numFmtId="168" fontId="18" fillId="15" borderId="0" applyNumberFormat="0" applyBorder="0" applyAlignment="0" applyProtection="0"/>
    <xf numFmtId="168" fontId="18" fillId="12" borderId="0" applyNumberFormat="0" applyBorder="0" applyAlignment="0" applyProtection="0"/>
    <xf numFmtId="168" fontId="18" fillId="13" borderId="0" applyNumberFormat="0" applyBorder="0" applyAlignment="0" applyProtection="0"/>
    <xf numFmtId="168" fontId="18" fillId="16" borderId="0" applyNumberFormat="0" applyBorder="0" applyAlignment="0" applyProtection="0"/>
    <xf numFmtId="168" fontId="18" fillId="17" borderId="0" applyNumberFormat="0" applyBorder="0" applyAlignment="0" applyProtection="0"/>
    <xf numFmtId="168" fontId="18" fillId="18" borderId="0" applyNumberFormat="0" applyBorder="0" applyAlignment="0" applyProtection="0"/>
    <xf numFmtId="168" fontId="18" fillId="19" borderId="0" applyNumberFormat="0" applyBorder="0" applyAlignment="0" applyProtection="0"/>
    <xf numFmtId="168" fontId="18" fillId="20" borderId="0" applyNumberFormat="0" applyBorder="0" applyAlignment="0" applyProtection="0"/>
    <xf numFmtId="168" fontId="18" fillId="21" borderId="0" applyNumberFormat="0" applyBorder="0" applyAlignment="0" applyProtection="0"/>
    <xf numFmtId="168" fontId="18" fillId="16" borderId="0" applyNumberFormat="0" applyBorder="0" applyAlignment="0" applyProtection="0"/>
    <xf numFmtId="168" fontId="18" fillId="17" borderId="0" applyNumberFormat="0" applyBorder="0" applyAlignment="0" applyProtection="0"/>
    <xf numFmtId="168" fontId="18" fillId="22" borderId="0" applyNumberFormat="0" applyBorder="0" applyAlignment="0" applyProtection="0"/>
    <xf numFmtId="168" fontId="19" fillId="6" borderId="0" applyNumberFormat="0" applyBorder="0" applyAlignment="0" applyProtection="0"/>
    <xf numFmtId="168" fontId="20" fillId="23" borderId="51" applyNumberFormat="0" applyAlignment="0" applyProtection="0"/>
    <xf numFmtId="168" fontId="21" fillId="24" borderId="52" applyNumberFormat="0" applyAlignment="0" applyProtection="0"/>
    <xf numFmtId="168" fontId="22" fillId="0" borderId="0" applyNumberFormat="0" applyFill="0" applyBorder="0" applyAlignment="0" applyProtection="0"/>
    <xf numFmtId="168" fontId="23" fillId="7" borderId="0" applyNumberFormat="0" applyBorder="0" applyAlignment="0" applyProtection="0"/>
    <xf numFmtId="168" fontId="24" fillId="0" borderId="53" applyNumberFormat="0" applyFill="0" applyAlignment="0" applyProtection="0"/>
    <xf numFmtId="168" fontId="25" fillId="0" borderId="54" applyNumberFormat="0" applyFill="0" applyAlignment="0" applyProtection="0"/>
    <xf numFmtId="168" fontId="26" fillId="0" borderId="55" applyNumberFormat="0" applyFill="0" applyAlignment="0" applyProtection="0"/>
    <xf numFmtId="168" fontId="26" fillId="0" borderId="0" applyNumberFormat="0" applyFill="0" applyBorder="0" applyAlignment="0" applyProtection="0"/>
    <xf numFmtId="168" fontId="27" fillId="10" borderId="51" applyNumberFormat="0" applyAlignment="0" applyProtection="0"/>
    <xf numFmtId="168" fontId="28" fillId="0" borderId="56" applyNumberFormat="0" applyFill="0" applyAlignment="0" applyProtection="0"/>
    <xf numFmtId="168" fontId="29" fillId="25" borderId="0" applyNumberFormat="0" applyBorder="0" applyAlignment="0" applyProtection="0"/>
    <xf numFmtId="168" fontId="6" fillId="0" borderId="0"/>
    <xf numFmtId="168" fontId="6" fillId="26" borderId="57" applyNumberFormat="0" applyFont="0" applyAlignment="0" applyProtection="0"/>
    <xf numFmtId="168" fontId="30" fillId="23" borderId="58" applyNumberFormat="0" applyAlignment="0" applyProtection="0"/>
    <xf numFmtId="168" fontId="31" fillId="0" borderId="0" applyNumberFormat="0" applyFill="0" applyBorder="0" applyAlignment="0" applyProtection="0"/>
    <xf numFmtId="168" fontId="32" fillId="0" borderId="59" applyNumberFormat="0" applyFill="0" applyAlignment="0" applyProtection="0"/>
    <xf numFmtId="168" fontId="33" fillId="0" borderId="0" applyNumberFormat="0" applyFill="0" applyBorder="0" applyAlignment="0" applyProtection="0"/>
    <xf numFmtId="168" fontId="6" fillId="26" borderId="57" applyNumberFormat="0" applyFont="0" applyAlignment="0" applyProtection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8" fontId="13" fillId="0" borderId="0" applyNumberFormat="0" applyFill="0" applyBorder="0" applyAlignment="0" applyProtection="0">
      <alignment vertical="top"/>
      <protection locked="0"/>
    </xf>
    <xf numFmtId="168" fontId="6" fillId="0" borderId="0"/>
    <xf numFmtId="168" fontId="6" fillId="0" borderId="0"/>
    <xf numFmtId="168" fontId="6" fillId="0" borderId="0"/>
    <xf numFmtId="169" fontId="6" fillId="0" borderId="0" applyFont="0" applyFill="0" applyBorder="0" applyAlignment="0" applyProtection="0"/>
    <xf numFmtId="0" fontId="1" fillId="0" borderId="0"/>
    <xf numFmtId="0" fontId="34" fillId="0" borderId="0" applyNumberFormat="0" applyFill="0" applyBorder="0" applyAlignment="0" applyProtection="0">
      <alignment vertical="top"/>
      <protection locked="0"/>
    </xf>
    <xf numFmtId="168" fontId="6" fillId="0" borderId="0"/>
    <xf numFmtId="168" fontId="3" fillId="5" borderId="0" applyNumberFormat="0" applyBorder="0" applyAlignment="0" applyProtection="0"/>
    <xf numFmtId="168" fontId="3" fillId="6" borderId="0" applyNumberFormat="0" applyBorder="0" applyAlignment="0" applyProtection="0"/>
    <xf numFmtId="168" fontId="3" fillId="7" borderId="0" applyNumberFormat="0" applyBorder="0" applyAlignment="0" applyProtection="0"/>
    <xf numFmtId="168" fontId="3" fillId="8" borderId="0" applyNumberFormat="0" applyBorder="0" applyAlignment="0" applyProtection="0"/>
    <xf numFmtId="168" fontId="3" fillId="9" borderId="0" applyNumberFormat="0" applyBorder="0" applyAlignment="0" applyProtection="0"/>
    <xf numFmtId="168" fontId="3" fillId="10" borderId="0" applyNumberFormat="0" applyBorder="0" applyAlignment="0" applyProtection="0"/>
    <xf numFmtId="168" fontId="3" fillId="11" borderId="0" applyNumberFormat="0" applyBorder="0" applyAlignment="0" applyProtection="0"/>
    <xf numFmtId="168" fontId="3" fillId="12" borderId="0" applyNumberFormat="0" applyBorder="0" applyAlignment="0" applyProtection="0"/>
    <xf numFmtId="168" fontId="3" fillId="13" borderId="0" applyNumberFormat="0" applyBorder="0" applyAlignment="0" applyProtection="0"/>
    <xf numFmtId="168" fontId="3" fillId="8" borderId="0" applyNumberFormat="0" applyBorder="0" applyAlignment="0" applyProtection="0"/>
    <xf numFmtId="168" fontId="3" fillId="11" borderId="0" applyNumberFormat="0" applyBorder="0" applyAlignment="0" applyProtection="0"/>
    <xf numFmtId="168" fontId="3" fillId="14" borderId="0" applyNumberFormat="0" applyBorder="0" applyAlignment="0" applyProtection="0"/>
    <xf numFmtId="168" fontId="18" fillId="15" borderId="0" applyNumberFormat="0" applyBorder="0" applyAlignment="0" applyProtection="0"/>
    <xf numFmtId="168" fontId="18" fillId="12" borderId="0" applyNumberFormat="0" applyBorder="0" applyAlignment="0" applyProtection="0"/>
    <xf numFmtId="168" fontId="18" fillId="13" borderId="0" applyNumberFormat="0" applyBorder="0" applyAlignment="0" applyProtection="0"/>
    <xf numFmtId="168" fontId="18" fillId="16" borderId="0" applyNumberFormat="0" applyBorder="0" applyAlignment="0" applyProtection="0"/>
    <xf numFmtId="168" fontId="18" fillId="17" borderId="0" applyNumberFormat="0" applyBorder="0" applyAlignment="0" applyProtection="0"/>
    <xf numFmtId="168" fontId="18" fillId="18" borderId="0" applyNumberFormat="0" applyBorder="0" applyAlignment="0" applyProtection="0"/>
    <xf numFmtId="168" fontId="18" fillId="19" borderId="0" applyNumberFormat="0" applyBorder="0" applyAlignment="0" applyProtection="0"/>
    <xf numFmtId="168" fontId="18" fillId="20" borderId="0" applyNumberFormat="0" applyBorder="0" applyAlignment="0" applyProtection="0"/>
    <xf numFmtId="168" fontId="18" fillId="21" borderId="0" applyNumberFormat="0" applyBorder="0" applyAlignment="0" applyProtection="0"/>
    <xf numFmtId="168" fontId="18" fillId="16" borderId="0" applyNumberFormat="0" applyBorder="0" applyAlignment="0" applyProtection="0"/>
    <xf numFmtId="168" fontId="18" fillId="17" borderId="0" applyNumberFormat="0" applyBorder="0" applyAlignment="0" applyProtection="0"/>
    <xf numFmtId="168" fontId="18" fillId="22" borderId="0" applyNumberFormat="0" applyBorder="0" applyAlignment="0" applyProtection="0"/>
    <xf numFmtId="168" fontId="19" fillId="6" borderId="0" applyNumberFormat="0" applyBorder="0" applyAlignment="0" applyProtection="0"/>
    <xf numFmtId="168" fontId="20" fillId="23" borderId="51" applyNumberFormat="0" applyAlignment="0" applyProtection="0"/>
    <xf numFmtId="168" fontId="21" fillId="24" borderId="52" applyNumberFormat="0" applyAlignment="0" applyProtection="0"/>
    <xf numFmtId="168" fontId="22" fillId="0" borderId="0" applyNumberFormat="0" applyFill="0" applyBorder="0" applyAlignment="0" applyProtection="0"/>
    <xf numFmtId="168" fontId="23" fillId="7" borderId="0" applyNumberFormat="0" applyBorder="0" applyAlignment="0" applyProtection="0"/>
    <xf numFmtId="168" fontId="24" fillId="0" borderId="53" applyNumberFormat="0" applyFill="0" applyAlignment="0" applyProtection="0"/>
    <xf numFmtId="168" fontId="25" fillId="0" borderId="54" applyNumberFormat="0" applyFill="0" applyAlignment="0" applyProtection="0"/>
    <xf numFmtId="168" fontId="26" fillId="0" borderId="55" applyNumberFormat="0" applyFill="0" applyAlignment="0" applyProtection="0"/>
    <xf numFmtId="168" fontId="26" fillId="0" borderId="0" applyNumberFormat="0" applyFill="0" applyBorder="0" applyAlignment="0" applyProtection="0"/>
    <xf numFmtId="168" fontId="27" fillId="10" borderId="51" applyNumberFormat="0" applyAlignment="0" applyProtection="0"/>
    <xf numFmtId="168" fontId="28" fillId="0" borderId="56" applyNumberFormat="0" applyFill="0" applyAlignment="0" applyProtection="0"/>
    <xf numFmtId="168" fontId="29" fillId="25" borderId="0" applyNumberFormat="0" applyBorder="0" applyAlignment="0" applyProtection="0"/>
    <xf numFmtId="168" fontId="6" fillId="26" borderId="57" applyNumberFormat="0" applyFont="0" applyAlignment="0" applyProtection="0"/>
    <xf numFmtId="168" fontId="30" fillId="23" borderId="58" applyNumberFormat="0" applyAlignment="0" applyProtection="0"/>
    <xf numFmtId="168" fontId="31" fillId="0" borderId="0" applyNumberFormat="0" applyFill="0" applyBorder="0" applyAlignment="0" applyProtection="0"/>
    <xf numFmtId="168" fontId="32" fillId="0" borderId="59" applyNumberFormat="0" applyFill="0" applyAlignment="0" applyProtection="0"/>
    <xf numFmtId="168" fontId="33" fillId="0" borderId="0" applyNumberFormat="0" applyFill="0" applyBorder="0" applyAlignment="0" applyProtection="0"/>
    <xf numFmtId="168" fontId="13" fillId="0" borderId="0" applyNumberFormat="0" applyFill="0" applyBorder="0" applyAlignment="0" applyProtection="0">
      <alignment vertical="top"/>
      <protection locked="0"/>
    </xf>
    <xf numFmtId="169" fontId="6" fillId="0" borderId="0" applyFont="0" applyFill="0" applyBorder="0" applyAlignment="0" applyProtection="0"/>
    <xf numFmtId="168" fontId="6" fillId="0" borderId="0"/>
    <xf numFmtId="170" fontId="3" fillId="5" borderId="0" applyNumberFormat="0" applyBorder="0" applyAlignment="0" applyProtection="0"/>
    <xf numFmtId="170" fontId="3" fillId="6" borderId="0" applyNumberFormat="0" applyBorder="0" applyAlignment="0" applyProtection="0"/>
    <xf numFmtId="170" fontId="3" fillId="7" borderId="0" applyNumberFormat="0" applyBorder="0" applyAlignment="0" applyProtection="0"/>
    <xf numFmtId="170" fontId="3" fillId="8" borderId="0" applyNumberFormat="0" applyBorder="0" applyAlignment="0" applyProtection="0"/>
    <xf numFmtId="170" fontId="3" fillId="9" borderId="0" applyNumberFormat="0" applyBorder="0" applyAlignment="0" applyProtection="0"/>
    <xf numFmtId="170" fontId="3" fillId="10" borderId="0" applyNumberFormat="0" applyBorder="0" applyAlignment="0" applyProtection="0"/>
    <xf numFmtId="170" fontId="3" fillId="11" borderId="0" applyNumberFormat="0" applyBorder="0" applyAlignment="0" applyProtection="0"/>
    <xf numFmtId="170" fontId="3" fillId="12" borderId="0" applyNumberFormat="0" applyBorder="0" applyAlignment="0" applyProtection="0"/>
    <xf numFmtId="170" fontId="3" fillId="13" borderId="0" applyNumberFormat="0" applyBorder="0" applyAlignment="0" applyProtection="0"/>
    <xf numFmtId="170" fontId="3" fillId="8" borderId="0" applyNumberFormat="0" applyBorder="0" applyAlignment="0" applyProtection="0"/>
    <xf numFmtId="170" fontId="3" fillId="11" borderId="0" applyNumberFormat="0" applyBorder="0" applyAlignment="0" applyProtection="0"/>
    <xf numFmtId="170" fontId="3" fillId="14" borderId="0" applyNumberFormat="0" applyBorder="0" applyAlignment="0" applyProtection="0"/>
    <xf numFmtId="170" fontId="18" fillId="15" borderId="0" applyNumberFormat="0" applyBorder="0" applyAlignment="0" applyProtection="0"/>
    <xf numFmtId="170" fontId="18" fillId="12" borderId="0" applyNumberFormat="0" applyBorder="0" applyAlignment="0" applyProtection="0"/>
    <xf numFmtId="170" fontId="18" fillId="13" borderId="0" applyNumberFormat="0" applyBorder="0" applyAlignment="0" applyProtection="0"/>
    <xf numFmtId="170" fontId="18" fillId="16" borderId="0" applyNumberFormat="0" applyBorder="0" applyAlignment="0" applyProtection="0"/>
    <xf numFmtId="170" fontId="18" fillId="17" borderId="0" applyNumberFormat="0" applyBorder="0" applyAlignment="0" applyProtection="0"/>
    <xf numFmtId="170" fontId="18" fillId="18" borderId="0" applyNumberFormat="0" applyBorder="0" applyAlignment="0" applyProtection="0"/>
    <xf numFmtId="170" fontId="18" fillId="19" borderId="0" applyNumberFormat="0" applyBorder="0" applyAlignment="0" applyProtection="0"/>
    <xf numFmtId="170" fontId="18" fillId="20" borderId="0" applyNumberFormat="0" applyBorder="0" applyAlignment="0" applyProtection="0"/>
    <xf numFmtId="170" fontId="18" fillId="21" borderId="0" applyNumberFormat="0" applyBorder="0" applyAlignment="0" applyProtection="0"/>
    <xf numFmtId="170" fontId="18" fillId="16" borderId="0" applyNumberFormat="0" applyBorder="0" applyAlignment="0" applyProtection="0"/>
    <xf numFmtId="170" fontId="18" fillId="17" borderId="0" applyNumberFormat="0" applyBorder="0" applyAlignment="0" applyProtection="0"/>
    <xf numFmtId="170" fontId="18" fillId="22" borderId="0" applyNumberFormat="0" applyBorder="0" applyAlignment="0" applyProtection="0"/>
    <xf numFmtId="170" fontId="19" fillId="6" borderId="0" applyNumberFormat="0" applyBorder="0" applyAlignment="0" applyProtection="0"/>
    <xf numFmtId="170" fontId="20" fillId="23" borderId="51" applyNumberFormat="0" applyAlignment="0" applyProtection="0"/>
    <xf numFmtId="170" fontId="21" fillId="24" borderId="52" applyNumberFormat="0" applyAlignment="0" applyProtection="0"/>
    <xf numFmtId="169" fontId="6" fillId="0" borderId="0" applyFont="0" applyFill="0" applyBorder="0" applyAlignment="0" applyProtection="0"/>
    <xf numFmtId="170" fontId="22" fillId="0" borderId="0" applyNumberFormat="0" applyFill="0" applyBorder="0" applyAlignment="0" applyProtection="0"/>
    <xf numFmtId="170" fontId="23" fillId="7" borderId="0" applyNumberFormat="0" applyBorder="0" applyAlignment="0" applyProtection="0"/>
    <xf numFmtId="170" fontId="24" fillId="0" borderId="53" applyNumberFormat="0" applyFill="0" applyAlignment="0" applyProtection="0"/>
    <xf numFmtId="170" fontId="25" fillId="0" borderId="54" applyNumberFormat="0" applyFill="0" applyAlignment="0" applyProtection="0"/>
    <xf numFmtId="170" fontId="26" fillId="0" borderId="55" applyNumberFormat="0" applyFill="0" applyAlignment="0" applyProtection="0"/>
    <xf numFmtId="170" fontId="26" fillId="0" borderId="0" applyNumberFormat="0" applyFill="0" applyBorder="0" applyAlignment="0" applyProtection="0"/>
    <xf numFmtId="170" fontId="27" fillId="10" borderId="51" applyNumberFormat="0" applyAlignment="0" applyProtection="0"/>
    <xf numFmtId="170" fontId="28" fillId="0" borderId="56" applyNumberFormat="0" applyFill="0" applyAlignment="0" applyProtection="0"/>
    <xf numFmtId="170" fontId="29" fillId="25" borderId="0" applyNumberFormat="0" applyBorder="0" applyAlignment="0" applyProtection="0"/>
    <xf numFmtId="170" fontId="6" fillId="0" borderId="0"/>
    <xf numFmtId="170" fontId="6" fillId="0" borderId="0"/>
    <xf numFmtId="170" fontId="6" fillId="0" borderId="0"/>
    <xf numFmtId="170" fontId="6" fillId="26" borderId="57" applyNumberFormat="0" applyFont="0" applyAlignment="0" applyProtection="0"/>
    <xf numFmtId="170" fontId="30" fillId="23" borderId="58" applyNumberFormat="0" applyAlignment="0" applyProtection="0"/>
    <xf numFmtId="170" fontId="31" fillId="0" borderId="0" applyNumberFormat="0" applyFill="0" applyBorder="0" applyAlignment="0" applyProtection="0"/>
    <xf numFmtId="170" fontId="32" fillId="0" borderId="59" applyNumberFormat="0" applyFill="0" applyAlignment="0" applyProtection="0"/>
    <xf numFmtId="170" fontId="33" fillId="0" borderId="0" applyNumberFormat="0" applyFill="0" applyBorder="0" applyAlignment="0" applyProtection="0"/>
    <xf numFmtId="9" fontId="6" fillId="0" borderId="0" applyFont="0" applyFill="0" applyBorder="0" applyAlignment="0" applyProtection="0"/>
    <xf numFmtId="0" fontId="1" fillId="0" borderId="0"/>
    <xf numFmtId="168" fontId="6" fillId="0" borderId="0"/>
    <xf numFmtId="168" fontId="3" fillId="5" borderId="0" applyNumberFormat="0" applyBorder="0" applyAlignment="0" applyProtection="0"/>
    <xf numFmtId="168" fontId="3" fillId="6" borderId="0" applyNumberFormat="0" applyBorder="0" applyAlignment="0" applyProtection="0"/>
    <xf numFmtId="168" fontId="3" fillId="7" borderId="0" applyNumberFormat="0" applyBorder="0" applyAlignment="0" applyProtection="0"/>
    <xf numFmtId="168" fontId="3" fillId="8" borderId="0" applyNumberFormat="0" applyBorder="0" applyAlignment="0" applyProtection="0"/>
    <xf numFmtId="168" fontId="3" fillId="9" borderId="0" applyNumberFormat="0" applyBorder="0" applyAlignment="0" applyProtection="0"/>
    <xf numFmtId="168" fontId="3" fillId="10" borderId="0" applyNumberFormat="0" applyBorder="0" applyAlignment="0" applyProtection="0"/>
    <xf numFmtId="168" fontId="3" fillId="11" borderId="0" applyNumberFormat="0" applyBorder="0" applyAlignment="0" applyProtection="0"/>
    <xf numFmtId="168" fontId="3" fillId="12" borderId="0" applyNumberFormat="0" applyBorder="0" applyAlignment="0" applyProtection="0"/>
    <xf numFmtId="168" fontId="3" fillId="13" borderId="0" applyNumberFormat="0" applyBorder="0" applyAlignment="0" applyProtection="0"/>
    <xf numFmtId="168" fontId="3" fillId="8" borderId="0" applyNumberFormat="0" applyBorder="0" applyAlignment="0" applyProtection="0"/>
    <xf numFmtId="168" fontId="3" fillId="11" borderId="0" applyNumberFormat="0" applyBorder="0" applyAlignment="0" applyProtection="0"/>
    <xf numFmtId="168" fontId="3" fillId="14" borderId="0" applyNumberFormat="0" applyBorder="0" applyAlignment="0" applyProtection="0"/>
    <xf numFmtId="168" fontId="18" fillId="15" borderId="0" applyNumberFormat="0" applyBorder="0" applyAlignment="0" applyProtection="0"/>
    <xf numFmtId="168" fontId="18" fillId="12" borderId="0" applyNumberFormat="0" applyBorder="0" applyAlignment="0" applyProtection="0"/>
    <xf numFmtId="168" fontId="18" fillId="13" borderId="0" applyNumberFormat="0" applyBorder="0" applyAlignment="0" applyProtection="0"/>
    <xf numFmtId="168" fontId="18" fillId="16" borderId="0" applyNumberFormat="0" applyBorder="0" applyAlignment="0" applyProtection="0"/>
    <xf numFmtId="168" fontId="18" fillId="17" borderId="0" applyNumberFormat="0" applyBorder="0" applyAlignment="0" applyProtection="0"/>
    <xf numFmtId="168" fontId="18" fillId="18" borderId="0" applyNumberFormat="0" applyBorder="0" applyAlignment="0" applyProtection="0"/>
    <xf numFmtId="168" fontId="18" fillId="19" borderId="0" applyNumberFormat="0" applyBorder="0" applyAlignment="0" applyProtection="0"/>
    <xf numFmtId="168" fontId="18" fillId="20" borderId="0" applyNumberFormat="0" applyBorder="0" applyAlignment="0" applyProtection="0"/>
    <xf numFmtId="168" fontId="18" fillId="21" borderId="0" applyNumberFormat="0" applyBorder="0" applyAlignment="0" applyProtection="0"/>
    <xf numFmtId="168" fontId="18" fillId="16" borderId="0" applyNumberFormat="0" applyBorder="0" applyAlignment="0" applyProtection="0"/>
    <xf numFmtId="168" fontId="18" fillId="17" borderId="0" applyNumberFormat="0" applyBorder="0" applyAlignment="0" applyProtection="0"/>
    <xf numFmtId="168" fontId="18" fillId="22" borderId="0" applyNumberFormat="0" applyBorder="0" applyAlignment="0" applyProtection="0"/>
    <xf numFmtId="168" fontId="19" fillId="6" borderId="0" applyNumberFormat="0" applyBorder="0" applyAlignment="0" applyProtection="0"/>
    <xf numFmtId="168" fontId="20" fillId="23" borderId="51" applyNumberFormat="0" applyAlignment="0" applyProtection="0"/>
    <xf numFmtId="168" fontId="21" fillId="24" borderId="52" applyNumberFormat="0" applyAlignment="0" applyProtection="0"/>
    <xf numFmtId="168" fontId="22" fillId="0" borderId="0" applyNumberFormat="0" applyFill="0" applyBorder="0" applyAlignment="0" applyProtection="0"/>
    <xf numFmtId="168" fontId="23" fillId="7" borderId="0" applyNumberFormat="0" applyBorder="0" applyAlignment="0" applyProtection="0"/>
    <xf numFmtId="168" fontId="24" fillId="0" borderId="53" applyNumberFormat="0" applyFill="0" applyAlignment="0" applyProtection="0"/>
    <xf numFmtId="168" fontId="25" fillId="0" borderId="54" applyNumberFormat="0" applyFill="0" applyAlignment="0" applyProtection="0"/>
    <xf numFmtId="168" fontId="26" fillId="0" borderId="55" applyNumberFormat="0" applyFill="0" applyAlignment="0" applyProtection="0"/>
    <xf numFmtId="168" fontId="26" fillId="0" borderId="0" applyNumberFormat="0" applyFill="0" applyBorder="0" applyAlignment="0" applyProtection="0"/>
    <xf numFmtId="168" fontId="27" fillId="10" borderId="51" applyNumberFormat="0" applyAlignment="0" applyProtection="0"/>
    <xf numFmtId="168" fontId="28" fillId="0" borderId="56" applyNumberFormat="0" applyFill="0" applyAlignment="0" applyProtection="0"/>
    <xf numFmtId="168" fontId="29" fillId="25" borderId="0" applyNumberFormat="0" applyBorder="0" applyAlignment="0" applyProtection="0"/>
    <xf numFmtId="168" fontId="6" fillId="26" borderId="57" applyNumberFormat="0" applyFont="0" applyAlignment="0" applyProtection="0"/>
    <xf numFmtId="168" fontId="30" fillId="23" borderId="58" applyNumberFormat="0" applyAlignment="0" applyProtection="0"/>
    <xf numFmtId="168" fontId="31" fillId="0" borderId="0" applyNumberFormat="0" applyFill="0" applyBorder="0" applyAlignment="0" applyProtection="0"/>
    <xf numFmtId="168" fontId="32" fillId="0" borderId="59" applyNumberFormat="0" applyFill="0" applyAlignment="0" applyProtection="0"/>
    <xf numFmtId="168" fontId="33" fillId="0" borderId="0" applyNumberFormat="0" applyFill="0" applyBorder="0" applyAlignment="0" applyProtection="0"/>
    <xf numFmtId="169" fontId="6" fillId="0" borderId="0" applyFont="0" applyFill="0" applyBorder="0" applyAlignment="0" applyProtection="0"/>
    <xf numFmtId="168" fontId="6" fillId="0" borderId="0"/>
    <xf numFmtId="0" fontId="1" fillId="0" borderId="0"/>
    <xf numFmtId="9" fontId="6" fillId="0" borderId="0" applyFont="0" applyFill="0" applyBorder="0" applyAlignment="0" applyProtection="0"/>
    <xf numFmtId="168" fontId="6" fillId="0" borderId="0"/>
    <xf numFmtId="0" fontId="1" fillId="0" borderId="0"/>
    <xf numFmtId="0" fontId="1" fillId="0" borderId="0"/>
    <xf numFmtId="0" fontId="1" fillId="0" borderId="0"/>
    <xf numFmtId="0" fontId="35" fillId="0" borderId="0"/>
    <xf numFmtId="0" fontId="1" fillId="0" borderId="0"/>
    <xf numFmtId="9" fontId="1" fillId="0" borderId="0" applyFont="0" applyFill="0" applyBorder="0" applyAlignment="0" applyProtection="0"/>
    <xf numFmtId="0" fontId="6" fillId="0" borderId="0"/>
  </cellStyleXfs>
  <cellXfs count="165">
    <xf numFmtId="0" fontId="0" fillId="0" borderId="0" xfId="0"/>
    <xf numFmtId="0" fontId="2" fillId="0" borderId="1" xfId="0" applyFont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" xfId="0" applyBorder="1"/>
    <xf numFmtId="0" fontId="0" fillId="2" borderId="1" xfId="0" applyFill="1" applyBorder="1"/>
    <xf numFmtId="0" fontId="0" fillId="2" borderId="3" xfId="0" applyFill="1" applyBorder="1"/>
    <xf numFmtId="0" fontId="0" fillId="3" borderId="0" xfId="0" applyFill="1"/>
    <xf numFmtId="0" fontId="0" fillId="2" borderId="6" xfId="0" applyFill="1" applyBorder="1"/>
    <xf numFmtId="0" fontId="2" fillId="2" borderId="4" xfId="0" applyFont="1" applyFill="1" applyBorder="1"/>
    <xf numFmtId="0" fontId="2" fillId="2" borderId="6" xfId="0" applyFont="1" applyFill="1" applyBorder="1"/>
    <xf numFmtId="0" fontId="2" fillId="3" borderId="20" xfId="0" applyFont="1" applyFill="1" applyBorder="1" applyAlignment="1">
      <alignment horizontal="center"/>
    </xf>
    <xf numFmtId="0" fontId="2" fillId="3" borderId="21" xfId="0" applyFont="1" applyFill="1" applyBorder="1" applyAlignment="1">
      <alignment horizontal="center"/>
    </xf>
    <xf numFmtId="0" fontId="0" fillId="0" borderId="22" xfId="0" applyBorder="1"/>
    <xf numFmtId="0" fontId="0" fillId="0" borderId="23" xfId="0" applyBorder="1"/>
    <xf numFmtId="0" fontId="0" fillId="0" borderId="24" xfId="0" applyBorder="1"/>
    <xf numFmtId="4" fontId="2" fillId="3" borderId="24" xfId="0" applyNumberFormat="1" applyFont="1" applyFill="1" applyBorder="1" applyAlignment="1">
      <alignment horizontal="right"/>
    </xf>
    <xf numFmtId="4" fontId="2" fillId="3" borderId="25" xfId="0" applyNumberFormat="1" applyFont="1" applyFill="1" applyBorder="1" applyAlignment="1">
      <alignment horizontal="right"/>
    </xf>
    <xf numFmtId="4" fontId="2" fillId="3" borderId="26" xfId="0" applyNumberFormat="1" applyFont="1" applyFill="1" applyBorder="1" applyAlignment="1">
      <alignment horizontal="right"/>
    </xf>
    <xf numFmtId="4" fontId="2" fillId="3" borderId="27" xfId="0" applyNumberFormat="1" applyFont="1" applyFill="1" applyBorder="1" applyAlignment="1">
      <alignment horizontal="right"/>
    </xf>
    <xf numFmtId="0" fontId="0" fillId="0" borderId="28" xfId="0" applyBorder="1"/>
    <xf numFmtId="0" fontId="2" fillId="0" borderId="14" xfId="0" applyFont="1" applyBorder="1"/>
    <xf numFmtId="0" fontId="2" fillId="0" borderId="15" xfId="0" applyFont="1" applyBorder="1"/>
    <xf numFmtId="3" fontId="0" fillId="3" borderId="15" xfId="0" applyNumberFormat="1" applyFill="1" applyBorder="1" applyAlignment="1">
      <alignment horizontal="right"/>
    </xf>
    <xf numFmtId="3" fontId="0" fillId="3" borderId="16" xfId="0" applyNumberFormat="1" applyFill="1" applyBorder="1" applyAlignment="1">
      <alignment horizontal="right"/>
    </xf>
    <xf numFmtId="3" fontId="0" fillId="3" borderId="0" xfId="0" applyNumberFormat="1" applyFill="1" applyAlignment="1">
      <alignment horizontal="right"/>
    </xf>
    <xf numFmtId="3" fontId="0" fillId="3" borderId="29" xfId="0" applyNumberFormat="1" applyFill="1" applyBorder="1" applyAlignment="1">
      <alignment horizontal="right"/>
    </xf>
    <xf numFmtId="0" fontId="0" fillId="0" borderId="0" xfId="0" applyAlignment="1">
      <alignment horizontal="left"/>
    </xf>
    <xf numFmtId="0" fontId="0" fillId="0" borderId="30" xfId="0" applyBorder="1" applyAlignment="1">
      <alignment horizontal="left"/>
    </xf>
    <xf numFmtId="0" fontId="0" fillId="0" borderId="21" xfId="0" applyBorder="1" applyAlignment="1">
      <alignment horizontal="left"/>
    </xf>
    <xf numFmtId="0" fontId="2" fillId="3" borderId="22" xfId="0" applyFont="1" applyFill="1" applyBorder="1" applyAlignment="1">
      <alignment horizontal="center"/>
    </xf>
    <xf numFmtId="0" fontId="2" fillId="3" borderId="31" xfId="0" applyFont="1" applyFill="1" applyBorder="1" applyAlignment="1">
      <alignment horizontal="center"/>
    </xf>
    <xf numFmtId="4" fontId="2" fillId="3" borderId="32" xfId="0" applyNumberFormat="1" applyFont="1" applyFill="1" applyBorder="1" applyAlignment="1">
      <alignment horizontal="right"/>
    </xf>
    <xf numFmtId="164" fontId="0" fillId="3" borderId="15" xfId="0" applyNumberFormat="1" applyFill="1" applyBorder="1" applyAlignment="1">
      <alignment horizontal="right"/>
    </xf>
    <xf numFmtId="164" fontId="0" fillId="3" borderId="33" xfId="0" applyNumberFormat="1" applyFill="1" applyBorder="1" applyAlignment="1">
      <alignment horizontal="right"/>
    </xf>
    <xf numFmtId="164" fontId="0" fillId="3" borderId="16" xfId="0" applyNumberFormat="1" applyFill="1" applyBorder="1" applyAlignment="1">
      <alignment horizontal="right"/>
    </xf>
    <xf numFmtId="164" fontId="0" fillId="3" borderId="31" xfId="0" applyNumberFormat="1" applyFill="1" applyBorder="1" applyAlignment="1">
      <alignment horizontal="right"/>
    </xf>
    <xf numFmtId="0" fontId="0" fillId="0" borderId="32" xfId="0" applyBorder="1" applyAlignment="1">
      <alignment horizontal="left"/>
    </xf>
    <xf numFmtId="0" fontId="2" fillId="3" borderId="32" xfId="0" applyFont="1" applyFill="1" applyBorder="1" applyAlignment="1">
      <alignment horizontal="center"/>
    </xf>
    <xf numFmtId="164" fontId="0" fillId="3" borderId="32" xfId="0" applyNumberFormat="1" applyFill="1" applyBorder="1" applyAlignment="1">
      <alignment horizontal="right"/>
    </xf>
    <xf numFmtId="0" fontId="0" fillId="0" borderId="21" xfId="0" applyBorder="1"/>
    <xf numFmtId="0" fontId="0" fillId="0" borderId="32" xfId="0" applyBorder="1"/>
    <xf numFmtId="0" fontId="2" fillId="0" borderId="34" xfId="0" applyFont="1" applyBorder="1"/>
    <xf numFmtId="165" fontId="0" fillId="0" borderId="32" xfId="0" applyNumberFormat="1" applyBorder="1" applyAlignment="1">
      <alignment horizontal="center" vertical="center"/>
    </xf>
    <xf numFmtId="0" fontId="2" fillId="3" borderId="28" xfId="0" applyFont="1" applyFill="1" applyBorder="1" applyAlignment="1">
      <alignment horizontal="center"/>
    </xf>
    <xf numFmtId="165" fontId="0" fillId="0" borderId="28" xfId="0" applyNumberFormat="1" applyBorder="1" applyAlignment="1">
      <alignment horizontal="center"/>
    </xf>
    <xf numFmtId="165" fontId="0" fillId="0" borderId="0" xfId="0" applyNumberFormat="1" applyAlignment="1">
      <alignment horizontal="center"/>
    </xf>
    <xf numFmtId="10" fontId="2" fillId="2" borderId="38" xfId="2" applyNumberFormat="1" applyFont="1" applyFill="1" applyBorder="1" applyAlignment="1">
      <alignment vertical="center"/>
    </xf>
    <xf numFmtId="2" fontId="0" fillId="0" borderId="25" xfId="0" applyNumberFormat="1" applyBorder="1" applyAlignment="1">
      <alignment horizontal="center"/>
    </xf>
    <xf numFmtId="10" fontId="0" fillId="0" borderId="25" xfId="1" applyNumberFormat="1" applyFont="1" applyFill="1" applyBorder="1" applyAlignment="1">
      <alignment horizontal="center"/>
    </xf>
    <xf numFmtId="1" fontId="0" fillId="0" borderId="25" xfId="0" applyNumberFormat="1" applyBorder="1" applyAlignment="1">
      <alignment horizontal="center"/>
    </xf>
    <xf numFmtId="165" fontId="0" fillId="0" borderId="25" xfId="0" applyNumberFormat="1" applyBorder="1" applyAlignment="1">
      <alignment horizontal="center"/>
    </xf>
    <xf numFmtId="0" fontId="4" fillId="2" borderId="42" xfId="0" applyFont="1" applyFill="1" applyBorder="1" applyAlignment="1">
      <alignment horizontal="center" vertical="center" wrapText="1"/>
    </xf>
    <xf numFmtId="0" fontId="4" fillId="2" borderId="43" xfId="0" applyFont="1" applyFill="1" applyBorder="1" applyAlignment="1">
      <alignment vertical="center" wrapText="1"/>
    </xf>
    <xf numFmtId="0" fontId="4" fillId="2" borderId="38" xfId="0" applyFont="1" applyFill="1" applyBorder="1" applyAlignment="1">
      <alignment vertical="center" wrapText="1"/>
    </xf>
    <xf numFmtId="0" fontId="6" fillId="0" borderId="23" xfId="0" applyFont="1" applyBorder="1" applyAlignment="1">
      <alignment horizontal="center" vertical="center" wrapText="1"/>
    </xf>
    <xf numFmtId="1" fontId="0" fillId="0" borderId="24" xfId="0" applyNumberFormat="1" applyBorder="1" applyAlignment="1">
      <alignment horizontal="center"/>
    </xf>
    <xf numFmtId="165" fontId="0" fillId="0" borderId="24" xfId="0" applyNumberFormat="1" applyBorder="1" applyAlignment="1">
      <alignment horizontal="center"/>
    </xf>
    <xf numFmtId="0" fontId="0" fillId="0" borderId="24" xfId="0" applyBorder="1" applyAlignment="1">
      <alignment horizontal="center"/>
    </xf>
    <xf numFmtId="0" fontId="7" fillId="0" borderId="14" xfId="0" applyFont="1" applyBorder="1" applyAlignment="1">
      <alignment horizontal="center" vertical="center" wrapText="1"/>
    </xf>
    <xf numFmtId="0" fontId="0" fillId="0" borderId="15" xfId="0" applyBorder="1" applyAlignment="1">
      <alignment horizontal="center"/>
    </xf>
    <xf numFmtId="1" fontId="2" fillId="0" borderId="15" xfId="0" applyNumberFormat="1" applyFont="1" applyBorder="1" applyAlignment="1">
      <alignment horizontal="center"/>
    </xf>
    <xf numFmtId="0" fontId="7" fillId="0" borderId="44" xfId="0" applyFont="1" applyBorder="1" applyAlignment="1">
      <alignment horizontal="center" vertical="center" wrapText="1"/>
    </xf>
    <xf numFmtId="0" fontId="0" fillId="0" borderId="45" xfId="0" applyBorder="1" applyAlignment="1">
      <alignment horizontal="center"/>
    </xf>
    <xf numFmtId="1" fontId="2" fillId="0" borderId="45" xfId="0" applyNumberFormat="1" applyFont="1" applyBorder="1" applyAlignment="1">
      <alignment horizontal="center"/>
    </xf>
    <xf numFmtId="166" fontId="7" fillId="0" borderId="38" xfId="0" applyNumberFormat="1" applyFont="1" applyBorder="1"/>
    <xf numFmtId="166" fontId="7" fillId="0" borderId="16" xfId="0" applyNumberFormat="1" applyFont="1" applyBorder="1"/>
    <xf numFmtId="0" fontId="10" fillId="0" borderId="0" xfId="4"/>
    <xf numFmtId="43" fontId="0" fillId="0" borderId="25" xfId="3" applyFont="1" applyBorder="1" applyAlignment="1">
      <alignment horizontal="center"/>
    </xf>
    <xf numFmtId="43" fontId="2" fillId="0" borderId="16" xfId="3" applyFont="1" applyBorder="1" applyAlignment="1">
      <alignment horizontal="center"/>
    </xf>
    <xf numFmtId="43" fontId="2" fillId="0" borderId="46" xfId="3" applyFont="1" applyBorder="1" applyAlignment="1">
      <alignment horizontal="center"/>
    </xf>
    <xf numFmtId="0" fontId="0" fillId="4" borderId="0" xfId="0" applyFill="1"/>
    <xf numFmtId="0" fontId="0" fillId="4" borderId="5" xfId="0" applyFill="1" applyBorder="1"/>
    <xf numFmtId="0" fontId="0" fillId="4" borderId="2" xfId="0" applyFill="1" applyBorder="1"/>
    <xf numFmtId="0" fontId="0" fillId="4" borderId="3" xfId="0" applyFill="1" applyBorder="1"/>
    <xf numFmtId="14" fontId="0" fillId="0" borderId="5" xfId="0" applyNumberFormat="1" applyBorder="1" applyAlignment="1">
      <alignment horizontal="center"/>
    </xf>
    <xf numFmtId="0" fontId="4" fillId="2" borderId="24" xfId="0" applyFont="1" applyFill="1" applyBorder="1" applyAlignment="1">
      <alignment horizontal="center" vertical="center" wrapText="1"/>
    </xf>
    <xf numFmtId="0" fontId="12" fillId="0" borderId="24" xfId="0" applyFont="1" applyBorder="1" applyAlignment="1">
      <alignment horizontal="center" vertical="center" wrapText="1"/>
    </xf>
    <xf numFmtId="165" fontId="0" fillId="0" borderId="24" xfId="0" applyNumberFormat="1" applyBorder="1"/>
    <xf numFmtId="0" fontId="36" fillId="0" borderId="24" xfId="208" applyFont="1" applyBorder="1" applyAlignment="1">
      <alignment horizontal="center" vertical="center" wrapText="1"/>
    </xf>
    <xf numFmtId="0" fontId="2" fillId="0" borderId="0" xfId="0" applyFont="1"/>
    <xf numFmtId="0" fontId="6" fillId="0" borderId="0" xfId="5"/>
    <xf numFmtId="0" fontId="14" fillId="3" borderId="0" xfId="5" applyFont="1" applyFill="1"/>
    <xf numFmtId="0" fontId="14" fillId="3" borderId="0" xfId="5" applyFont="1" applyFill="1" applyAlignment="1">
      <alignment horizontal="right"/>
    </xf>
    <xf numFmtId="0" fontId="15" fillId="3" borderId="0" xfId="5" applyFont="1" applyFill="1"/>
    <xf numFmtId="3" fontId="14" fillId="3" borderId="0" xfId="5" applyNumberFormat="1" applyFont="1" applyFill="1" applyAlignment="1">
      <alignment horizontal="right"/>
    </xf>
    <xf numFmtId="0" fontId="15" fillId="3" borderId="50" xfId="5" applyFont="1" applyFill="1" applyBorder="1"/>
    <xf numFmtId="4" fontId="14" fillId="3" borderId="50" xfId="5" applyNumberFormat="1" applyFont="1" applyFill="1" applyBorder="1" applyAlignment="1">
      <alignment horizontal="right"/>
    </xf>
    <xf numFmtId="0" fontId="14" fillId="3" borderId="12" xfId="5" applyFont="1" applyFill="1" applyBorder="1"/>
    <xf numFmtId="4" fontId="14" fillId="3" borderId="0" xfId="5" applyNumberFormat="1" applyFont="1" applyFill="1" applyAlignment="1">
      <alignment horizontal="right"/>
    </xf>
    <xf numFmtId="0" fontId="14" fillId="3" borderId="50" xfId="5" applyFont="1" applyFill="1" applyBorder="1"/>
    <xf numFmtId="4" fontId="14" fillId="3" borderId="12" xfId="5" applyNumberFormat="1" applyFont="1" applyFill="1" applyBorder="1" applyAlignment="1">
      <alignment horizontal="right"/>
    </xf>
    <xf numFmtId="167" fontId="14" fillId="3" borderId="0" xfId="5" applyNumberFormat="1" applyFont="1" applyFill="1" applyAlignment="1">
      <alignment horizontal="right"/>
    </xf>
    <xf numFmtId="3" fontId="14" fillId="3" borderId="50" xfId="5" applyNumberFormat="1" applyFont="1" applyFill="1" applyBorder="1" applyAlignment="1">
      <alignment horizontal="right"/>
    </xf>
    <xf numFmtId="3" fontId="14" fillId="3" borderId="12" xfId="5" applyNumberFormat="1" applyFont="1" applyFill="1" applyBorder="1" applyAlignment="1">
      <alignment horizontal="right"/>
    </xf>
    <xf numFmtId="167" fontId="14" fillId="3" borderId="12" xfId="11" applyNumberFormat="1" applyFont="1" applyFill="1" applyBorder="1" applyAlignment="1">
      <alignment horizontal="right"/>
    </xf>
    <xf numFmtId="0" fontId="15" fillId="3" borderId="12" xfId="5" applyFont="1" applyFill="1" applyBorder="1"/>
    <xf numFmtId="0" fontId="14" fillId="3" borderId="12" xfId="5" applyFont="1" applyFill="1" applyBorder="1" applyAlignment="1">
      <alignment horizontal="right"/>
    </xf>
    <xf numFmtId="49" fontId="15" fillId="3" borderId="0" xfId="5" applyNumberFormat="1" applyFont="1" applyFill="1" applyAlignment="1">
      <alignment horizontal="left"/>
    </xf>
    <xf numFmtId="17" fontId="15" fillId="3" borderId="0" xfId="5" quotePrefix="1" applyNumberFormat="1" applyFont="1" applyFill="1" applyAlignment="1">
      <alignment horizontal="left"/>
    </xf>
    <xf numFmtId="0" fontId="15" fillId="3" borderId="0" xfId="5" applyFont="1" applyFill="1" applyAlignment="1">
      <alignment horizontal="left"/>
    </xf>
    <xf numFmtId="4" fontId="14" fillId="3" borderId="0" xfId="5" applyNumberFormat="1" applyFont="1" applyFill="1"/>
    <xf numFmtId="2" fontId="14" fillId="3" borderId="0" xfId="5" applyNumberFormat="1" applyFont="1" applyFill="1"/>
    <xf numFmtId="3" fontId="14" fillId="3" borderId="0" xfId="5" applyNumberFormat="1" applyFont="1" applyFill="1"/>
    <xf numFmtId="4" fontId="15" fillId="3" borderId="50" xfId="5" applyNumberFormat="1" applyFont="1" applyFill="1" applyBorder="1" applyAlignment="1">
      <alignment horizontal="right"/>
    </xf>
    <xf numFmtId="1" fontId="14" fillId="3" borderId="0" xfId="5" applyNumberFormat="1" applyFont="1" applyFill="1"/>
    <xf numFmtId="0" fontId="15" fillId="3" borderId="50" xfId="5" applyFont="1" applyFill="1" applyBorder="1" applyAlignment="1">
      <alignment horizontal="left"/>
    </xf>
    <xf numFmtId="4" fontId="15" fillId="3" borderId="40" xfId="5" applyNumberFormat="1" applyFont="1" applyFill="1" applyBorder="1" applyAlignment="1">
      <alignment horizontal="right"/>
    </xf>
    <xf numFmtId="0" fontId="15" fillId="3" borderId="40" xfId="5" applyFont="1" applyFill="1" applyBorder="1" applyAlignment="1">
      <alignment horizontal="right"/>
    </xf>
    <xf numFmtId="0" fontId="15" fillId="3" borderId="40" xfId="5" applyFont="1" applyFill="1" applyBorder="1"/>
    <xf numFmtId="0" fontId="7" fillId="3" borderId="0" xfId="5" applyFont="1" applyFill="1"/>
    <xf numFmtId="0" fontId="2" fillId="0" borderId="24" xfId="0" applyFont="1" applyBorder="1"/>
    <xf numFmtId="10" fontId="0" fillId="0" borderId="24" xfId="1" applyNumberFormat="1" applyFont="1" applyBorder="1" applyAlignment="1">
      <alignment horizontal="center"/>
    </xf>
    <xf numFmtId="10" fontId="0" fillId="0" borderId="24" xfId="0" applyNumberFormat="1" applyBorder="1" applyAlignment="1">
      <alignment horizontal="center"/>
    </xf>
    <xf numFmtId="9" fontId="0" fillId="0" borderId="24" xfId="0" applyNumberFormat="1" applyBorder="1" applyAlignment="1">
      <alignment horizontal="center"/>
    </xf>
    <xf numFmtId="166" fontId="0" fillId="0" borderId="24" xfId="3" applyNumberFormat="1" applyFont="1" applyBorder="1" applyAlignment="1">
      <alignment horizontal="center" vertical="center"/>
    </xf>
    <xf numFmtId="2" fontId="0" fillId="0" borderId="0" xfId="0" applyNumberFormat="1"/>
    <xf numFmtId="168" fontId="0" fillId="0" borderId="24" xfId="0" applyNumberFormat="1" applyBorder="1" applyAlignment="1">
      <alignment horizontal="center"/>
    </xf>
    <xf numFmtId="14" fontId="0" fillId="2" borderId="8" xfId="0" applyNumberFormat="1" applyFill="1" applyBorder="1" applyAlignment="1">
      <alignment horizontal="right"/>
    </xf>
    <xf numFmtId="14" fontId="0" fillId="0" borderId="0" xfId="0" applyNumberFormat="1"/>
    <xf numFmtId="0" fontId="6" fillId="0" borderId="61" xfId="0" applyFont="1" applyBorder="1" applyAlignment="1">
      <alignment horizontal="center" vertical="center" wrapText="1"/>
    </xf>
    <xf numFmtId="1" fontId="0" fillId="0" borderId="48" xfId="0" applyNumberFormat="1" applyBorder="1" applyAlignment="1">
      <alignment horizontal="center"/>
    </xf>
    <xf numFmtId="0" fontId="0" fillId="0" borderId="39" xfId="0" applyBorder="1"/>
    <xf numFmtId="0" fontId="0" fillId="0" borderId="40" xfId="0" applyBorder="1"/>
    <xf numFmtId="0" fontId="0" fillId="0" borderId="41" xfId="0" applyBorder="1"/>
    <xf numFmtId="10" fontId="2" fillId="2" borderId="17" xfId="2" applyNumberFormat="1" applyFont="1" applyFill="1" applyBorder="1" applyAlignment="1">
      <alignment vertical="center"/>
    </xf>
    <xf numFmtId="10" fontId="2" fillId="2" borderId="18" xfId="2" applyNumberFormat="1" applyFont="1" applyFill="1" applyBorder="1" applyAlignment="1">
      <alignment vertical="center"/>
    </xf>
    <xf numFmtId="10" fontId="2" fillId="2" borderId="37" xfId="2" applyNumberFormat="1" applyFont="1" applyFill="1" applyBorder="1" applyAlignment="1">
      <alignment vertical="center"/>
    </xf>
    <xf numFmtId="0" fontId="2" fillId="2" borderId="10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14" fontId="0" fillId="0" borderId="11" xfId="0" applyNumberFormat="1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15" xfId="0" applyBorder="1" applyAlignment="1">
      <alignment horizontal="left"/>
    </xf>
    <xf numFmtId="0" fontId="0" fillId="0" borderId="16" xfId="0" applyBorder="1" applyAlignment="1">
      <alignment horizontal="left"/>
    </xf>
    <xf numFmtId="0" fontId="2" fillId="2" borderId="17" xfId="0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/>
    </xf>
    <xf numFmtId="0" fontId="2" fillId="2" borderId="19" xfId="0" applyFont="1" applyFill="1" applyBorder="1" applyAlignment="1">
      <alignment horizontal="center"/>
    </xf>
    <xf numFmtId="165" fontId="0" fillId="0" borderId="34" xfId="0" applyNumberFormat="1" applyBorder="1" applyAlignment="1">
      <alignment horizontal="center" vertical="center"/>
    </xf>
    <xf numFmtId="165" fontId="0" fillId="0" borderId="35" xfId="0" applyNumberFormat="1" applyBorder="1" applyAlignment="1">
      <alignment horizontal="center" vertical="center"/>
    </xf>
    <xf numFmtId="165" fontId="0" fillId="0" borderId="36" xfId="0" applyNumberFormat="1" applyBorder="1" applyAlignment="1">
      <alignment horizontal="center" vertical="center"/>
    </xf>
    <xf numFmtId="165" fontId="0" fillId="0" borderId="15" xfId="0" applyNumberFormat="1" applyBorder="1" applyAlignment="1">
      <alignment horizontal="center"/>
    </xf>
    <xf numFmtId="165" fontId="0" fillId="0" borderId="16" xfId="0" applyNumberFormat="1" applyBorder="1" applyAlignment="1">
      <alignment horizontal="center"/>
    </xf>
    <xf numFmtId="165" fontId="0" fillId="2" borderId="24" xfId="0" applyNumberFormat="1" applyFill="1" applyBorder="1" applyAlignment="1">
      <alignment horizontal="center"/>
    </xf>
    <xf numFmtId="0" fontId="2" fillId="2" borderId="37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 wrapText="1"/>
    </xf>
    <xf numFmtId="0" fontId="2" fillId="2" borderId="7" xfId="0" applyFont="1" applyFill="1" applyBorder="1" applyAlignment="1">
      <alignment horizontal="center" wrapText="1"/>
    </xf>
    <xf numFmtId="0" fontId="2" fillId="2" borderId="47" xfId="0" applyFont="1" applyFill="1" applyBorder="1" applyAlignment="1">
      <alignment horizontal="center" wrapText="1"/>
    </xf>
    <xf numFmtId="0" fontId="12" fillId="0" borderId="48" xfId="0" applyFont="1" applyBorder="1" applyAlignment="1">
      <alignment horizontal="center" vertical="center" wrapText="1"/>
    </xf>
    <xf numFmtId="0" fontId="12" fillId="0" borderId="62" xfId="0" applyFont="1" applyBorder="1" applyAlignment="1">
      <alignment horizontal="center" vertical="center" wrapText="1"/>
    </xf>
    <xf numFmtId="0" fontId="12" fillId="0" borderId="49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/>
    </xf>
    <xf numFmtId="0" fontId="2" fillId="0" borderId="60" xfId="0" applyFont="1" applyBorder="1" applyAlignment="1">
      <alignment horizontal="center"/>
    </xf>
    <xf numFmtId="0" fontId="2" fillId="0" borderId="41" xfId="0" applyFont="1" applyBorder="1" applyAlignment="1">
      <alignment horizontal="center"/>
    </xf>
  </cellXfs>
  <cellStyles count="212">
    <cellStyle name="20% - Accent1 2" xfId="67" xr:uid="{00000000-0005-0000-0000-000000000000}"/>
    <cellStyle name="20% - Accent1 3" xfId="111" xr:uid="{00000000-0005-0000-0000-000001000000}"/>
    <cellStyle name="20% - Accent1 4" xfId="159" xr:uid="{00000000-0005-0000-0000-000002000000}"/>
    <cellStyle name="20% - Accent1 5" xfId="14" xr:uid="{00000000-0005-0000-0000-000003000000}"/>
    <cellStyle name="20% - Accent2 2" xfId="68" xr:uid="{00000000-0005-0000-0000-000004000000}"/>
    <cellStyle name="20% - Accent2 3" xfId="112" xr:uid="{00000000-0005-0000-0000-000005000000}"/>
    <cellStyle name="20% - Accent2 4" xfId="160" xr:uid="{00000000-0005-0000-0000-000006000000}"/>
    <cellStyle name="20% - Accent2 5" xfId="15" xr:uid="{00000000-0005-0000-0000-000007000000}"/>
    <cellStyle name="20% - Accent3 2" xfId="69" xr:uid="{00000000-0005-0000-0000-000008000000}"/>
    <cellStyle name="20% - Accent3 3" xfId="113" xr:uid="{00000000-0005-0000-0000-000009000000}"/>
    <cellStyle name="20% - Accent3 4" xfId="161" xr:uid="{00000000-0005-0000-0000-00000A000000}"/>
    <cellStyle name="20% - Accent3 5" xfId="16" xr:uid="{00000000-0005-0000-0000-00000B000000}"/>
    <cellStyle name="20% - Accent4 2" xfId="70" xr:uid="{00000000-0005-0000-0000-00000C000000}"/>
    <cellStyle name="20% - Accent4 3" xfId="114" xr:uid="{00000000-0005-0000-0000-00000D000000}"/>
    <cellStyle name="20% - Accent4 4" xfId="162" xr:uid="{00000000-0005-0000-0000-00000E000000}"/>
    <cellStyle name="20% - Accent4 5" xfId="17" xr:uid="{00000000-0005-0000-0000-00000F000000}"/>
    <cellStyle name="20% - Accent5 2" xfId="71" xr:uid="{00000000-0005-0000-0000-000010000000}"/>
    <cellStyle name="20% - Accent5 3" xfId="115" xr:uid="{00000000-0005-0000-0000-000011000000}"/>
    <cellStyle name="20% - Accent5 4" xfId="163" xr:uid="{00000000-0005-0000-0000-000012000000}"/>
    <cellStyle name="20% - Accent5 5" xfId="18" xr:uid="{00000000-0005-0000-0000-000013000000}"/>
    <cellStyle name="20% - Accent6 2" xfId="72" xr:uid="{00000000-0005-0000-0000-000014000000}"/>
    <cellStyle name="20% - Accent6 3" xfId="116" xr:uid="{00000000-0005-0000-0000-000015000000}"/>
    <cellStyle name="20% - Accent6 4" xfId="164" xr:uid="{00000000-0005-0000-0000-000016000000}"/>
    <cellStyle name="20% - Accent6 5" xfId="19" xr:uid="{00000000-0005-0000-0000-000017000000}"/>
    <cellStyle name="40% - Accent1 2" xfId="73" xr:uid="{00000000-0005-0000-0000-000018000000}"/>
    <cellStyle name="40% - Accent1 3" xfId="117" xr:uid="{00000000-0005-0000-0000-000019000000}"/>
    <cellStyle name="40% - Accent1 4" xfId="165" xr:uid="{00000000-0005-0000-0000-00001A000000}"/>
    <cellStyle name="40% - Accent1 5" xfId="20" xr:uid="{00000000-0005-0000-0000-00001B000000}"/>
    <cellStyle name="40% - Accent2 2" xfId="74" xr:uid="{00000000-0005-0000-0000-00001C000000}"/>
    <cellStyle name="40% - Accent2 3" xfId="118" xr:uid="{00000000-0005-0000-0000-00001D000000}"/>
    <cellStyle name="40% - Accent2 4" xfId="166" xr:uid="{00000000-0005-0000-0000-00001E000000}"/>
    <cellStyle name="40% - Accent2 5" xfId="21" xr:uid="{00000000-0005-0000-0000-00001F000000}"/>
    <cellStyle name="40% - Accent3 2" xfId="75" xr:uid="{00000000-0005-0000-0000-000020000000}"/>
    <cellStyle name="40% - Accent3 3" xfId="119" xr:uid="{00000000-0005-0000-0000-000021000000}"/>
    <cellStyle name="40% - Accent3 4" xfId="167" xr:uid="{00000000-0005-0000-0000-000022000000}"/>
    <cellStyle name="40% - Accent3 5" xfId="22" xr:uid="{00000000-0005-0000-0000-000023000000}"/>
    <cellStyle name="40% - Accent4 2" xfId="76" xr:uid="{00000000-0005-0000-0000-000024000000}"/>
    <cellStyle name="40% - Accent4 3" xfId="120" xr:uid="{00000000-0005-0000-0000-000025000000}"/>
    <cellStyle name="40% - Accent4 4" xfId="168" xr:uid="{00000000-0005-0000-0000-000026000000}"/>
    <cellStyle name="40% - Accent4 5" xfId="23" xr:uid="{00000000-0005-0000-0000-000027000000}"/>
    <cellStyle name="40% - Accent5 2" xfId="77" xr:uid="{00000000-0005-0000-0000-000028000000}"/>
    <cellStyle name="40% - Accent5 3" xfId="121" xr:uid="{00000000-0005-0000-0000-000029000000}"/>
    <cellStyle name="40% - Accent5 4" xfId="169" xr:uid="{00000000-0005-0000-0000-00002A000000}"/>
    <cellStyle name="40% - Accent5 5" xfId="24" xr:uid="{00000000-0005-0000-0000-00002B000000}"/>
    <cellStyle name="40% - Accent6 2" xfId="78" xr:uid="{00000000-0005-0000-0000-00002C000000}"/>
    <cellStyle name="40% - Accent6 3" xfId="122" xr:uid="{00000000-0005-0000-0000-00002D000000}"/>
    <cellStyle name="40% - Accent6 4" xfId="170" xr:uid="{00000000-0005-0000-0000-00002E000000}"/>
    <cellStyle name="40% - Accent6 5" xfId="25" xr:uid="{00000000-0005-0000-0000-00002F000000}"/>
    <cellStyle name="60% - Accent1 2" xfId="79" xr:uid="{00000000-0005-0000-0000-000030000000}"/>
    <cellStyle name="60% - Accent1 3" xfId="123" xr:uid="{00000000-0005-0000-0000-000031000000}"/>
    <cellStyle name="60% - Accent1 4" xfId="171" xr:uid="{00000000-0005-0000-0000-000032000000}"/>
    <cellStyle name="60% - Accent1 5" xfId="26" xr:uid="{00000000-0005-0000-0000-000033000000}"/>
    <cellStyle name="60% - Accent2 2" xfId="80" xr:uid="{00000000-0005-0000-0000-000034000000}"/>
    <cellStyle name="60% - Accent2 3" xfId="124" xr:uid="{00000000-0005-0000-0000-000035000000}"/>
    <cellStyle name="60% - Accent2 4" xfId="172" xr:uid="{00000000-0005-0000-0000-000036000000}"/>
    <cellStyle name="60% - Accent2 5" xfId="27" xr:uid="{00000000-0005-0000-0000-000037000000}"/>
    <cellStyle name="60% - Accent3 2" xfId="81" xr:uid="{00000000-0005-0000-0000-000038000000}"/>
    <cellStyle name="60% - Accent3 3" xfId="125" xr:uid="{00000000-0005-0000-0000-000039000000}"/>
    <cellStyle name="60% - Accent3 4" xfId="173" xr:uid="{00000000-0005-0000-0000-00003A000000}"/>
    <cellStyle name="60% - Accent3 5" xfId="28" xr:uid="{00000000-0005-0000-0000-00003B000000}"/>
    <cellStyle name="60% - Accent4 2" xfId="82" xr:uid="{00000000-0005-0000-0000-00003C000000}"/>
    <cellStyle name="60% - Accent4 3" xfId="126" xr:uid="{00000000-0005-0000-0000-00003D000000}"/>
    <cellStyle name="60% - Accent4 4" xfId="174" xr:uid="{00000000-0005-0000-0000-00003E000000}"/>
    <cellStyle name="60% - Accent4 5" xfId="29" xr:uid="{00000000-0005-0000-0000-00003F000000}"/>
    <cellStyle name="60% - Accent5 2" xfId="83" xr:uid="{00000000-0005-0000-0000-000040000000}"/>
    <cellStyle name="60% - Accent5 3" xfId="127" xr:uid="{00000000-0005-0000-0000-000041000000}"/>
    <cellStyle name="60% - Accent5 4" xfId="175" xr:uid="{00000000-0005-0000-0000-000042000000}"/>
    <cellStyle name="60% - Accent5 5" xfId="30" xr:uid="{00000000-0005-0000-0000-000043000000}"/>
    <cellStyle name="60% - Accent6 2" xfId="84" xr:uid="{00000000-0005-0000-0000-000044000000}"/>
    <cellStyle name="60% - Accent6 3" xfId="128" xr:uid="{00000000-0005-0000-0000-000045000000}"/>
    <cellStyle name="60% - Accent6 4" xfId="176" xr:uid="{00000000-0005-0000-0000-000046000000}"/>
    <cellStyle name="60% - Accent6 5" xfId="31" xr:uid="{00000000-0005-0000-0000-000047000000}"/>
    <cellStyle name="Accent1 2" xfId="85" xr:uid="{00000000-0005-0000-0000-000048000000}"/>
    <cellStyle name="Accent1 3" xfId="129" xr:uid="{00000000-0005-0000-0000-000049000000}"/>
    <cellStyle name="Accent1 4" xfId="177" xr:uid="{00000000-0005-0000-0000-00004A000000}"/>
    <cellStyle name="Accent1 5" xfId="32" xr:uid="{00000000-0005-0000-0000-00004B000000}"/>
    <cellStyle name="Accent2 2" xfId="86" xr:uid="{00000000-0005-0000-0000-00004C000000}"/>
    <cellStyle name="Accent2 3" xfId="130" xr:uid="{00000000-0005-0000-0000-00004D000000}"/>
    <cellStyle name="Accent2 4" xfId="178" xr:uid="{00000000-0005-0000-0000-00004E000000}"/>
    <cellStyle name="Accent2 5" xfId="33" xr:uid="{00000000-0005-0000-0000-00004F000000}"/>
    <cellStyle name="Accent3 2" xfId="87" xr:uid="{00000000-0005-0000-0000-000050000000}"/>
    <cellStyle name="Accent3 3" xfId="131" xr:uid="{00000000-0005-0000-0000-000051000000}"/>
    <cellStyle name="Accent3 4" xfId="179" xr:uid="{00000000-0005-0000-0000-000052000000}"/>
    <cellStyle name="Accent3 5" xfId="34" xr:uid="{00000000-0005-0000-0000-000053000000}"/>
    <cellStyle name="Accent4 2" xfId="88" xr:uid="{00000000-0005-0000-0000-000054000000}"/>
    <cellStyle name="Accent4 3" xfId="132" xr:uid="{00000000-0005-0000-0000-000055000000}"/>
    <cellStyle name="Accent4 4" xfId="180" xr:uid="{00000000-0005-0000-0000-000056000000}"/>
    <cellStyle name="Accent4 5" xfId="35" xr:uid="{00000000-0005-0000-0000-000057000000}"/>
    <cellStyle name="Accent5 2" xfId="89" xr:uid="{00000000-0005-0000-0000-000058000000}"/>
    <cellStyle name="Accent5 3" xfId="133" xr:uid="{00000000-0005-0000-0000-000059000000}"/>
    <cellStyle name="Accent5 4" xfId="181" xr:uid="{00000000-0005-0000-0000-00005A000000}"/>
    <cellStyle name="Accent5 5" xfId="36" xr:uid="{00000000-0005-0000-0000-00005B000000}"/>
    <cellStyle name="Accent6 2" xfId="90" xr:uid="{00000000-0005-0000-0000-00005C000000}"/>
    <cellStyle name="Accent6 3" xfId="134" xr:uid="{00000000-0005-0000-0000-00005D000000}"/>
    <cellStyle name="Accent6 4" xfId="182" xr:uid="{00000000-0005-0000-0000-00005E000000}"/>
    <cellStyle name="Accent6 5" xfId="37" xr:uid="{00000000-0005-0000-0000-00005F000000}"/>
    <cellStyle name="Bad 2" xfId="91" xr:uid="{00000000-0005-0000-0000-000060000000}"/>
    <cellStyle name="Bad 3" xfId="135" xr:uid="{00000000-0005-0000-0000-000061000000}"/>
    <cellStyle name="Bad 4" xfId="183" xr:uid="{00000000-0005-0000-0000-000062000000}"/>
    <cellStyle name="Bad 5" xfId="38" xr:uid="{00000000-0005-0000-0000-000063000000}"/>
    <cellStyle name="Calculation 2" xfId="92" xr:uid="{00000000-0005-0000-0000-000064000000}"/>
    <cellStyle name="Calculation 3" xfId="136" xr:uid="{00000000-0005-0000-0000-000065000000}"/>
    <cellStyle name="Calculation 4" xfId="184" xr:uid="{00000000-0005-0000-0000-000066000000}"/>
    <cellStyle name="Calculation 5" xfId="39" xr:uid="{00000000-0005-0000-0000-000067000000}"/>
    <cellStyle name="Check Cell 2" xfId="93" xr:uid="{00000000-0005-0000-0000-000068000000}"/>
    <cellStyle name="Check Cell 3" xfId="137" xr:uid="{00000000-0005-0000-0000-000069000000}"/>
    <cellStyle name="Check Cell 4" xfId="185" xr:uid="{00000000-0005-0000-0000-00006A000000}"/>
    <cellStyle name="Check Cell 5" xfId="40" xr:uid="{00000000-0005-0000-0000-00006B000000}"/>
    <cellStyle name="Comma" xfId="3" builtinId="3"/>
    <cellStyle name="Comma 2" xfId="6" xr:uid="{00000000-0005-0000-0000-00006C000000}"/>
    <cellStyle name="Comma 2 2" xfId="58" xr:uid="{00000000-0005-0000-0000-00006D000000}"/>
    <cellStyle name="Comma 3" xfId="109" xr:uid="{00000000-0005-0000-0000-00006E000000}"/>
    <cellStyle name="Comma 4" xfId="138" xr:uid="{00000000-0005-0000-0000-00006F000000}"/>
    <cellStyle name="Comma 5" xfId="200" xr:uid="{00000000-0005-0000-0000-000070000000}"/>
    <cellStyle name="Comma 6" xfId="63" xr:uid="{00000000-0005-0000-0000-000071000000}"/>
    <cellStyle name="Explanatory Text 2" xfId="94" xr:uid="{00000000-0005-0000-0000-000072000000}"/>
    <cellStyle name="Explanatory Text 3" xfId="139" xr:uid="{00000000-0005-0000-0000-000073000000}"/>
    <cellStyle name="Explanatory Text 4" xfId="186" xr:uid="{00000000-0005-0000-0000-000074000000}"/>
    <cellStyle name="Explanatory Text 5" xfId="41" xr:uid="{00000000-0005-0000-0000-000075000000}"/>
    <cellStyle name="Good 2" xfId="95" xr:uid="{00000000-0005-0000-0000-000085000000}"/>
    <cellStyle name="Good 3" xfId="140" xr:uid="{00000000-0005-0000-0000-000086000000}"/>
    <cellStyle name="Good 4" xfId="187" xr:uid="{00000000-0005-0000-0000-000087000000}"/>
    <cellStyle name="Good 5" xfId="42" xr:uid="{00000000-0005-0000-0000-000088000000}"/>
    <cellStyle name="Heading 1 2" xfId="96" xr:uid="{00000000-0005-0000-0000-000089000000}"/>
    <cellStyle name="Heading 1 3" xfId="141" xr:uid="{00000000-0005-0000-0000-00008A000000}"/>
    <cellStyle name="Heading 1 4" xfId="188" xr:uid="{00000000-0005-0000-0000-00008B000000}"/>
    <cellStyle name="Heading 1 5" xfId="43" xr:uid="{00000000-0005-0000-0000-00008C000000}"/>
    <cellStyle name="Heading 2 2" xfId="97" xr:uid="{00000000-0005-0000-0000-00008D000000}"/>
    <cellStyle name="Heading 2 3" xfId="142" xr:uid="{00000000-0005-0000-0000-00008E000000}"/>
    <cellStyle name="Heading 2 4" xfId="189" xr:uid="{00000000-0005-0000-0000-00008F000000}"/>
    <cellStyle name="Heading 2 5" xfId="44" xr:uid="{00000000-0005-0000-0000-000090000000}"/>
    <cellStyle name="Heading 3 2" xfId="98" xr:uid="{00000000-0005-0000-0000-000091000000}"/>
    <cellStyle name="Heading 3 3" xfId="143" xr:uid="{00000000-0005-0000-0000-000092000000}"/>
    <cellStyle name="Heading 3 4" xfId="190" xr:uid="{00000000-0005-0000-0000-000093000000}"/>
    <cellStyle name="Heading 3 5" xfId="45" xr:uid="{00000000-0005-0000-0000-000094000000}"/>
    <cellStyle name="Heading 4 2" xfId="99" xr:uid="{00000000-0005-0000-0000-000095000000}"/>
    <cellStyle name="Heading 4 3" xfId="144" xr:uid="{00000000-0005-0000-0000-000096000000}"/>
    <cellStyle name="Heading 4 4" xfId="191" xr:uid="{00000000-0005-0000-0000-000097000000}"/>
    <cellStyle name="Heading 4 5" xfId="46" xr:uid="{00000000-0005-0000-0000-000098000000}"/>
    <cellStyle name="Hyperlink" xfId="4" builtinId="8"/>
    <cellStyle name="Hyperlink 2" xfId="108" xr:uid="{00000000-0005-0000-0000-00009A000000}"/>
    <cellStyle name="Hyperlink 3" xfId="65" xr:uid="{00000000-0005-0000-0000-00009B000000}"/>
    <cellStyle name="Hyperlink 4" xfId="59" xr:uid="{00000000-0005-0000-0000-00009C000000}"/>
    <cellStyle name="Hyperlink 5" xfId="7" xr:uid="{00000000-0005-0000-0000-0000BC000000}"/>
    <cellStyle name="Input 2" xfId="100" xr:uid="{00000000-0005-0000-0000-00009D000000}"/>
    <cellStyle name="Input 3" xfId="145" xr:uid="{00000000-0005-0000-0000-00009E000000}"/>
    <cellStyle name="Input 4" xfId="192" xr:uid="{00000000-0005-0000-0000-00009F000000}"/>
    <cellStyle name="Input 5" xfId="47" xr:uid="{00000000-0005-0000-0000-0000A0000000}"/>
    <cellStyle name="Linked Cell 2" xfId="101" xr:uid="{00000000-0005-0000-0000-0000A1000000}"/>
    <cellStyle name="Linked Cell 3" xfId="146" xr:uid="{00000000-0005-0000-0000-0000A2000000}"/>
    <cellStyle name="Linked Cell 4" xfId="193" xr:uid="{00000000-0005-0000-0000-0000A3000000}"/>
    <cellStyle name="Linked Cell 5" xfId="48" xr:uid="{00000000-0005-0000-0000-0000A4000000}"/>
    <cellStyle name="Neutral 2" xfId="102" xr:uid="{00000000-0005-0000-0000-0000A5000000}"/>
    <cellStyle name="Neutral 3" xfId="147" xr:uid="{00000000-0005-0000-0000-0000A6000000}"/>
    <cellStyle name="Neutral 4" xfId="194" xr:uid="{00000000-0005-0000-0000-0000A7000000}"/>
    <cellStyle name="Neutral 5" xfId="49" xr:uid="{00000000-0005-0000-0000-0000A8000000}"/>
    <cellStyle name="Normal" xfId="0" builtinId="0"/>
    <cellStyle name="Normal 10" xfId="204" xr:uid="{00000000-0005-0000-0000-0000AA000000}"/>
    <cellStyle name="Normal 11" xfId="157" xr:uid="{00000000-0005-0000-0000-0000AB000000}"/>
    <cellStyle name="Normal 11 2" xfId="206" xr:uid="{00000000-0005-0000-0000-0000AC000000}"/>
    <cellStyle name="Normal 12" xfId="13" xr:uid="{00000000-0005-0000-0000-0000AD000000}"/>
    <cellStyle name="Normal 13" xfId="12" xr:uid="{00000000-0005-0000-0000-0000AE000000}"/>
    <cellStyle name="Normal 14" xfId="209" xr:uid="{00000000-0005-0000-0000-0000AF000000}"/>
    <cellStyle name="Normal 15" xfId="211" xr:uid="{00000000-0005-0000-0000-0000B0000000}"/>
    <cellStyle name="Normal 16" xfId="5" xr:uid="{00000000-0005-0000-0000-0000CC000000}"/>
    <cellStyle name="Normal 2" xfId="8" xr:uid="{00000000-0005-0000-0000-0000B1000000}"/>
    <cellStyle name="Normal 2 2" xfId="9" xr:uid="{00000000-0005-0000-0000-0000B2000000}"/>
    <cellStyle name="Normal 2 2 2" xfId="110" xr:uid="{00000000-0005-0000-0000-0000B3000000}"/>
    <cellStyle name="Normal 2 3" xfId="50" xr:uid="{00000000-0005-0000-0000-0000B4000000}"/>
    <cellStyle name="Normal 2_Invest" xfId="148" xr:uid="{00000000-0005-0000-0000-0000B5000000}"/>
    <cellStyle name="Normal 3" xfId="61" xr:uid="{00000000-0005-0000-0000-0000B6000000}"/>
    <cellStyle name="Normal 4" xfId="60" xr:uid="{00000000-0005-0000-0000-0000B7000000}"/>
    <cellStyle name="Normal 4 2" xfId="10" xr:uid="{00000000-0005-0000-0000-0000B8000000}"/>
    <cellStyle name="Normal 4 2 2" xfId="62" xr:uid="{00000000-0005-0000-0000-0000B9000000}"/>
    <cellStyle name="Normal 4_Invest" xfId="149" xr:uid="{00000000-0005-0000-0000-0000BA000000}"/>
    <cellStyle name="Normal 5" xfId="66" xr:uid="{00000000-0005-0000-0000-0000BB000000}"/>
    <cellStyle name="Normal 6" xfId="64" xr:uid="{00000000-0005-0000-0000-0000BC000000}"/>
    <cellStyle name="Normal 6 2" xfId="202" xr:uid="{00000000-0005-0000-0000-0000BD000000}"/>
    <cellStyle name="Normal 6 2 2" xfId="207" xr:uid="{00000000-0005-0000-0000-0000BE000000}"/>
    <cellStyle name="Normal 6 3" xfId="205" xr:uid="{00000000-0005-0000-0000-0000BF000000}"/>
    <cellStyle name="Normal 7" xfId="150" xr:uid="{00000000-0005-0000-0000-0000C0000000}"/>
    <cellStyle name="Normal 8" xfId="158" xr:uid="{00000000-0005-0000-0000-0000C1000000}"/>
    <cellStyle name="Normal 9" xfId="201" xr:uid="{00000000-0005-0000-0000-0000C2000000}"/>
    <cellStyle name="Normal_Sheet1 2" xfId="208" xr:uid="{6CEBE5C8-512E-43CB-B48E-EC95946237AB}"/>
    <cellStyle name="Normal_shyam_financial" xfId="2" xr:uid="{17CDD6A4-FD6A-4001-9E18-51D1EAD1959C}"/>
    <cellStyle name="Note 2" xfId="56" xr:uid="{00000000-0005-0000-0000-0000C4000000}"/>
    <cellStyle name="Note 3" xfId="103" xr:uid="{00000000-0005-0000-0000-0000C5000000}"/>
    <cellStyle name="Note 4" xfId="151" xr:uid="{00000000-0005-0000-0000-0000C6000000}"/>
    <cellStyle name="Note 5" xfId="195" xr:uid="{00000000-0005-0000-0000-0000C7000000}"/>
    <cellStyle name="Note 6" xfId="51" xr:uid="{00000000-0005-0000-0000-0000C8000000}"/>
    <cellStyle name="Output 2" xfId="104" xr:uid="{00000000-0005-0000-0000-0000C9000000}"/>
    <cellStyle name="Output 3" xfId="152" xr:uid="{00000000-0005-0000-0000-0000CA000000}"/>
    <cellStyle name="Output 4" xfId="196" xr:uid="{00000000-0005-0000-0000-0000CB000000}"/>
    <cellStyle name="Output 5" xfId="52" xr:uid="{00000000-0005-0000-0000-0000CC000000}"/>
    <cellStyle name="Percent" xfId="1" builtinId="5"/>
    <cellStyle name="Percent 2" xfId="57" xr:uid="{00000000-0005-0000-0000-0000CE000000}"/>
    <cellStyle name="Percent 3" xfId="203" xr:uid="{00000000-0005-0000-0000-0000CF000000}"/>
    <cellStyle name="Percent 4" xfId="156" xr:uid="{00000000-0005-0000-0000-0000D0000000}"/>
    <cellStyle name="Percent 5" xfId="210" xr:uid="{00000000-0005-0000-0000-0000D1000000}"/>
    <cellStyle name="Percent 6" xfId="11" xr:uid="{00000000-0005-0000-0000-0000F0000000}"/>
    <cellStyle name="Title 2" xfId="105" xr:uid="{00000000-0005-0000-0000-0000D2000000}"/>
    <cellStyle name="Title 3" xfId="153" xr:uid="{00000000-0005-0000-0000-0000D3000000}"/>
    <cellStyle name="Title 4" xfId="197" xr:uid="{00000000-0005-0000-0000-0000D4000000}"/>
    <cellStyle name="Title 5" xfId="53" xr:uid="{00000000-0005-0000-0000-0000D5000000}"/>
    <cellStyle name="Total 2" xfId="106" xr:uid="{00000000-0005-0000-0000-0000D6000000}"/>
    <cellStyle name="Total 3" xfId="154" xr:uid="{00000000-0005-0000-0000-0000D7000000}"/>
    <cellStyle name="Total 4" xfId="198" xr:uid="{00000000-0005-0000-0000-0000D8000000}"/>
    <cellStyle name="Total 5" xfId="54" xr:uid="{00000000-0005-0000-0000-0000D9000000}"/>
    <cellStyle name="Warning Text 2" xfId="107" xr:uid="{00000000-0005-0000-0000-0000DA000000}"/>
    <cellStyle name="Warning Text 3" xfId="155" xr:uid="{00000000-0005-0000-0000-0000DB000000}"/>
    <cellStyle name="Warning Text 4" xfId="199" xr:uid="{00000000-0005-0000-0000-0000DC000000}"/>
    <cellStyle name="Warning Text 5" xfId="55" xr:uid="{00000000-0005-0000-0000-0000D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cea.nic.in/cdm-co2-baseline-database/?lang=en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cea.nic.in/cdm-co2-baseline-database/?lang=en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1582EB-3F4A-4D2F-90F9-D9369BCC4326}">
  <dimension ref="B1:X54"/>
  <sheetViews>
    <sheetView topLeftCell="A22" workbookViewId="0">
      <selection activeCell="G20" sqref="G20"/>
    </sheetView>
  </sheetViews>
  <sheetFormatPr defaultRowHeight="15" x14ac:dyDescent="0.25"/>
  <cols>
    <col min="12" max="16" width="9.5703125" bestFit="1" customWidth="1"/>
  </cols>
  <sheetData>
    <row r="1" spans="2:16" x14ac:dyDescent="0.25"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</row>
    <row r="2" spans="2:16" x14ac:dyDescent="0.25">
      <c r="B2" s="102" t="s">
        <v>0</v>
      </c>
      <c r="C2" s="102"/>
      <c r="D2" s="102"/>
      <c r="E2" s="102"/>
      <c r="F2" s="103"/>
      <c r="G2" s="103"/>
      <c r="H2" s="103"/>
      <c r="I2" s="103"/>
      <c r="J2" s="103"/>
      <c r="K2" s="94"/>
      <c r="L2" s="94"/>
      <c r="M2" s="87"/>
      <c r="N2" s="87"/>
      <c r="O2" s="87"/>
      <c r="P2" s="87"/>
    </row>
    <row r="3" spans="2:16" x14ac:dyDescent="0.25"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</row>
    <row r="4" spans="2:16" x14ac:dyDescent="0.25">
      <c r="B4" s="90" t="s">
        <v>1</v>
      </c>
      <c r="C4" s="90"/>
      <c r="D4" s="90"/>
      <c r="E4" s="90"/>
      <c r="F4" s="104" t="s">
        <v>95</v>
      </c>
      <c r="G4" s="73" t="s">
        <v>106</v>
      </c>
      <c r="H4" s="87"/>
      <c r="I4" s="87"/>
      <c r="J4" s="87"/>
      <c r="K4" s="87"/>
      <c r="L4" s="87"/>
      <c r="M4" s="87"/>
      <c r="N4" s="87"/>
      <c r="O4" s="87"/>
      <c r="P4" s="87"/>
    </row>
    <row r="5" spans="2:16" x14ac:dyDescent="0.25">
      <c r="B5" s="90" t="s">
        <v>3</v>
      </c>
      <c r="C5" s="90"/>
      <c r="D5" s="90"/>
      <c r="E5" s="90"/>
      <c r="F5" s="105" t="s">
        <v>96</v>
      </c>
      <c r="G5" s="87"/>
      <c r="H5" s="87"/>
      <c r="I5" s="87"/>
      <c r="J5" s="87"/>
      <c r="K5" s="87"/>
      <c r="L5" s="87"/>
      <c r="M5" s="87"/>
      <c r="N5" s="87"/>
      <c r="O5" s="87"/>
      <c r="P5" s="87"/>
    </row>
    <row r="6" spans="2:16" x14ac:dyDescent="0.25">
      <c r="B6" s="90" t="s">
        <v>4</v>
      </c>
      <c r="C6" s="90"/>
      <c r="D6" s="90"/>
      <c r="E6" s="90"/>
      <c r="F6" s="106" t="s">
        <v>97</v>
      </c>
      <c r="G6" s="87"/>
      <c r="H6" s="87"/>
      <c r="I6" s="87"/>
      <c r="J6" s="87"/>
      <c r="K6" s="87"/>
      <c r="L6" s="87"/>
      <c r="M6" s="87"/>
      <c r="N6" s="107"/>
      <c r="O6" s="107"/>
      <c r="P6" s="107"/>
    </row>
    <row r="7" spans="2:16" x14ac:dyDescent="0.25">
      <c r="B7" s="94"/>
      <c r="C7" s="94"/>
      <c r="D7" s="94"/>
      <c r="E7" s="94"/>
      <c r="F7" s="103"/>
      <c r="G7" s="103"/>
      <c r="H7" s="103"/>
      <c r="I7" s="103"/>
      <c r="J7" s="103"/>
      <c r="K7" s="94"/>
      <c r="L7" s="94"/>
      <c r="M7" s="87"/>
      <c r="N7" s="87"/>
      <c r="O7" s="87"/>
      <c r="P7" s="87"/>
    </row>
    <row r="8" spans="2:16" x14ac:dyDescent="0.25">
      <c r="B8" s="87"/>
      <c r="C8" s="87"/>
      <c r="D8" s="87"/>
      <c r="E8" s="87"/>
      <c r="F8" s="87"/>
      <c r="G8" s="87"/>
      <c r="H8" s="87"/>
      <c r="I8" s="87"/>
      <c r="J8" s="87"/>
      <c r="K8" s="87"/>
      <c r="L8" s="87"/>
      <c r="M8" s="87"/>
      <c r="N8" s="87"/>
      <c r="O8" s="87"/>
      <c r="P8" s="87"/>
    </row>
    <row r="9" spans="2:16" x14ac:dyDescent="0.25">
      <c r="B9" s="90" t="s">
        <v>5</v>
      </c>
      <c r="C9" s="90"/>
      <c r="D9" s="90"/>
      <c r="E9" s="90"/>
      <c r="F9" s="87"/>
      <c r="G9" s="87"/>
      <c r="H9" s="87"/>
      <c r="I9" s="87"/>
      <c r="J9" s="87"/>
      <c r="K9" s="87"/>
      <c r="L9" s="87"/>
      <c r="M9" s="87"/>
      <c r="N9" s="87"/>
      <c r="O9" s="87"/>
      <c r="P9" s="87"/>
    </row>
    <row r="10" spans="2:16" x14ac:dyDescent="0.25">
      <c r="B10" s="90"/>
      <c r="C10" s="90"/>
      <c r="D10" s="90"/>
      <c r="E10" s="90"/>
      <c r="F10" s="87"/>
      <c r="G10" s="87"/>
      <c r="H10" s="87"/>
      <c r="I10" s="87"/>
      <c r="J10" s="87"/>
      <c r="K10" s="87"/>
      <c r="L10" s="87"/>
      <c r="M10" s="87"/>
      <c r="N10" s="87"/>
      <c r="O10" s="87"/>
      <c r="P10" s="87"/>
    </row>
    <row r="11" spans="2:16" x14ac:dyDescent="0.25">
      <c r="B11" s="90"/>
      <c r="C11" s="90"/>
      <c r="D11" s="90"/>
      <c r="E11" s="90"/>
      <c r="F11" s="91"/>
      <c r="G11" s="91"/>
      <c r="H11" s="91"/>
      <c r="I11" s="91"/>
      <c r="J11" s="91"/>
      <c r="K11" s="87"/>
      <c r="L11" s="90"/>
      <c r="M11" s="90"/>
      <c r="N11" s="87"/>
      <c r="O11" s="87"/>
      <c r="P11" s="87"/>
    </row>
    <row r="12" spans="2:16" x14ac:dyDescent="0.25">
      <c r="B12" s="115" t="s">
        <v>6</v>
      </c>
      <c r="C12" s="115"/>
      <c r="D12" s="112"/>
      <c r="E12" s="110" t="s">
        <v>98</v>
      </c>
      <c r="F12" s="110" t="s">
        <v>99</v>
      </c>
      <c r="G12" s="110" t="s">
        <v>100</v>
      </c>
      <c r="H12" s="110" t="s">
        <v>101</v>
      </c>
      <c r="I12" s="113" t="s">
        <v>102</v>
      </c>
      <c r="J12" s="88"/>
      <c r="K12" s="92" t="s">
        <v>13</v>
      </c>
      <c r="L12" s="110" t="s">
        <v>98</v>
      </c>
      <c r="M12" s="110" t="s">
        <v>99</v>
      </c>
      <c r="N12" s="110" t="s">
        <v>100</v>
      </c>
      <c r="O12" s="110" t="s">
        <v>101</v>
      </c>
      <c r="P12" s="114" t="s">
        <v>102</v>
      </c>
    </row>
    <row r="13" spans="2:16" x14ac:dyDescent="0.25">
      <c r="B13" s="96" t="s">
        <v>14</v>
      </c>
      <c r="C13" s="96"/>
      <c r="D13" s="96"/>
      <c r="E13" s="93">
        <v>0.79282992224165028</v>
      </c>
      <c r="F13" s="93">
        <v>0.7829287263178063</v>
      </c>
      <c r="G13" s="93">
        <v>0.83016353079136407</v>
      </c>
      <c r="H13" s="93">
        <v>0.82023883834644784</v>
      </c>
      <c r="I13" s="93">
        <v>0.82854943638243439</v>
      </c>
      <c r="J13" s="88"/>
      <c r="K13" s="96" t="s">
        <v>15</v>
      </c>
      <c r="L13" s="93">
        <v>0.78698007341606613</v>
      </c>
      <c r="M13" s="93">
        <v>0.77788259455693243</v>
      </c>
      <c r="N13" s="93">
        <v>0.83016353079136407</v>
      </c>
      <c r="O13" s="93">
        <v>0.81513243941962643</v>
      </c>
      <c r="P13" s="93">
        <v>0.82443000694150659</v>
      </c>
    </row>
    <row r="14" spans="2:16" x14ac:dyDescent="0.25">
      <c r="B14" s="88" t="s">
        <v>18</v>
      </c>
      <c r="C14" s="87"/>
      <c r="D14" s="87"/>
      <c r="E14" s="95">
        <v>0.97139242845825413</v>
      </c>
      <c r="F14" s="95">
        <v>0.97354931353300511</v>
      </c>
      <c r="G14" s="95">
        <v>0.99905689471068204</v>
      </c>
      <c r="H14" s="95">
        <v>1.0079437058672966</v>
      </c>
      <c r="I14" s="95">
        <v>0.99624844544954871</v>
      </c>
      <c r="J14" s="88"/>
      <c r="K14" s="88" t="s">
        <v>19</v>
      </c>
      <c r="L14" s="95">
        <v>0.96262539021689009</v>
      </c>
      <c r="M14" s="95">
        <v>0.97354931353300511</v>
      </c>
      <c r="N14" s="95">
        <v>0.99224141404932198</v>
      </c>
      <c r="O14" s="95">
        <v>1.000243747860849</v>
      </c>
      <c r="P14" s="95">
        <v>0.99029869547979954</v>
      </c>
    </row>
    <row r="15" spans="2:16" x14ac:dyDescent="0.25">
      <c r="B15" s="88" t="s">
        <v>20</v>
      </c>
      <c r="C15" s="87"/>
      <c r="D15" s="87"/>
      <c r="E15" s="95">
        <v>0.82827251092920162</v>
      </c>
      <c r="F15" s="95">
        <v>0.92121524879023742</v>
      </c>
      <c r="G15" s="95">
        <v>0.96918839479907004</v>
      </c>
      <c r="H15" s="95">
        <v>0.9549568262223499</v>
      </c>
      <c r="I15" s="95">
        <v>0.92847104451610096</v>
      </c>
      <c r="J15" s="88"/>
      <c r="K15" s="88" t="s">
        <v>21</v>
      </c>
      <c r="L15" s="95">
        <v>0.82827251092920162</v>
      </c>
      <c r="M15" s="95">
        <v>0.92121524879023742</v>
      </c>
      <c r="N15" s="95">
        <v>0.96918839479907004</v>
      </c>
      <c r="O15" s="95">
        <v>0.9549568262223499</v>
      </c>
      <c r="P15" s="95">
        <v>0.92847104451610096</v>
      </c>
    </row>
    <row r="16" spans="2:16" x14ac:dyDescent="0.25">
      <c r="B16" s="94" t="s">
        <v>22</v>
      </c>
      <c r="C16" s="94"/>
      <c r="D16" s="94"/>
      <c r="E16" s="97">
        <v>0.89983246969372788</v>
      </c>
      <c r="F16" s="97">
        <v>0.94738228116162126</v>
      </c>
      <c r="G16" s="97">
        <v>0.9841226447548761</v>
      </c>
      <c r="H16" s="97">
        <v>0.98145026604482322</v>
      </c>
      <c r="I16" s="97">
        <v>0.96235974498282484</v>
      </c>
      <c r="J16" s="108"/>
      <c r="K16" s="94" t="s">
        <v>23</v>
      </c>
      <c r="L16" s="97">
        <v>0.89544895057304585</v>
      </c>
      <c r="M16" s="97">
        <v>0.94738228116162126</v>
      </c>
      <c r="N16" s="97">
        <v>0.98071490442419607</v>
      </c>
      <c r="O16" s="97">
        <v>0.9776002870415994</v>
      </c>
      <c r="P16" s="97">
        <v>0.95938486999795025</v>
      </c>
    </row>
    <row r="17" spans="2:24" x14ac:dyDescent="0.25">
      <c r="B17" s="87"/>
      <c r="C17" s="87"/>
      <c r="D17" s="87"/>
      <c r="E17" s="87"/>
      <c r="F17" s="87"/>
      <c r="G17" s="87"/>
      <c r="H17" s="87"/>
      <c r="I17" s="87"/>
      <c r="J17" s="87"/>
      <c r="K17" s="108"/>
      <c r="L17" s="88"/>
      <c r="M17" s="88"/>
      <c r="N17" s="87"/>
      <c r="O17" s="87"/>
      <c r="P17" s="87"/>
      <c r="Q17" s="87"/>
      <c r="R17" s="87"/>
      <c r="S17" s="87"/>
      <c r="T17" s="87"/>
      <c r="U17" s="87"/>
      <c r="V17" s="87"/>
      <c r="W17" s="87"/>
      <c r="X17" s="87"/>
    </row>
    <row r="18" spans="2:24" x14ac:dyDescent="0.25">
      <c r="B18" s="88" t="s">
        <v>103</v>
      </c>
      <c r="C18" s="87"/>
      <c r="D18" s="87"/>
      <c r="E18" s="87"/>
      <c r="F18" s="87"/>
      <c r="G18" s="87"/>
      <c r="H18" s="87"/>
      <c r="I18" s="87"/>
      <c r="J18" s="87"/>
      <c r="K18" s="88" t="s">
        <v>103</v>
      </c>
      <c r="L18" s="87"/>
      <c r="M18" s="87"/>
      <c r="N18" s="87"/>
      <c r="O18" s="87"/>
      <c r="P18" s="87"/>
      <c r="Q18" s="87"/>
      <c r="R18" s="87"/>
      <c r="S18" s="87"/>
      <c r="T18" s="87"/>
      <c r="U18" s="87"/>
      <c r="V18" s="87"/>
      <c r="W18" s="87"/>
      <c r="X18" s="87"/>
    </row>
    <row r="19" spans="2:24" x14ac:dyDescent="0.25">
      <c r="B19" s="88" t="s">
        <v>104</v>
      </c>
      <c r="C19" s="87"/>
      <c r="D19" s="87"/>
      <c r="E19" s="87"/>
      <c r="F19" s="87"/>
      <c r="G19" s="87"/>
      <c r="H19" s="87"/>
      <c r="I19" s="87"/>
      <c r="J19" s="87"/>
      <c r="K19" s="88" t="s">
        <v>104</v>
      </c>
      <c r="L19" s="87"/>
      <c r="M19" s="87"/>
      <c r="N19" s="87"/>
      <c r="O19" s="87"/>
      <c r="P19" s="87"/>
      <c r="Q19" s="87"/>
      <c r="R19" s="87"/>
      <c r="S19" s="87"/>
      <c r="T19" s="87"/>
      <c r="U19" s="87"/>
      <c r="V19" s="87"/>
      <c r="W19" s="87"/>
      <c r="X19" s="87"/>
    </row>
    <row r="20" spans="2:24" x14ac:dyDescent="0.25">
      <c r="B20" s="87"/>
      <c r="C20" s="87"/>
      <c r="D20" s="87"/>
      <c r="E20" s="87"/>
      <c r="F20" s="87"/>
      <c r="G20" s="87"/>
      <c r="H20" s="87"/>
      <c r="I20" s="87"/>
      <c r="J20" s="87"/>
      <c r="K20" s="88" t="s">
        <v>26</v>
      </c>
      <c r="L20" s="87"/>
      <c r="M20" s="87"/>
      <c r="N20" s="87"/>
      <c r="O20" s="87"/>
      <c r="P20" s="87"/>
      <c r="Q20" s="87"/>
      <c r="R20" s="87"/>
      <c r="S20" s="87"/>
      <c r="T20" s="87"/>
      <c r="U20" s="87"/>
      <c r="V20" s="87"/>
      <c r="W20" s="87"/>
      <c r="X20" s="87"/>
    </row>
    <row r="21" spans="2:24" x14ac:dyDescent="0.25">
      <c r="B21" s="87"/>
      <c r="C21" s="87"/>
      <c r="D21" s="87"/>
      <c r="E21" s="87"/>
      <c r="F21" s="87"/>
      <c r="G21" s="87"/>
      <c r="H21" s="87"/>
      <c r="I21" s="87"/>
      <c r="J21" s="87"/>
      <c r="K21" s="88" t="s">
        <v>27</v>
      </c>
      <c r="L21" s="87"/>
      <c r="M21" s="87"/>
      <c r="N21" s="87"/>
      <c r="O21" s="87"/>
      <c r="P21" s="87"/>
      <c r="Q21" s="87"/>
      <c r="R21" s="87"/>
      <c r="S21" s="87"/>
      <c r="T21" s="87"/>
      <c r="U21" s="87"/>
      <c r="V21" s="87"/>
      <c r="W21" s="87"/>
      <c r="X21" s="87"/>
    </row>
    <row r="22" spans="2:24" x14ac:dyDescent="0.25">
      <c r="B22" s="87"/>
      <c r="C22" s="87"/>
      <c r="D22" s="87"/>
      <c r="E22" s="87"/>
      <c r="F22" s="87"/>
      <c r="G22" s="87"/>
      <c r="H22" s="87"/>
      <c r="I22" s="87"/>
      <c r="J22" s="87"/>
      <c r="K22" s="88" t="s">
        <v>105</v>
      </c>
      <c r="L22" s="87"/>
      <c r="M22" s="87"/>
      <c r="N22" s="87"/>
      <c r="O22" s="87"/>
      <c r="P22" s="87"/>
      <c r="Q22" s="87"/>
      <c r="R22" s="87"/>
      <c r="S22" s="87"/>
      <c r="T22" s="87"/>
      <c r="U22" s="87"/>
      <c r="V22" s="87"/>
      <c r="W22" s="87"/>
      <c r="X22" s="87"/>
    </row>
    <row r="23" spans="2:24" x14ac:dyDescent="0.25">
      <c r="B23" s="87"/>
      <c r="C23" s="87"/>
      <c r="D23" s="87"/>
      <c r="E23" s="87"/>
      <c r="F23" s="87"/>
      <c r="G23" s="87"/>
      <c r="H23" s="87"/>
      <c r="I23" s="87"/>
      <c r="J23" s="87"/>
      <c r="K23" s="108"/>
      <c r="L23" s="87"/>
      <c r="M23" s="87"/>
      <c r="N23" s="87"/>
      <c r="O23" s="87"/>
      <c r="P23" s="87"/>
      <c r="Q23" s="87"/>
      <c r="R23" s="87"/>
      <c r="S23" s="87"/>
      <c r="T23" s="87"/>
      <c r="U23" s="87"/>
      <c r="V23" s="87"/>
      <c r="W23" s="87"/>
      <c r="X23" s="87"/>
    </row>
    <row r="24" spans="2:24" x14ac:dyDescent="0.25">
      <c r="B24" s="87"/>
      <c r="C24" s="87"/>
      <c r="D24" s="87"/>
      <c r="E24" s="87"/>
      <c r="F24" s="87"/>
      <c r="G24" s="87"/>
      <c r="H24" s="87"/>
      <c r="I24" s="87"/>
      <c r="J24" s="87"/>
      <c r="K24" s="108"/>
      <c r="L24" s="87"/>
      <c r="M24" s="87"/>
      <c r="N24" s="87"/>
      <c r="O24" s="87"/>
      <c r="P24" s="87"/>
      <c r="Q24" s="87"/>
      <c r="R24" s="87"/>
      <c r="S24" s="87"/>
      <c r="T24" s="87"/>
      <c r="U24" s="87"/>
      <c r="V24" s="87"/>
      <c r="W24" s="87"/>
      <c r="X24" s="87"/>
    </row>
    <row r="25" spans="2:24" x14ac:dyDescent="0.25">
      <c r="B25" s="87"/>
      <c r="C25" s="87"/>
      <c r="D25" s="87"/>
      <c r="E25" s="87"/>
      <c r="F25" s="87"/>
      <c r="G25" s="87"/>
      <c r="H25" s="87"/>
      <c r="I25" s="87"/>
      <c r="J25" s="87"/>
      <c r="K25" s="108"/>
      <c r="L25" s="87"/>
      <c r="M25" s="87"/>
      <c r="N25" s="87"/>
      <c r="O25" s="87"/>
      <c r="P25" s="87"/>
      <c r="Q25" s="87"/>
      <c r="R25" s="87"/>
      <c r="S25" s="87"/>
      <c r="T25" s="87"/>
      <c r="U25" s="87"/>
      <c r="V25" s="87"/>
      <c r="W25" s="87"/>
      <c r="X25" s="87"/>
    </row>
    <row r="26" spans="2:24" x14ac:dyDescent="0.25">
      <c r="B26" s="87"/>
      <c r="C26" s="87"/>
      <c r="D26" s="87"/>
      <c r="E26" s="87"/>
      <c r="F26" s="87"/>
      <c r="G26" s="87"/>
      <c r="H26" s="87"/>
      <c r="I26" s="87"/>
      <c r="J26" s="87"/>
      <c r="K26" s="108"/>
      <c r="L26" s="87"/>
      <c r="M26" s="87"/>
      <c r="N26" s="87"/>
      <c r="O26" s="87"/>
      <c r="P26" s="87"/>
      <c r="Q26" s="87"/>
      <c r="R26" s="87"/>
      <c r="S26" s="87"/>
      <c r="T26" s="87"/>
      <c r="U26" s="87"/>
      <c r="V26" s="87"/>
      <c r="W26" s="87"/>
      <c r="X26" s="87"/>
    </row>
    <row r="27" spans="2:24" x14ac:dyDescent="0.25">
      <c r="B27" s="90" t="s">
        <v>29</v>
      </c>
      <c r="C27" s="90"/>
      <c r="D27" s="90"/>
      <c r="E27" s="90"/>
      <c r="F27" s="87"/>
      <c r="G27" s="87"/>
      <c r="H27" s="87"/>
      <c r="I27" s="87"/>
      <c r="J27" s="87"/>
      <c r="K27" s="90" t="s">
        <v>30</v>
      </c>
      <c r="L27" s="90"/>
      <c r="M27" s="90"/>
      <c r="N27" s="87"/>
      <c r="O27" s="87"/>
      <c r="P27" s="87"/>
      <c r="Q27" s="87"/>
      <c r="R27" s="87"/>
      <c r="S27" s="87"/>
      <c r="T27" s="88"/>
      <c r="U27" s="88"/>
      <c r="V27" s="88"/>
      <c r="W27" s="88"/>
      <c r="X27" s="88"/>
    </row>
    <row r="28" spans="2:24" x14ac:dyDescent="0.25">
      <c r="B28" s="87"/>
      <c r="C28" s="87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7"/>
      <c r="P28" s="87"/>
      <c r="Q28" s="88"/>
      <c r="R28" s="88"/>
      <c r="S28" s="88"/>
      <c r="T28" s="88"/>
      <c r="U28" s="88"/>
      <c r="V28" s="88"/>
      <c r="W28" s="88"/>
      <c r="X28" s="88"/>
    </row>
    <row r="29" spans="2:24" x14ac:dyDescent="0.25">
      <c r="B29" s="92"/>
      <c r="C29" s="92"/>
      <c r="D29" s="92"/>
      <c r="E29" s="110" t="s">
        <v>98</v>
      </c>
      <c r="F29" s="110" t="s">
        <v>99</v>
      </c>
      <c r="G29" s="110" t="s">
        <v>100</v>
      </c>
      <c r="H29" s="110" t="s">
        <v>101</v>
      </c>
      <c r="I29" s="113" t="s">
        <v>102</v>
      </c>
      <c r="J29" s="88"/>
      <c r="K29" s="92"/>
      <c r="L29" s="110" t="s">
        <v>98</v>
      </c>
      <c r="M29" s="110" t="s">
        <v>99</v>
      </c>
      <c r="N29" s="110" t="s">
        <v>100</v>
      </c>
      <c r="O29" s="110" t="s">
        <v>101</v>
      </c>
      <c r="P29" s="114" t="s">
        <v>102</v>
      </c>
      <c r="Q29" s="95"/>
      <c r="R29" s="88"/>
      <c r="S29" s="88"/>
      <c r="T29" s="88"/>
      <c r="U29" s="88"/>
      <c r="V29" s="88"/>
      <c r="W29" s="87"/>
      <c r="X29" s="87"/>
    </row>
    <row r="30" spans="2:24" x14ac:dyDescent="0.25">
      <c r="B30" s="96" t="s">
        <v>31</v>
      </c>
      <c r="C30" s="96"/>
      <c r="D30" s="96"/>
      <c r="E30" s="99">
        <v>809491.53936400008</v>
      </c>
      <c r="F30" s="99">
        <v>873402.87629199983</v>
      </c>
      <c r="G30" s="99">
        <v>903743.09038499987</v>
      </c>
      <c r="H30" s="99">
        <v>955188.20876140962</v>
      </c>
      <c r="I30" s="99">
        <v>1045451.7683547512</v>
      </c>
      <c r="J30" s="88"/>
      <c r="K30" s="96" t="s">
        <v>32</v>
      </c>
      <c r="L30" s="99">
        <v>598359219.21672857</v>
      </c>
      <c r="M30" s="99">
        <v>637796923.19415975</v>
      </c>
      <c r="N30" s="99">
        <v>696529627.68253946</v>
      </c>
      <c r="O30" s="99">
        <v>727364166.24504995</v>
      </c>
      <c r="P30" s="99">
        <v>805384471.32095146</v>
      </c>
      <c r="Q30" s="91"/>
      <c r="R30" s="91"/>
      <c r="S30" s="91"/>
      <c r="T30" s="91"/>
      <c r="U30" s="91"/>
      <c r="V30" s="91"/>
      <c r="W30" s="87"/>
      <c r="X30" s="87"/>
    </row>
    <row r="31" spans="2:24" x14ac:dyDescent="0.25">
      <c r="B31" s="88" t="s">
        <v>33</v>
      </c>
      <c r="C31" s="87"/>
      <c r="D31" s="87"/>
      <c r="E31" s="91">
        <v>754713.2145629992</v>
      </c>
      <c r="F31" s="91">
        <v>814629.61027600011</v>
      </c>
      <c r="G31" s="91">
        <v>839027.01316999993</v>
      </c>
      <c r="H31" s="91">
        <v>886771.18448983994</v>
      </c>
      <c r="I31" s="91">
        <v>972041.54146477429</v>
      </c>
      <c r="J31" s="88"/>
      <c r="K31" s="88" t="s">
        <v>34</v>
      </c>
      <c r="L31" s="91">
        <v>598359219.21672857</v>
      </c>
      <c r="M31" s="91">
        <v>637796923.19415975</v>
      </c>
      <c r="N31" s="91">
        <v>696529627.68253946</v>
      </c>
      <c r="O31" s="91">
        <v>727364166.24504995</v>
      </c>
      <c r="P31" s="91">
        <v>805384471.32095146</v>
      </c>
      <c r="Q31" s="91"/>
      <c r="R31" s="91"/>
      <c r="S31" s="91"/>
      <c r="T31" s="91"/>
      <c r="U31" s="91"/>
      <c r="V31" s="91"/>
      <c r="W31" s="87"/>
      <c r="X31" s="87"/>
    </row>
    <row r="32" spans="2:24" x14ac:dyDescent="0.25">
      <c r="B32" s="88" t="s">
        <v>35</v>
      </c>
      <c r="C32" s="87"/>
      <c r="D32" s="87"/>
      <c r="E32" s="98">
        <v>0.18382118388549662</v>
      </c>
      <c r="F32" s="98">
        <v>0.19579962161694486</v>
      </c>
      <c r="G32" s="98">
        <v>0.16905279850776467</v>
      </c>
      <c r="H32" s="98">
        <v>0.18622554655404688</v>
      </c>
      <c r="I32" s="98">
        <v>0.16833051015847922</v>
      </c>
      <c r="J32" s="88"/>
      <c r="K32" s="88" t="s">
        <v>36</v>
      </c>
      <c r="L32" s="91">
        <v>125407421.9591157</v>
      </c>
      <c r="M32" s="91">
        <v>150142024.26191449</v>
      </c>
      <c r="N32" s="91">
        <v>164616145.05366039</v>
      </c>
      <c r="O32" s="91">
        <v>171218145.11600873</v>
      </c>
      <c r="P32" s="91">
        <v>180808002.54158178</v>
      </c>
      <c r="Q32" s="88"/>
      <c r="R32" s="109"/>
      <c r="S32" s="109"/>
      <c r="T32" s="109"/>
      <c r="U32" s="109"/>
      <c r="V32" s="109"/>
      <c r="W32" s="87"/>
      <c r="X32" s="87"/>
    </row>
    <row r="33" spans="2:16" x14ac:dyDescent="0.25">
      <c r="B33" s="88" t="s">
        <v>37</v>
      </c>
      <c r="C33" s="87"/>
      <c r="D33" s="87"/>
      <c r="E33" s="91">
        <v>615980.93796799984</v>
      </c>
      <c r="F33" s="91">
        <v>655125.44082600006</v>
      </c>
      <c r="G33" s="91">
        <v>697187.14857000031</v>
      </c>
      <c r="H33" s="91">
        <v>721631.73598984</v>
      </c>
      <c r="I33" s="91">
        <v>808417.29289477435</v>
      </c>
      <c r="J33" s="88"/>
      <c r="K33" s="88" t="s">
        <v>38</v>
      </c>
      <c r="L33" s="91">
        <v>5610</v>
      </c>
      <c r="M33" s="91">
        <v>5284.51</v>
      </c>
      <c r="N33" s="91">
        <v>4788.82</v>
      </c>
      <c r="O33" s="91">
        <v>3404.9800000000005</v>
      </c>
      <c r="P33" s="91">
        <v>1594</v>
      </c>
    </row>
    <row r="34" spans="2:16" x14ac:dyDescent="0.25">
      <c r="B34" s="88" t="s">
        <v>39</v>
      </c>
      <c r="C34" s="87"/>
      <c r="D34" s="87"/>
      <c r="E34" s="91">
        <v>150942.64291259984</v>
      </c>
      <c r="F34" s="91">
        <v>162925.92205520003</v>
      </c>
      <c r="G34" s="91">
        <v>167805.402634</v>
      </c>
      <c r="H34" s="91">
        <v>177354.23689796799</v>
      </c>
      <c r="I34" s="91">
        <v>194408.30829295487</v>
      </c>
      <c r="J34" s="88"/>
      <c r="K34" s="94" t="s">
        <v>40</v>
      </c>
      <c r="L34" s="101">
        <v>7.4332870973358436E-3</v>
      </c>
      <c r="M34" s="101">
        <v>6.4870094744157222E-3</v>
      </c>
      <c r="N34" s="101">
        <v>5.7075873897157944E-3</v>
      </c>
      <c r="O34" s="101">
        <v>3.8397503883246813E-3</v>
      </c>
      <c r="P34" s="101">
        <v>1.6398476114487797E-3</v>
      </c>
    </row>
    <row r="35" spans="2:16" x14ac:dyDescent="0.25">
      <c r="B35" s="94" t="s">
        <v>41</v>
      </c>
      <c r="C35" s="94"/>
      <c r="D35" s="94"/>
      <c r="E35" s="100">
        <v>151408.40762471611</v>
      </c>
      <c r="F35" s="100">
        <v>162982.56510526146</v>
      </c>
      <c r="G35" s="100">
        <v>169849.48018056722</v>
      </c>
      <c r="H35" s="100">
        <v>179294.12138276364</v>
      </c>
      <c r="I35" s="100">
        <v>194737.36268837011</v>
      </c>
      <c r="J35" s="88"/>
      <c r="K35" s="88"/>
      <c r="L35" s="88"/>
      <c r="M35" s="88"/>
      <c r="N35" s="88"/>
      <c r="O35" s="88"/>
      <c r="P35" s="88"/>
    </row>
    <row r="36" spans="2:16" x14ac:dyDescent="0.25">
      <c r="B36" s="88"/>
      <c r="C36" s="88"/>
      <c r="D36" s="88"/>
      <c r="E36" s="88"/>
      <c r="F36" s="88"/>
      <c r="G36" s="88"/>
      <c r="H36" s="88"/>
      <c r="I36" s="88"/>
      <c r="J36" s="88"/>
      <c r="K36" s="87"/>
      <c r="L36" s="87"/>
      <c r="M36" s="87"/>
      <c r="N36" s="88"/>
      <c r="O36" s="88"/>
      <c r="P36" s="88"/>
    </row>
    <row r="37" spans="2:16" x14ac:dyDescent="0.25">
      <c r="B37" s="91"/>
      <c r="C37" s="91"/>
      <c r="D37" s="91"/>
      <c r="E37" s="91"/>
      <c r="F37" s="91"/>
      <c r="G37" s="91"/>
      <c r="H37" s="91"/>
      <c r="I37" s="91"/>
      <c r="J37" s="91"/>
      <c r="K37" s="87"/>
      <c r="L37" s="87"/>
      <c r="M37" s="87"/>
      <c r="N37" s="88"/>
      <c r="O37" s="88"/>
      <c r="P37" s="88"/>
    </row>
    <row r="38" spans="2:16" x14ac:dyDescent="0.25">
      <c r="B38" s="91"/>
      <c r="C38" s="91"/>
      <c r="D38" s="91"/>
      <c r="E38" s="91"/>
      <c r="F38" s="91"/>
      <c r="G38" s="91"/>
      <c r="H38" s="91"/>
      <c r="I38" s="91"/>
      <c r="J38" s="91"/>
      <c r="K38" s="87"/>
      <c r="L38" s="88"/>
      <c r="M38" s="88"/>
      <c r="N38" s="88"/>
      <c r="O38" s="88"/>
      <c r="P38" s="88"/>
    </row>
    <row r="39" spans="2:16" x14ac:dyDescent="0.25">
      <c r="B39" s="89"/>
      <c r="C39" s="89"/>
      <c r="D39" s="89"/>
      <c r="E39" s="89"/>
      <c r="F39" s="87"/>
      <c r="G39" s="87"/>
      <c r="H39" s="87"/>
      <c r="I39" s="87"/>
      <c r="J39" s="87"/>
      <c r="K39" s="87"/>
      <c r="L39" s="88"/>
      <c r="M39" s="88"/>
      <c r="N39" s="88"/>
      <c r="O39" s="88"/>
      <c r="P39" s="88"/>
    </row>
    <row r="40" spans="2:16" x14ac:dyDescent="0.25">
      <c r="B40" s="116"/>
      <c r="C40" s="116"/>
      <c r="D40" s="116"/>
      <c r="E40" s="88"/>
      <c r="F40" s="88"/>
      <c r="G40" s="88"/>
      <c r="H40" s="88"/>
      <c r="I40" s="88"/>
      <c r="J40" s="88"/>
      <c r="K40" s="87"/>
      <c r="L40" s="88"/>
      <c r="M40" s="88"/>
      <c r="N40" s="88"/>
      <c r="O40" s="88"/>
      <c r="P40" s="88"/>
    </row>
    <row r="41" spans="2:16" x14ac:dyDescent="0.25">
      <c r="B41" s="88"/>
      <c r="C41" s="88"/>
      <c r="D41" s="88"/>
      <c r="E41" s="88"/>
      <c r="F41" s="88"/>
      <c r="G41" s="88"/>
      <c r="H41" s="88"/>
      <c r="I41" s="88"/>
      <c r="J41" s="88"/>
      <c r="K41" s="87"/>
      <c r="L41" s="88"/>
      <c r="M41" s="88"/>
      <c r="N41" s="88"/>
      <c r="O41" s="88"/>
      <c r="P41" s="88"/>
    </row>
    <row r="42" spans="2:16" x14ac:dyDescent="0.25">
      <c r="B42" s="90"/>
      <c r="C42" s="90"/>
      <c r="D42" s="90"/>
      <c r="E42" s="88"/>
      <c r="F42" s="87"/>
      <c r="G42" s="87"/>
      <c r="H42" s="87"/>
      <c r="I42" s="88"/>
      <c r="J42" s="88"/>
      <c r="K42" s="87"/>
      <c r="L42" s="88"/>
      <c r="M42" s="88"/>
      <c r="N42" s="88"/>
      <c r="O42" s="88"/>
      <c r="P42" s="88"/>
    </row>
    <row r="43" spans="2:16" x14ac:dyDescent="0.25">
      <c r="B43" s="90"/>
      <c r="C43" s="89"/>
      <c r="D43" s="89"/>
      <c r="E43" s="89"/>
      <c r="F43" s="87"/>
      <c r="G43" s="87"/>
      <c r="H43" s="87"/>
      <c r="I43" s="88"/>
      <c r="J43" s="88"/>
      <c r="K43" s="87"/>
      <c r="L43" s="88"/>
      <c r="M43" s="88"/>
      <c r="N43" s="88"/>
      <c r="O43" s="88"/>
      <c r="P43" s="88"/>
    </row>
    <row r="44" spans="2:16" x14ac:dyDescent="0.25">
      <c r="B44" s="89"/>
      <c r="C44" s="87"/>
      <c r="D44" s="87"/>
      <c r="E44" s="87"/>
      <c r="F44" s="88"/>
      <c r="G44" s="88"/>
      <c r="H44" s="88"/>
      <c r="I44" s="88"/>
      <c r="J44" s="88"/>
      <c r="K44" s="88"/>
      <c r="L44" s="88"/>
      <c r="M44" s="88"/>
      <c r="N44" s="88"/>
      <c r="O44" s="88"/>
      <c r="P44" s="88"/>
    </row>
    <row r="45" spans="2:16" x14ac:dyDescent="0.25">
      <c r="B45" s="89"/>
      <c r="C45" s="88"/>
      <c r="D45" s="88"/>
      <c r="E45" s="87"/>
      <c r="F45" s="88"/>
      <c r="G45" s="88"/>
      <c r="H45" s="88"/>
      <c r="I45" s="88"/>
      <c r="J45" s="88"/>
      <c r="K45" s="88"/>
      <c r="L45" s="88"/>
      <c r="M45" s="88"/>
      <c r="N45" s="88"/>
      <c r="O45" s="88"/>
      <c r="P45" s="88"/>
    </row>
    <row r="46" spans="2:16" x14ac:dyDescent="0.25">
      <c r="B46" s="88"/>
      <c r="C46" s="88"/>
      <c r="D46" s="87"/>
      <c r="E46" s="87"/>
      <c r="F46" s="88"/>
      <c r="G46" s="88"/>
      <c r="H46" s="88"/>
      <c r="I46" s="88"/>
      <c r="J46" s="88"/>
      <c r="K46" s="88"/>
      <c r="L46" s="88"/>
      <c r="M46" s="88"/>
      <c r="N46" s="88"/>
      <c r="O46" s="88"/>
      <c r="P46" s="88"/>
    </row>
    <row r="47" spans="2:16" x14ac:dyDescent="0.25">
      <c r="B47" s="88"/>
      <c r="C47" s="88"/>
      <c r="D47" s="87"/>
      <c r="E47" s="87"/>
      <c r="F47" s="88"/>
      <c r="G47" s="88"/>
      <c r="H47" s="88"/>
      <c r="I47" s="88"/>
      <c r="J47" s="88"/>
      <c r="K47" s="88"/>
      <c r="L47" s="88"/>
      <c r="M47" s="88"/>
      <c r="N47" s="88"/>
      <c r="O47" s="88"/>
      <c r="P47" s="88"/>
    </row>
    <row r="48" spans="2:16" x14ac:dyDescent="0.25">
      <c r="B48" s="88"/>
      <c r="C48" s="88"/>
      <c r="D48" s="87"/>
      <c r="E48" s="87"/>
      <c r="F48" s="88"/>
      <c r="G48" s="88"/>
      <c r="H48" s="88"/>
      <c r="I48" s="88"/>
      <c r="J48" s="88"/>
      <c r="K48" s="88"/>
      <c r="L48" s="88"/>
      <c r="M48" s="88"/>
      <c r="N48" s="88"/>
      <c r="O48" s="88"/>
      <c r="P48" s="88"/>
    </row>
    <row r="49" spans="2:16" x14ac:dyDescent="0.25">
      <c r="B49" s="111"/>
      <c r="C49" s="111"/>
      <c r="D49" s="87"/>
      <c r="E49" s="87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</row>
    <row r="50" spans="2:16" x14ac:dyDescent="0.25">
      <c r="B50" s="88"/>
      <c r="C50" s="88"/>
      <c r="D50" s="87"/>
      <c r="E50" s="87"/>
      <c r="F50" s="88"/>
      <c r="G50" s="88"/>
      <c r="H50" s="88"/>
      <c r="I50" s="88"/>
      <c r="J50" s="88"/>
      <c r="K50" s="88"/>
      <c r="L50" s="88"/>
      <c r="M50" s="88"/>
      <c r="N50" s="88"/>
      <c r="O50" s="88"/>
      <c r="P50" s="88"/>
    </row>
    <row r="51" spans="2:16" x14ac:dyDescent="0.25">
      <c r="B51" s="88"/>
      <c r="C51" s="88"/>
      <c r="D51" s="87"/>
      <c r="E51" s="87"/>
      <c r="F51" s="88"/>
      <c r="G51" s="88"/>
      <c r="H51" s="88"/>
      <c r="I51" s="88"/>
      <c r="J51" s="88"/>
      <c r="K51" s="88"/>
      <c r="L51" s="88"/>
      <c r="M51" s="88"/>
      <c r="N51" s="88"/>
      <c r="O51" s="88"/>
      <c r="P51" s="88"/>
    </row>
    <row r="52" spans="2:16" x14ac:dyDescent="0.25">
      <c r="B52" s="89"/>
      <c r="C52" s="89"/>
      <c r="D52" s="87"/>
      <c r="E52" s="87"/>
      <c r="F52" s="88"/>
      <c r="G52" s="88"/>
      <c r="H52" s="88"/>
      <c r="I52" s="88"/>
      <c r="J52" s="88"/>
      <c r="K52" s="88"/>
      <c r="L52" s="88"/>
      <c r="M52" s="88"/>
      <c r="N52" s="88"/>
      <c r="O52" s="88"/>
      <c r="P52" s="88"/>
    </row>
    <row r="53" spans="2:16" x14ac:dyDescent="0.25">
      <c r="B53" s="89"/>
      <c r="C53" s="89"/>
      <c r="D53" s="87"/>
      <c r="E53" s="87"/>
      <c r="F53" s="88"/>
      <c r="G53" s="88"/>
      <c r="H53" s="88"/>
      <c r="I53" s="88"/>
      <c r="J53" s="88"/>
      <c r="K53" s="88"/>
      <c r="L53" s="88"/>
      <c r="M53" s="88"/>
      <c r="N53" s="88"/>
      <c r="O53" s="88"/>
      <c r="P53" s="88"/>
    </row>
    <row r="54" spans="2:16" x14ac:dyDescent="0.25">
      <c r="B54" s="87"/>
      <c r="C54" s="87"/>
      <c r="D54" s="87"/>
      <c r="E54" s="87"/>
      <c r="F54" s="88"/>
      <c r="G54" s="87"/>
      <c r="H54" s="87"/>
      <c r="I54" s="87"/>
      <c r="J54" s="87"/>
      <c r="K54" s="89"/>
      <c r="L54" s="87"/>
      <c r="M54" s="87"/>
      <c r="N54" s="87"/>
      <c r="O54" s="87"/>
      <c r="P54" s="87"/>
    </row>
  </sheetData>
  <hyperlinks>
    <hyperlink ref="G4" r:id="rId1" xr:uid="{AE6219A0-EC48-4B26-ACA3-A6257A52AB6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8"/>
  <sheetViews>
    <sheetView zoomScale="55" zoomScaleNormal="55" workbookViewId="0">
      <selection activeCell="I23" sqref="I23"/>
    </sheetView>
  </sheetViews>
  <sheetFormatPr defaultRowHeight="15" x14ac:dyDescent="0.25"/>
  <cols>
    <col min="1" max="1" width="45.7109375" customWidth="1"/>
    <col min="4" max="4" width="9.7109375" bestFit="1" customWidth="1"/>
    <col min="9" max="9" width="53.28515625" customWidth="1"/>
    <col min="10" max="15" width="12" bestFit="1" customWidth="1"/>
  </cols>
  <sheetData>
    <row r="1" spans="1:15" x14ac:dyDescent="0.25">
      <c r="A1" s="1" t="s">
        <v>0</v>
      </c>
      <c r="B1" s="2"/>
      <c r="C1" s="2"/>
      <c r="D1" s="3"/>
    </row>
    <row r="2" spans="1:15" x14ac:dyDescent="0.25">
      <c r="A2" s="4"/>
      <c r="D2" s="5"/>
    </row>
    <row r="3" spans="1:15" x14ac:dyDescent="0.25">
      <c r="A3" s="4" t="s">
        <v>1</v>
      </c>
      <c r="D3" s="5" t="s">
        <v>2</v>
      </c>
      <c r="E3" s="73" t="s">
        <v>77</v>
      </c>
    </row>
    <row r="4" spans="1:15" x14ac:dyDescent="0.25">
      <c r="A4" s="4" t="s">
        <v>3</v>
      </c>
      <c r="D4" s="81">
        <v>44896</v>
      </c>
    </row>
    <row r="5" spans="1:15" ht="15.75" thickBot="1" x14ac:dyDescent="0.3">
      <c r="A5" s="6" t="s">
        <v>4</v>
      </c>
      <c r="B5" s="7"/>
      <c r="C5" s="7"/>
      <c r="D5" s="8" t="s">
        <v>76</v>
      </c>
    </row>
    <row r="7" spans="1:15" ht="15.75" thickBot="1" x14ac:dyDescent="0.3"/>
    <row r="8" spans="1:15" ht="15.75" thickBot="1" x14ac:dyDescent="0.3">
      <c r="A8" s="9" t="s">
        <v>5</v>
      </c>
    </row>
    <row r="10" spans="1:15" ht="15.75" thickBot="1" x14ac:dyDescent="0.3"/>
    <row r="11" spans="1:15" x14ac:dyDescent="0.25">
      <c r="A11" s="10" t="s">
        <v>6</v>
      </c>
      <c r="B11" s="79" t="s">
        <v>7</v>
      </c>
      <c r="C11" s="79" t="s">
        <v>8</v>
      </c>
      <c r="D11" s="79" t="s">
        <v>9</v>
      </c>
      <c r="E11" s="79" t="s">
        <v>10</v>
      </c>
      <c r="F11" s="79" t="s">
        <v>11</v>
      </c>
      <c r="G11" s="80" t="s">
        <v>12</v>
      </c>
      <c r="I11" s="10" t="s">
        <v>13</v>
      </c>
      <c r="J11" s="79" t="s">
        <v>7</v>
      </c>
      <c r="K11" s="79" t="s">
        <v>8</v>
      </c>
      <c r="L11" s="79" t="s">
        <v>9</v>
      </c>
      <c r="M11" s="79" t="s">
        <v>10</v>
      </c>
      <c r="N11" s="79" t="s">
        <v>11</v>
      </c>
      <c r="O11" s="80" t="s">
        <v>12</v>
      </c>
    </row>
    <row r="12" spans="1:15" x14ac:dyDescent="0.25">
      <c r="A12" s="4" t="s">
        <v>14</v>
      </c>
      <c r="B12">
        <v>0.82802824032951605</v>
      </c>
      <c r="C12">
        <v>0.82214514054521315</v>
      </c>
      <c r="D12">
        <v>0.82469239758441959</v>
      </c>
      <c r="E12">
        <v>0.79685273140437773</v>
      </c>
      <c r="F12">
        <v>0.79270897916160388</v>
      </c>
      <c r="G12" s="5">
        <v>0.81458207229200175</v>
      </c>
      <c r="I12" s="4" t="s">
        <v>15</v>
      </c>
      <c r="J12">
        <v>0.7656005849149482</v>
      </c>
      <c r="K12">
        <v>0.81805246841093138</v>
      </c>
      <c r="L12">
        <v>0.82140927724424129</v>
      </c>
      <c r="M12">
        <v>0.79255203832641741</v>
      </c>
      <c r="N12">
        <v>0.78632383628954228</v>
      </c>
      <c r="O12" s="5">
        <v>0.809582344711401</v>
      </c>
    </row>
    <row r="13" spans="1:15" x14ac:dyDescent="0.25">
      <c r="A13" s="4" t="s">
        <v>16</v>
      </c>
      <c r="B13">
        <v>0.76932091135127889</v>
      </c>
      <c r="C13">
        <v>0.75370737148767497</v>
      </c>
      <c r="D13">
        <v>0.74377561625120203</v>
      </c>
      <c r="E13">
        <v>0.71214242102472047</v>
      </c>
      <c r="F13">
        <v>0.70255859981726221</v>
      </c>
      <c r="G13" s="5">
        <v>0.71520953484144267</v>
      </c>
      <c r="I13" s="4" t="s">
        <v>17</v>
      </c>
      <c r="J13">
        <v>0.76561184158859052</v>
      </c>
      <c r="K13">
        <v>0.7502767003270524</v>
      </c>
      <c r="L13">
        <v>0.74056891479304676</v>
      </c>
      <c r="M13">
        <v>0.70909415802655007</v>
      </c>
      <c r="N13">
        <v>0.6995362396512923</v>
      </c>
      <c r="O13" s="5">
        <v>0.71135236695808535</v>
      </c>
    </row>
    <row r="14" spans="1:15" x14ac:dyDescent="0.25">
      <c r="A14" s="4" t="s">
        <v>18</v>
      </c>
      <c r="B14">
        <v>0.9695108415136956</v>
      </c>
      <c r="C14">
        <v>0.95981875267961847</v>
      </c>
      <c r="D14">
        <v>0.96479997581405053</v>
      </c>
      <c r="E14">
        <v>0.9603190631790981</v>
      </c>
      <c r="F14">
        <v>0.94931595824734605</v>
      </c>
      <c r="G14" s="5">
        <v>0.9675043689685342</v>
      </c>
      <c r="I14" s="4" t="s">
        <v>19</v>
      </c>
      <c r="J14">
        <v>0.96362768016844036</v>
      </c>
      <c r="K14">
        <v>0.95424527138011905</v>
      </c>
      <c r="L14">
        <v>0.96030958897376284</v>
      </c>
      <c r="M14">
        <v>0.95407980652220337</v>
      </c>
      <c r="N14">
        <v>0.9401732664372231</v>
      </c>
      <c r="O14" s="5">
        <v>0.96045934642191733</v>
      </c>
    </row>
    <row r="15" spans="1:15" x14ac:dyDescent="0.25">
      <c r="A15" s="4" t="s">
        <v>20</v>
      </c>
      <c r="B15">
        <v>0.87233471528596451</v>
      </c>
      <c r="C15">
        <v>0.86608856108773258</v>
      </c>
      <c r="D15">
        <v>0.8812261061429234</v>
      </c>
      <c r="E15">
        <v>0.86821088302740268</v>
      </c>
      <c r="F15">
        <v>0.86525629452631159</v>
      </c>
      <c r="G15" s="5">
        <v>0.86866774664682256</v>
      </c>
      <c r="I15" s="4" t="s">
        <v>21</v>
      </c>
      <c r="J15">
        <v>0.87233471528596451</v>
      </c>
      <c r="K15">
        <v>0.86608856108773258</v>
      </c>
      <c r="L15">
        <v>0.8812261061429234</v>
      </c>
      <c r="M15">
        <v>0.86821088302740268</v>
      </c>
      <c r="N15">
        <v>0.86525629452631159</v>
      </c>
      <c r="O15" s="5">
        <v>0.86866774664682256</v>
      </c>
    </row>
    <row r="16" spans="1:15" ht="15.75" thickBot="1" x14ac:dyDescent="0.3">
      <c r="A16" s="6" t="s">
        <v>22</v>
      </c>
      <c r="B16" s="7">
        <v>0.92092277839983006</v>
      </c>
      <c r="C16" s="7">
        <v>0.91295365688367558</v>
      </c>
      <c r="D16" s="7">
        <v>0.92301304097848691</v>
      </c>
      <c r="E16" s="7">
        <v>0.91426497310325039</v>
      </c>
      <c r="F16" s="7">
        <v>0.90728612638682882</v>
      </c>
      <c r="G16" s="8">
        <v>0.91808605780767838</v>
      </c>
      <c r="I16" s="6" t="s">
        <v>23</v>
      </c>
      <c r="J16" s="7">
        <v>0.91798119772720199</v>
      </c>
      <c r="K16" s="7">
        <v>0.91016691623392587</v>
      </c>
      <c r="L16" s="7">
        <v>0.92076784755834318</v>
      </c>
      <c r="M16" s="7">
        <v>0.91114534477480302</v>
      </c>
      <c r="N16" s="7">
        <v>0.90271478048176734</v>
      </c>
      <c r="O16" s="8">
        <v>0.91456354653437</v>
      </c>
    </row>
    <row r="18" spans="1:15" x14ac:dyDescent="0.25">
      <c r="A18" t="s">
        <v>24</v>
      </c>
      <c r="I18" t="s">
        <v>24</v>
      </c>
    </row>
    <row r="19" spans="1:15" x14ac:dyDescent="0.25">
      <c r="A19" t="s">
        <v>25</v>
      </c>
      <c r="I19" t="s">
        <v>25</v>
      </c>
    </row>
    <row r="20" spans="1:15" x14ac:dyDescent="0.25">
      <c r="I20" t="s">
        <v>26</v>
      </c>
    </row>
    <row r="21" spans="1:15" x14ac:dyDescent="0.25">
      <c r="I21" t="s">
        <v>27</v>
      </c>
    </row>
    <row r="22" spans="1:15" x14ac:dyDescent="0.25">
      <c r="I22" t="s">
        <v>28</v>
      </c>
    </row>
    <row r="26" spans="1:15" ht="15.75" thickBot="1" x14ac:dyDescent="0.3"/>
    <row r="27" spans="1:15" x14ac:dyDescent="0.25">
      <c r="A27" s="10" t="s">
        <v>29</v>
      </c>
      <c r="B27" s="2"/>
      <c r="C27" s="2"/>
      <c r="D27" s="2"/>
      <c r="E27" s="2"/>
      <c r="F27" s="2"/>
      <c r="G27" s="3"/>
      <c r="I27" s="10" t="s">
        <v>30</v>
      </c>
      <c r="J27" s="2"/>
      <c r="K27" s="2"/>
      <c r="L27" s="2"/>
      <c r="M27" s="2"/>
      <c r="N27" s="2"/>
      <c r="O27" s="3"/>
    </row>
    <row r="28" spans="1:15" x14ac:dyDescent="0.25">
      <c r="A28" s="4"/>
      <c r="G28" s="5"/>
      <c r="I28" s="4"/>
      <c r="O28" s="5"/>
    </row>
    <row r="29" spans="1:15" x14ac:dyDescent="0.25">
      <c r="A29" s="4"/>
      <c r="B29" s="77" t="s">
        <v>7</v>
      </c>
      <c r="C29" s="77" t="s">
        <v>8</v>
      </c>
      <c r="D29" s="77" t="s">
        <v>9</v>
      </c>
      <c r="E29" s="77" t="s">
        <v>10</v>
      </c>
      <c r="F29" s="77" t="s">
        <v>11</v>
      </c>
      <c r="G29" s="78" t="s">
        <v>12</v>
      </c>
      <c r="I29" s="4"/>
      <c r="J29" s="77" t="s">
        <v>7</v>
      </c>
      <c r="K29" s="77" t="s">
        <v>8</v>
      </c>
      <c r="L29" s="77" t="s">
        <v>9</v>
      </c>
      <c r="M29" s="77" t="s">
        <v>10</v>
      </c>
      <c r="N29" s="77" t="s">
        <v>11</v>
      </c>
      <c r="O29" s="78" t="s">
        <v>12</v>
      </c>
    </row>
    <row r="30" spans="1:15" x14ac:dyDescent="0.25">
      <c r="A30" s="4" t="s">
        <v>31</v>
      </c>
      <c r="B30">
        <v>1151479.3360299997</v>
      </c>
      <c r="C30">
        <v>1201876.6722930002</v>
      </c>
      <c r="D30">
        <v>1247574.7130910009</v>
      </c>
      <c r="E30">
        <v>1244852.6801227855</v>
      </c>
      <c r="F30">
        <v>1227903.5453740791</v>
      </c>
      <c r="G30" s="5">
        <v>1316914.3713470998</v>
      </c>
      <c r="I30" s="4" t="s">
        <v>32</v>
      </c>
      <c r="J30">
        <v>888341293.66662931</v>
      </c>
      <c r="K30">
        <v>922091043.65134895</v>
      </c>
      <c r="L30">
        <v>960898595.78147817</v>
      </c>
      <c r="M30">
        <v>926716728.18648732</v>
      </c>
      <c r="N30">
        <v>909651894.85025156</v>
      </c>
      <c r="O30" s="5">
        <v>1002016983.0311221</v>
      </c>
    </row>
    <row r="31" spans="1:15" x14ac:dyDescent="0.25">
      <c r="A31" s="4" t="s">
        <v>33</v>
      </c>
      <c r="B31">
        <v>1072839.3675475507</v>
      </c>
      <c r="C31">
        <v>1121567.2247844897</v>
      </c>
      <c r="D31">
        <v>1165160.0021972021</v>
      </c>
      <c r="E31">
        <v>1162971.1384100253</v>
      </c>
      <c r="F31">
        <v>1147523.1374474028</v>
      </c>
      <c r="G31" s="5">
        <v>1230099.4793707305</v>
      </c>
      <c r="I31" s="4" t="s">
        <v>34</v>
      </c>
      <c r="J31">
        <v>888341293.66662931</v>
      </c>
      <c r="K31">
        <v>922091043.65134895</v>
      </c>
      <c r="L31">
        <v>960898595.78147817</v>
      </c>
      <c r="M31">
        <v>926716728.18648732</v>
      </c>
      <c r="N31">
        <v>909651894.85025156</v>
      </c>
      <c r="O31" s="5">
        <v>1002016983.0311221</v>
      </c>
    </row>
    <row r="32" spans="1:15" x14ac:dyDescent="0.25">
      <c r="A32" s="4" t="s">
        <v>35</v>
      </c>
      <c r="B32">
        <v>0.14593194333266357</v>
      </c>
      <c r="C32">
        <v>0.14343709346170685</v>
      </c>
      <c r="D32">
        <v>0.14521930114209958</v>
      </c>
      <c r="E32">
        <v>0.17022085475797133</v>
      </c>
      <c r="F32">
        <v>0.1649682360495387</v>
      </c>
      <c r="G32" s="5">
        <v>0.15805850762158768</v>
      </c>
      <c r="I32" s="4" t="s">
        <v>36</v>
      </c>
      <c r="J32">
        <v>188456478.59852543</v>
      </c>
      <c r="K32">
        <v>194301044.67870212</v>
      </c>
      <c r="L32">
        <v>205690708.30546987</v>
      </c>
      <c r="M32">
        <v>202665681.6012063</v>
      </c>
      <c r="N32">
        <v>198758357.29421163</v>
      </c>
      <c r="O32" s="5">
        <v>214841679.43955958</v>
      </c>
    </row>
    <row r="33" spans="1:15" x14ac:dyDescent="0.25">
      <c r="A33" s="4" t="s">
        <v>37</v>
      </c>
      <c r="B33">
        <v>916277.83375755092</v>
      </c>
      <c r="C33">
        <v>960692.88193948974</v>
      </c>
      <c r="D33">
        <v>995956.28095939721</v>
      </c>
      <c r="E33">
        <v>965009.19717101986</v>
      </c>
      <c r="F33">
        <v>958218.26963667246</v>
      </c>
      <c r="G33" s="5">
        <v>1035671.7914353008</v>
      </c>
      <c r="I33" s="4" t="s">
        <v>38</v>
      </c>
      <c r="J33">
        <v>0</v>
      </c>
      <c r="K33">
        <v>0</v>
      </c>
      <c r="L33">
        <v>0</v>
      </c>
      <c r="M33">
        <v>0</v>
      </c>
      <c r="N33">
        <v>0</v>
      </c>
      <c r="O33" s="5">
        <v>0</v>
      </c>
    </row>
    <row r="34" spans="1:15" ht="15.75" thickBot="1" x14ac:dyDescent="0.3">
      <c r="A34" s="4" t="s">
        <v>39</v>
      </c>
      <c r="B34">
        <v>214567.87350951016</v>
      </c>
      <c r="C34">
        <v>224313.44495689796</v>
      </c>
      <c r="D34">
        <v>233032.00043944042</v>
      </c>
      <c r="E34">
        <v>232594.22768200506</v>
      </c>
      <c r="F34">
        <v>229504.62748948057</v>
      </c>
      <c r="G34" s="5">
        <v>246019.89587414611</v>
      </c>
      <c r="I34" s="6" t="s">
        <v>40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8">
        <v>0</v>
      </c>
    </row>
    <row r="35" spans="1:15" x14ac:dyDescent="0.25">
      <c r="A35" s="4" t="s">
        <v>41</v>
      </c>
      <c r="B35">
        <v>216036.88962068481</v>
      </c>
      <c r="C35">
        <v>224343.16005129632</v>
      </c>
      <c r="D35">
        <v>233414.22464861648</v>
      </c>
      <c r="E35">
        <v>233429.09604464116</v>
      </c>
      <c r="F35">
        <v>229710.38587245735</v>
      </c>
      <c r="G35" s="5">
        <v>247323.19148360015</v>
      </c>
    </row>
    <row r="36" spans="1:15" x14ac:dyDescent="0.25">
      <c r="A36" s="4" t="s">
        <v>42</v>
      </c>
      <c r="B36">
        <v>81869</v>
      </c>
      <c r="C36">
        <v>101840</v>
      </c>
      <c r="D36">
        <v>126760</v>
      </c>
      <c r="E36">
        <v>138337</v>
      </c>
      <c r="F36">
        <v>147247</v>
      </c>
      <c r="G36" s="5">
        <v>170912.3</v>
      </c>
    </row>
    <row r="37" spans="1:15" x14ac:dyDescent="0.25">
      <c r="A37" s="4" t="s">
        <v>43</v>
      </c>
      <c r="G37" s="5">
        <v>1487826.6713470998</v>
      </c>
    </row>
    <row r="38" spans="1:15" ht="15.75" thickBot="1" x14ac:dyDescent="0.3">
      <c r="A38" s="6" t="s">
        <v>44</v>
      </c>
      <c r="B38" s="7">
        <v>1154708.3675475507</v>
      </c>
      <c r="C38" s="7">
        <v>1223407.2247844897</v>
      </c>
      <c r="D38" s="7">
        <v>1291920.0021972021</v>
      </c>
      <c r="E38" s="7">
        <v>1301308.1384100253</v>
      </c>
      <c r="F38" s="7">
        <v>1294770.1374474028</v>
      </c>
      <c r="G38" s="8">
        <v>1401011.7793707305</v>
      </c>
    </row>
  </sheetData>
  <hyperlinks>
    <hyperlink ref="E3" r:id="rId1" xr:uid="{DCCBB40F-E55A-4C5E-885C-3F71602979E9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BE85E1-2166-4AA5-A357-DF8A4B8B6CAF}">
  <dimension ref="B1:R37"/>
  <sheetViews>
    <sheetView zoomScale="90" zoomScaleNormal="90" workbookViewId="0">
      <selection activeCell="C4" sqref="C4"/>
    </sheetView>
  </sheetViews>
  <sheetFormatPr defaultRowHeight="15" x14ac:dyDescent="0.25"/>
  <cols>
    <col min="2" max="3" width="24.42578125" customWidth="1"/>
    <col min="4" max="4" width="18" customWidth="1"/>
    <col min="5" max="5" width="11.85546875" customWidth="1"/>
    <col min="6" max="8" width="13.85546875" customWidth="1"/>
    <col min="9" max="9" width="16.7109375" customWidth="1"/>
    <col min="11" max="11" width="22.42578125" customWidth="1"/>
    <col min="18" max="18" width="41.140625" customWidth="1"/>
  </cols>
  <sheetData>
    <row r="1" spans="2:18" ht="15.75" thickBot="1" x14ac:dyDescent="0.3"/>
    <row r="2" spans="2:18" x14ac:dyDescent="0.25">
      <c r="B2" s="11" t="s">
        <v>45</v>
      </c>
      <c r="C2" s="12">
        <v>4</v>
      </c>
      <c r="D2" s="13"/>
    </row>
    <row r="3" spans="2:18" ht="15.75" thickBot="1" x14ac:dyDescent="0.3">
      <c r="B3" s="14" t="s">
        <v>46</v>
      </c>
      <c r="C3" s="124">
        <v>45267</v>
      </c>
    </row>
    <row r="4" spans="2:18" ht="15.75" thickBot="1" x14ac:dyDescent="0.3"/>
    <row r="5" spans="2:18" ht="15.75" thickBot="1" x14ac:dyDescent="0.3">
      <c r="B5" s="134" t="s">
        <v>0</v>
      </c>
      <c r="C5" s="135"/>
      <c r="D5" s="135"/>
      <c r="E5" s="135"/>
      <c r="F5" s="135"/>
      <c r="G5" s="135"/>
      <c r="H5" s="135"/>
      <c r="I5" s="136"/>
      <c r="K5" s="134" t="s">
        <v>0</v>
      </c>
      <c r="L5" s="135"/>
      <c r="M5" s="135"/>
      <c r="N5" s="135"/>
      <c r="O5" s="135"/>
      <c r="P5" s="135"/>
      <c r="Q5" s="135"/>
      <c r="R5" s="136"/>
    </row>
    <row r="6" spans="2:18" x14ac:dyDescent="0.25">
      <c r="B6" s="15" t="s">
        <v>47</v>
      </c>
      <c r="C6" s="137">
        <v>18</v>
      </c>
      <c r="D6" s="138"/>
      <c r="E6" s="138"/>
      <c r="F6" s="138"/>
      <c r="G6" s="138"/>
      <c r="H6" s="138"/>
      <c r="I6" s="139"/>
      <c r="K6" s="15" t="s">
        <v>47</v>
      </c>
      <c r="L6" s="137">
        <v>11</v>
      </c>
      <c r="M6" s="138"/>
      <c r="N6" s="138"/>
      <c r="O6" s="138"/>
      <c r="P6" s="138"/>
      <c r="Q6" s="138"/>
      <c r="R6" s="139"/>
    </row>
    <row r="7" spans="2:18" x14ac:dyDescent="0.25">
      <c r="B7" s="15" t="s">
        <v>3</v>
      </c>
      <c r="C7" s="140">
        <v>44896</v>
      </c>
      <c r="D7" s="141"/>
      <c r="E7" s="141"/>
      <c r="F7" s="141"/>
      <c r="G7" s="141"/>
      <c r="H7" s="141"/>
      <c r="I7" s="142"/>
      <c r="K7" s="15" t="s">
        <v>3</v>
      </c>
      <c r="L7" s="140">
        <v>42461</v>
      </c>
      <c r="M7" s="141"/>
      <c r="N7" s="141"/>
      <c r="O7" s="141"/>
      <c r="P7" s="141"/>
      <c r="Q7" s="141"/>
      <c r="R7" s="142"/>
    </row>
    <row r="8" spans="2:18" ht="15.75" thickBot="1" x14ac:dyDescent="0.3">
      <c r="B8" s="16" t="s">
        <v>48</v>
      </c>
      <c r="C8" s="143" t="s">
        <v>76</v>
      </c>
      <c r="D8" s="144"/>
      <c r="E8" s="144"/>
      <c r="F8" s="144"/>
      <c r="G8" s="144"/>
      <c r="H8" s="144"/>
      <c r="I8" s="145"/>
      <c r="K8" s="16" t="s">
        <v>48</v>
      </c>
      <c r="L8" s="143" t="s">
        <v>107</v>
      </c>
      <c r="M8" s="144"/>
      <c r="N8" s="144"/>
      <c r="O8" s="144"/>
      <c r="P8" s="144"/>
      <c r="Q8" s="144"/>
      <c r="R8" s="145"/>
    </row>
    <row r="10" spans="2:18" ht="15.75" thickBot="1" x14ac:dyDescent="0.3"/>
    <row r="11" spans="2:18" x14ac:dyDescent="0.25">
      <c r="B11" s="146" t="s">
        <v>49</v>
      </c>
      <c r="C11" s="147"/>
      <c r="D11" s="147"/>
      <c r="E11" s="147"/>
      <c r="F11" s="148"/>
      <c r="G11" s="17"/>
      <c r="H11" s="18"/>
      <c r="I11" s="19"/>
      <c r="K11" s="146" t="s">
        <v>49</v>
      </c>
      <c r="L11" s="147"/>
      <c r="M11" s="147"/>
      <c r="N11" s="147"/>
      <c r="O11" s="148"/>
    </row>
    <row r="12" spans="2:18" x14ac:dyDescent="0.25">
      <c r="B12" s="20"/>
      <c r="C12" s="21"/>
      <c r="D12" s="22" t="s">
        <v>10</v>
      </c>
      <c r="E12" s="23" t="s">
        <v>11</v>
      </c>
      <c r="F12" s="23" t="s">
        <v>12</v>
      </c>
      <c r="G12" s="24"/>
      <c r="H12" s="25"/>
      <c r="I12" s="26"/>
      <c r="K12" s="20"/>
      <c r="L12" s="21"/>
      <c r="M12" s="22" t="s">
        <v>100</v>
      </c>
      <c r="N12" s="23" t="s">
        <v>101</v>
      </c>
      <c r="O12" s="23" t="s">
        <v>102</v>
      </c>
    </row>
    <row r="13" spans="2:18" ht="15.75" thickBot="1" x14ac:dyDescent="0.3">
      <c r="B13" s="27" t="s">
        <v>50</v>
      </c>
      <c r="C13" s="28"/>
      <c r="D13" s="29">
        <v>965009</v>
      </c>
      <c r="E13" s="29">
        <v>958218</v>
      </c>
      <c r="F13" s="30">
        <v>1035672</v>
      </c>
      <c r="G13" s="31"/>
      <c r="H13" s="32"/>
      <c r="K13" s="27" t="s">
        <v>50</v>
      </c>
      <c r="L13" s="28"/>
      <c r="M13" s="29">
        <v>697187</v>
      </c>
      <c r="N13" s="29">
        <v>721632</v>
      </c>
      <c r="O13" s="30">
        <v>808417</v>
      </c>
    </row>
    <row r="14" spans="2:18" ht="15.75" thickBot="1" x14ac:dyDescent="0.3">
      <c r="B14" s="33"/>
      <c r="C14" s="33"/>
      <c r="D14" s="33"/>
      <c r="E14" s="33"/>
      <c r="F14" s="33"/>
      <c r="G14" s="34"/>
      <c r="H14" s="35"/>
    </row>
    <row r="15" spans="2:18" x14ac:dyDescent="0.25">
      <c r="B15" s="146" t="s">
        <v>51</v>
      </c>
      <c r="C15" s="147"/>
      <c r="D15" s="147"/>
      <c r="E15" s="147"/>
      <c r="F15" s="148"/>
      <c r="G15" s="36"/>
      <c r="H15" s="37"/>
      <c r="K15" s="146" t="s">
        <v>51</v>
      </c>
      <c r="L15" s="147"/>
      <c r="M15" s="147"/>
      <c r="N15" s="147"/>
      <c r="O15" s="148"/>
    </row>
    <row r="16" spans="2:18" x14ac:dyDescent="0.25">
      <c r="B16" s="20"/>
      <c r="C16" s="21"/>
      <c r="D16" s="22" t="s">
        <v>10</v>
      </c>
      <c r="E16" s="23" t="s">
        <v>11</v>
      </c>
      <c r="F16" s="23" t="s">
        <v>12</v>
      </c>
      <c r="G16" s="38"/>
      <c r="H16" s="38"/>
      <c r="K16" s="20"/>
      <c r="L16" s="21"/>
      <c r="M16" s="22" t="s">
        <v>100</v>
      </c>
      <c r="N16" s="23" t="s">
        <v>101</v>
      </c>
      <c r="O16" s="23" t="s">
        <v>102</v>
      </c>
    </row>
    <row r="17" spans="2:15" ht="15.75" thickBot="1" x14ac:dyDescent="0.3">
      <c r="B17" s="27" t="s">
        <v>50</v>
      </c>
      <c r="C17" s="28"/>
      <c r="D17" s="39">
        <v>0.95409999999999995</v>
      </c>
      <c r="E17" s="40">
        <v>0.94020000000000004</v>
      </c>
      <c r="F17" s="41">
        <v>0.96050000000000002</v>
      </c>
      <c r="G17" s="42"/>
      <c r="H17" s="42"/>
      <c r="K17" s="27" t="s">
        <v>50</v>
      </c>
      <c r="L17" s="28"/>
      <c r="M17" s="39">
        <v>0.99219999999999997</v>
      </c>
      <c r="N17" s="40">
        <v>1.0002</v>
      </c>
      <c r="O17" s="41">
        <v>0.99029999999999996</v>
      </c>
    </row>
    <row r="18" spans="2:15" ht="15.75" thickBot="1" x14ac:dyDescent="0.3">
      <c r="B18" s="33"/>
      <c r="C18" s="33"/>
      <c r="D18" s="33"/>
      <c r="E18" s="33"/>
      <c r="F18" s="33"/>
      <c r="G18" s="35"/>
      <c r="H18" s="43"/>
    </row>
    <row r="19" spans="2:15" x14ac:dyDescent="0.25">
      <c r="B19" s="146" t="s">
        <v>52</v>
      </c>
      <c r="C19" s="147"/>
      <c r="D19" s="147"/>
      <c r="E19" s="147"/>
      <c r="F19" s="148"/>
      <c r="G19" s="44"/>
      <c r="H19" s="44"/>
      <c r="K19" s="146" t="s">
        <v>52</v>
      </c>
      <c r="L19" s="147"/>
      <c r="M19" s="147"/>
      <c r="N19" s="147"/>
      <c r="O19" s="148"/>
    </row>
    <row r="20" spans="2:15" x14ac:dyDescent="0.25">
      <c r="B20" s="20"/>
      <c r="C20" s="21"/>
      <c r="D20" s="22"/>
      <c r="E20" s="22"/>
      <c r="F20" s="23" t="s">
        <v>11</v>
      </c>
      <c r="G20" s="38"/>
      <c r="H20" s="38"/>
      <c r="K20" s="20"/>
      <c r="L20" s="21"/>
      <c r="M20" s="22"/>
      <c r="N20" s="22"/>
      <c r="O20" s="23" t="s">
        <v>102</v>
      </c>
    </row>
    <row r="21" spans="2:15" ht="15.75" thickBot="1" x14ac:dyDescent="0.3">
      <c r="B21" s="27" t="s">
        <v>50</v>
      </c>
      <c r="C21" s="28"/>
      <c r="D21" s="39"/>
      <c r="E21" s="39"/>
      <c r="F21" s="41">
        <v>0.86870000000000003</v>
      </c>
      <c r="G21" s="45"/>
      <c r="H21" s="45"/>
      <c r="K21" s="27" t="s">
        <v>50</v>
      </c>
      <c r="L21" s="28"/>
      <c r="M21" s="39"/>
      <c r="N21" s="39"/>
      <c r="O21" s="41">
        <v>0.92849999999999999</v>
      </c>
    </row>
    <row r="22" spans="2:15" ht="15.75" thickBot="1" x14ac:dyDescent="0.3">
      <c r="G22" s="46"/>
      <c r="H22" s="47"/>
    </row>
    <row r="23" spans="2:15" x14ac:dyDescent="0.25">
      <c r="B23" s="146" t="s">
        <v>53</v>
      </c>
      <c r="C23" s="147"/>
      <c r="D23" s="147"/>
      <c r="E23" s="147"/>
      <c r="F23" s="148"/>
      <c r="G23" s="37"/>
      <c r="H23" s="37"/>
      <c r="K23" s="146" t="s">
        <v>53</v>
      </c>
      <c r="L23" s="147"/>
      <c r="M23" s="147"/>
      <c r="N23" s="147"/>
      <c r="O23" s="148"/>
    </row>
    <row r="24" spans="2:15" ht="15.75" thickBot="1" x14ac:dyDescent="0.3">
      <c r="B24" s="27" t="s">
        <v>50</v>
      </c>
      <c r="C24" s="48"/>
      <c r="D24" s="149">
        <f>(D13*D17+E13*E17+F13*F17)/(D13+E13+F13)</f>
        <v>0.95183870977008667</v>
      </c>
      <c r="E24" s="150"/>
      <c r="F24" s="151"/>
      <c r="G24" s="49"/>
      <c r="H24" s="49"/>
      <c r="K24" s="27" t="s">
        <v>50</v>
      </c>
      <c r="L24" s="48"/>
      <c r="M24" s="149">
        <f>(M13*M17+N13*N17+O13*O17)/(M13+N13+O13)</f>
        <v>0.99410238650057736</v>
      </c>
      <c r="N24" s="150"/>
      <c r="O24" s="151"/>
    </row>
    <row r="25" spans="2:15" ht="15.75" thickBot="1" x14ac:dyDescent="0.3">
      <c r="G25" s="46"/>
      <c r="H25" s="47"/>
    </row>
    <row r="26" spans="2:15" x14ac:dyDescent="0.25">
      <c r="B26" s="146" t="s">
        <v>54</v>
      </c>
      <c r="C26" s="147"/>
      <c r="D26" s="147"/>
      <c r="E26" s="147"/>
      <c r="F26" s="148"/>
      <c r="G26" s="50"/>
      <c r="H26" s="51"/>
      <c r="K26" s="146" t="s">
        <v>54</v>
      </c>
      <c r="L26" s="147"/>
      <c r="M26" s="147"/>
      <c r="N26" s="147"/>
      <c r="O26" s="148"/>
    </row>
    <row r="27" spans="2:15" ht="15.75" thickBot="1" x14ac:dyDescent="0.3">
      <c r="B27" s="27" t="s">
        <v>50</v>
      </c>
      <c r="C27" s="28"/>
      <c r="D27" s="152">
        <f>ROUNDDOWN((D24*0.75+F21*0.25),4)</f>
        <v>0.93100000000000005</v>
      </c>
      <c r="E27" s="152"/>
      <c r="F27" s="153"/>
      <c r="H27" s="52"/>
      <c r="K27" s="27" t="s">
        <v>50</v>
      </c>
      <c r="L27" s="28"/>
      <c r="M27" s="152">
        <f>ROUNDDOWN((M24*0.75+O21*0.25),4)</f>
        <v>0.97770000000000001</v>
      </c>
      <c r="N27" s="152"/>
      <c r="O27" s="153"/>
    </row>
    <row r="28" spans="2:15" x14ac:dyDescent="0.25">
      <c r="B28" s="86"/>
      <c r="C28" s="86"/>
      <c r="D28" s="52"/>
      <c r="E28" s="52"/>
      <c r="F28" s="52"/>
      <c r="H28" s="52"/>
      <c r="K28" s="86"/>
      <c r="L28" s="86"/>
      <c r="M28" s="52"/>
      <c r="N28" s="52"/>
      <c r="O28" s="52"/>
    </row>
    <row r="29" spans="2:15" x14ac:dyDescent="0.25">
      <c r="B29" s="86"/>
      <c r="C29" s="86"/>
      <c r="D29" s="52"/>
      <c r="E29" s="52"/>
      <c r="F29" s="52"/>
      <c r="H29" s="154" t="s">
        <v>108</v>
      </c>
      <c r="I29" s="154"/>
      <c r="K29" s="86"/>
      <c r="L29" s="86"/>
      <c r="M29" s="52"/>
      <c r="N29" s="52"/>
      <c r="O29" s="52"/>
    </row>
    <row r="30" spans="2:15" ht="18" x14ac:dyDescent="0.25">
      <c r="B30" s="86"/>
      <c r="C30" s="86"/>
      <c r="D30" s="52"/>
      <c r="E30" s="52"/>
      <c r="F30" s="52"/>
      <c r="H30" s="85" t="s">
        <v>109</v>
      </c>
      <c r="I30" s="84">
        <f>MIN(D27,M27)</f>
        <v>0.93100000000000005</v>
      </c>
      <c r="J30" t="s">
        <v>110</v>
      </c>
      <c r="K30" s="86"/>
      <c r="L30" s="86"/>
      <c r="M30" s="52"/>
      <c r="N30" s="52"/>
      <c r="O30" s="52"/>
    </row>
    <row r="31" spans="2:15" ht="15.75" thickBot="1" x14ac:dyDescent="0.3"/>
    <row r="32" spans="2:15" x14ac:dyDescent="0.25">
      <c r="B32" s="131" t="s">
        <v>55</v>
      </c>
      <c r="C32" s="132"/>
      <c r="D32" s="133"/>
      <c r="E32" s="53"/>
    </row>
    <row r="33" spans="2:5" x14ac:dyDescent="0.25">
      <c r="B33" s="128" t="s">
        <v>75</v>
      </c>
      <c r="C33" s="129"/>
      <c r="D33" s="130"/>
      <c r="E33" s="54">
        <v>50</v>
      </c>
    </row>
    <row r="34" spans="2:5" x14ac:dyDescent="0.25">
      <c r="B34" s="128" t="s">
        <v>56</v>
      </c>
      <c r="C34" s="129"/>
      <c r="D34" s="130"/>
      <c r="E34" s="55">
        <v>0.25</v>
      </c>
    </row>
    <row r="35" spans="2:5" x14ac:dyDescent="0.25">
      <c r="B35" s="128" t="s">
        <v>57</v>
      </c>
      <c r="C35" s="129"/>
      <c r="D35" s="130"/>
      <c r="E35" s="56">
        <f>E33*365*24*E34</f>
        <v>109500</v>
      </c>
    </row>
    <row r="36" spans="2:5" x14ac:dyDescent="0.25">
      <c r="B36" s="128" t="s">
        <v>58</v>
      </c>
      <c r="C36" s="129"/>
      <c r="D36" s="130"/>
      <c r="E36" s="57">
        <f>D27</f>
        <v>0.93100000000000005</v>
      </c>
    </row>
    <row r="37" spans="2:5" x14ac:dyDescent="0.25">
      <c r="B37" s="128" t="s">
        <v>59</v>
      </c>
      <c r="C37" s="129"/>
      <c r="D37" s="130"/>
      <c r="E37" s="54">
        <f>E35*E36</f>
        <v>101944.5</v>
      </c>
    </row>
  </sheetData>
  <mergeCells count="29">
    <mergeCell ref="M27:O27"/>
    <mergeCell ref="H29:I29"/>
    <mergeCell ref="K15:O15"/>
    <mergeCell ref="K19:O19"/>
    <mergeCell ref="K23:O23"/>
    <mergeCell ref="M24:O24"/>
    <mergeCell ref="K26:O26"/>
    <mergeCell ref="K5:R5"/>
    <mergeCell ref="L6:R6"/>
    <mergeCell ref="L7:R7"/>
    <mergeCell ref="L8:R8"/>
    <mergeCell ref="K11:O11"/>
    <mergeCell ref="B32:D32"/>
    <mergeCell ref="B5:I5"/>
    <mergeCell ref="C6:I6"/>
    <mergeCell ref="C7:I7"/>
    <mergeCell ref="C8:I8"/>
    <mergeCell ref="B11:F11"/>
    <mergeCell ref="B15:F15"/>
    <mergeCell ref="B19:F19"/>
    <mergeCell ref="B23:F23"/>
    <mergeCell ref="D24:F24"/>
    <mergeCell ref="B26:F26"/>
    <mergeCell ref="D27:F27"/>
    <mergeCell ref="B33:D33"/>
    <mergeCell ref="B34:D34"/>
    <mergeCell ref="B35:D35"/>
    <mergeCell ref="B36:D36"/>
    <mergeCell ref="B37:D3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F57C7C-96A5-4829-BB71-B512D6A9C455}">
  <dimension ref="B3:L27"/>
  <sheetViews>
    <sheetView zoomScaleNormal="100" workbookViewId="0">
      <selection activeCell="E5" sqref="E5"/>
    </sheetView>
  </sheetViews>
  <sheetFormatPr defaultRowHeight="15" x14ac:dyDescent="0.25"/>
  <cols>
    <col min="2" max="2" width="29.7109375" customWidth="1"/>
    <col min="3" max="3" width="21.5703125" customWidth="1"/>
    <col min="4" max="4" width="28" customWidth="1"/>
    <col min="5" max="5" width="23.85546875" customWidth="1"/>
    <col min="6" max="6" width="12.85546875" customWidth="1"/>
    <col min="7" max="7" width="11.85546875" customWidth="1"/>
    <col min="8" max="8" width="13.7109375" customWidth="1"/>
  </cols>
  <sheetData>
    <row r="3" spans="2:12" ht="15.75" thickBot="1" x14ac:dyDescent="0.3"/>
    <row r="4" spans="2:12" ht="90" x14ac:dyDescent="0.25">
      <c r="B4" s="58" t="s">
        <v>60</v>
      </c>
      <c r="C4" s="59" t="s">
        <v>61</v>
      </c>
      <c r="D4" s="59" t="s">
        <v>58</v>
      </c>
      <c r="E4" s="59" t="s">
        <v>62</v>
      </c>
      <c r="F4" s="59" t="s">
        <v>63</v>
      </c>
      <c r="G4" s="59" t="s">
        <v>64</v>
      </c>
      <c r="H4" s="60" t="s">
        <v>65</v>
      </c>
    </row>
    <row r="5" spans="2:12" x14ac:dyDescent="0.25">
      <c r="B5" s="61" t="s">
        <v>66</v>
      </c>
      <c r="C5" s="62">
        <f>'Emission factor'!E35</f>
        <v>109500</v>
      </c>
      <c r="D5" s="63">
        <v>0.93100000000000005</v>
      </c>
      <c r="E5" s="62">
        <f>D5*C5</f>
        <v>101944.5</v>
      </c>
      <c r="F5" s="64">
        <v>0</v>
      </c>
      <c r="G5" s="64">
        <v>0</v>
      </c>
      <c r="H5" s="74">
        <f>ROUNDDOWN(E5-F5-G5,0)</f>
        <v>101944</v>
      </c>
    </row>
    <row r="6" spans="2:12" x14ac:dyDescent="0.25">
      <c r="B6" s="61" t="s">
        <v>67</v>
      </c>
      <c r="C6" s="62">
        <f>'Emission factor'!E35</f>
        <v>109500</v>
      </c>
      <c r="D6" s="63">
        <v>0.93100000000000005</v>
      </c>
      <c r="E6" s="62">
        <f t="shared" ref="E6:E11" si="0">D6*C6</f>
        <v>101944.5</v>
      </c>
      <c r="F6" s="64">
        <v>0</v>
      </c>
      <c r="G6" s="64">
        <v>0</v>
      </c>
      <c r="H6" s="74">
        <f t="shared" ref="H6:H11" si="1">ROUNDDOWN(E6-F6-G6,0)</f>
        <v>101944</v>
      </c>
    </row>
    <row r="7" spans="2:12" x14ac:dyDescent="0.25">
      <c r="B7" s="61" t="s">
        <v>68</v>
      </c>
      <c r="C7" s="62">
        <f>'Emission factor'!E35</f>
        <v>109500</v>
      </c>
      <c r="D7" s="63">
        <v>0.93100000000000005</v>
      </c>
      <c r="E7" s="62">
        <f t="shared" si="0"/>
        <v>101944.5</v>
      </c>
      <c r="F7" s="64">
        <v>0</v>
      </c>
      <c r="G7" s="64">
        <v>0</v>
      </c>
      <c r="H7" s="74">
        <f t="shared" si="1"/>
        <v>101944</v>
      </c>
    </row>
    <row r="8" spans="2:12" x14ac:dyDescent="0.25">
      <c r="B8" s="61" t="s">
        <v>69</v>
      </c>
      <c r="C8" s="62">
        <f>'Emission factor'!E35</f>
        <v>109500</v>
      </c>
      <c r="D8" s="63">
        <v>0.93100000000000005</v>
      </c>
      <c r="E8" s="62">
        <f t="shared" si="0"/>
        <v>101944.5</v>
      </c>
      <c r="F8" s="64">
        <v>0</v>
      </c>
      <c r="G8" s="64">
        <v>0</v>
      </c>
      <c r="H8" s="74">
        <f t="shared" si="1"/>
        <v>101944</v>
      </c>
    </row>
    <row r="9" spans="2:12" x14ac:dyDescent="0.25">
      <c r="B9" s="61" t="s">
        <v>70</v>
      </c>
      <c r="C9" s="62">
        <f>'Emission factor'!E35</f>
        <v>109500</v>
      </c>
      <c r="D9" s="63">
        <v>0.93100000000000005</v>
      </c>
      <c r="E9" s="62">
        <f t="shared" si="0"/>
        <v>101944.5</v>
      </c>
      <c r="F9" s="64">
        <v>0</v>
      </c>
      <c r="G9" s="64">
        <v>0</v>
      </c>
      <c r="H9" s="74">
        <f t="shared" si="1"/>
        <v>101944</v>
      </c>
    </row>
    <row r="10" spans="2:12" x14ac:dyDescent="0.25">
      <c r="B10" s="126" t="s">
        <v>126</v>
      </c>
      <c r="C10" s="127">
        <f>'Emission factor'!E35</f>
        <v>109500</v>
      </c>
      <c r="D10" s="63">
        <v>0.93100000000000005</v>
      </c>
      <c r="E10" s="62">
        <f t="shared" si="0"/>
        <v>101944.5</v>
      </c>
      <c r="F10" s="64">
        <v>0</v>
      </c>
      <c r="G10" s="64">
        <v>0</v>
      </c>
      <c r="H10" s="74">
        <f t="shared" si="1"/>
        <v>101944</v>
      </c>
    </row>
    <row r="11" spans="2:12" x14ac:dyDescent="0.25">
      <c r="B11" s="126" t="s">
        <v>127</v>
      </c>
      <c r="C11" s="127">
        <f>'Emission factor'!E35</f>
        <v>109500</v>
      </c>
      <c r="D11" s="63">
        <v>0.93100000000000005</v>
      </c>
      <c r="E11" s="62">
        <f t="shared" si="0"/>
        <v>101944.5</v>
      </c>
      <c r="F11" s="64">
        <v>0</v>
      </c>
      <c r="G11" s="64">
        <v>0</v>
      </c>
      <c r="H11" s="74">
        <f t="shared" si="1"/>
        <v>101944</v>
      </c>
    </row>
    <row r="12" spans="2:12" ht="15.75" thickBot="1" x14ac:dyDescent="0.3">
      <c r="B12" s="65" t="s">
        <v>71</v>
      </c>
      <c r="C12" s="67">
        <f>SUM(C5:C11)</f>
        <v>766500</v>
      </c>
      <c r="D12" s="66"/>
      <c r="E12" s="67">
        <f>ROUNDDOWN(SUM(E5:E11),0)</f>
        <v>713611</v>
      </c>
      <c r="F12" s="66"/>
      <c r="G12" s="66"/>
      <c r="H12" s="75">
        <f>ROUNDDOWN(SUM(H5:H11),0)</f>
        <v>713608</v>
      </c>
      <c r="K12" s="125"/>
      <c r="L12" s="125"/>
    </row>
    <row r="13" spans="2:12" ht="15.75" thickBot="1" x14ac:dyDescent="0.3">
      <c r="B13" s="68" t="s">
        <v>72</v>
      </c>
      <c r="C13" s="70">
        <f>AVERAGE(C5:C11)</f>
        <v>109500</v>
      </c>
      <c r="D13" s="69"/>
      <c r="E13" s="70">
        <f>ROUNDDOWN(AVERAGE(E5:E11),0)</f>
        <v>101944</v>
      </c>
      <c r="F13" s="69"/>
      <c r="G13" s="69"/>
      <c r="H13" s="76">
        <f>ROUNDDOWN(AVERAGE(H5:H11),0)</f>
        <v>101944</v>
      </c>
    </row>
    <row r="15" spans="2:12" ht="15.75" thickBot="1" x14ac:dyDescent="0.3"/>
    <row r="16" spans="2:12" ht="15" customHeight="1" x14ac:dyDescent="0.25">
      <c r="B16" s="146" t="s">
        <v>73</v>
      </c>
      <c r="C16" s="147"/>
      <c r="D16" s="155"/>
      <c r="E16" s="71">
        <f>C13</f>
        <v>109500</v>
      </c>
    </row>
    <row r="17" spans="2:5" ht="30.75" customHeight="1" thickBot="1" x14ac:dyDescent="0.4">
      <c r="B17" s="156" t="s">
        <v>74</v>
      </c>
      <c r="C17" s="157"/>
      <c r="D17" s="158"/>
      <c r="E17" s="72">
        <f>H13</f>
        <v>101944</v>
      </c>
    </row>
    <row r="22" spans="2:5" ht="48.75" customHeight="1" x14ac:dyDescent="0.25">
      <c r="B22" s="82" t="s">
        <v>78</v>
      </c>
      <c r="C22" s="82" t="s">
        <v>79</v>
      </c>
      <c r="D22" s="82" t="s">
        <v>80</v>
      </c>
      <c r="E22" s="82" t="s">
        <v>81</v>
      </c>
    </row>
    <row r="23" spans="2:5" ht="30" x14ac:dyDescent="0.25">
      <c r="B23" s="83" t="s">
        <v>87</v>
      </c>
      <c r="C23" s="83" t="s">
        <v>88</v>
      </c>
      <c r="D23" s="83">
        <v>109500</v>
      </c>
      <c r="E23" s="83" t="s">
        <v>82</v>
      </c>
    </row>
    <row r="24" spans="2:5" ht="26.25" customHeight="1" x14ac:dyDescent="0.25">
      <c r="B24" s="159" t="s">
        <v>89</v>
      </c>
      <c r="C24" s="83" t="s">
        <v>83</v>
      </c>
      <c r="D24" s="83">
        <v>1</v>
      </c>
      <c r="E24" s="83" t="s">
        <v>93</v>
      </c>
    </row>
    <row r="25" spans="2:5" x14ac:dyDescent="0.25">
      <c r="B25" s="160"/>
      <c r="C25" s="83" t="s">
        <v>84</v>
      </c>
      <c r="D25" s="83">
        <v>20</v>
      </c>
      <c r="E25" s="83" t="s">
        <v>85</v>
      </c>
    </row>
    <row r="26" spans="2:5" x14ac:dyDescent="0.25">
      <c r="B26" s="161"/>
      <c r="C26" s="83" t="s">
        <v>92</v>
      </c>
      <c r="D26" s="83">
        <v>5</v>
      </c>
      <c r="E26" s="83" t="s">
        <v>94</v>
      </c>
    </row>
    <row r="27" spans="2:5" ht="15" customHeight="1" x14ac:dyDescent="0.25">
      <c r="B27" s="83" t="s">
        <v>90</v>
      </c>
      <c r="C27" s="83" t="s">
        <v>86</v>
      </c>
      <c r="D27" s="83">
        <v>101944</v>
      </c>
      <c r="E27" s="83" t="s">
        <v>91</v>
      </c>
    </row>
  </sheetData>
  <mergeCells count="3">
    <mergeCell ref="B16:D16"/>
    <mergeCell ref="B17:D17"/>
    <mergeCell ref="B24:B26"/>
  </mergeCells>
  <pageMargins left="0.7" right="0.7" top="0.75" bottom="0.75" header="0.3" footer="0.3"/>
  <pageSetup orientation="portrait" horizontalDpi="4294967293" vertic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8043D9-A512-42E5-A598-15529439E6CA}">
  <dimension ref="B3:L20"/>
  <sheetViews>
    <sheetView zoomScaleNormal="100" workbookViewId="0">
      <selection activeCell="C5" sqref="C5"/>
    </sheetView>
  </sheetViews>
  <sheetFormatPr defaultRowHeight="15" x14ac:dyDescent="0.25"/>
  <cols>
    <col min="2" max="2" width="29.7109375" customWidth="1"/>
    <col min="3" max="3" width="21.5703125" customWidth="1"/>
    <col min="4" max="4" width="28" customWidth="1"/>
    <col min="5" max="5" width="23.85546875" customWidth="1"/>
    <col min="6" max="6" width="12.85546875" customWidth="1"/>
    <col min="7" max="7" width="11.85546875" customWidth="1"/>
    <col min="8" max="8" width="13.7109375" customWidth="1"/>
  </cols>
  <sheetData>
    <row r="3" spans="2:12" ht="15.75" thickBot="1" x14ac:dyDescent="0.3"/>
    <row r="4" spans="2:12" ht="90" x14ac:dyDescent="0.25">
      <c r="B4" s="58" t="s">
        <v>60</v>
      </c>
      <c r="C4" s="59" t="s">
        <v>61</v>
      </c>
      <c r="D4" s="59" t="s">
        <v>58</v>
      </c>
      <c r="E4" s="59" t="s">
        <v>62</v>
      </c>
      <c r="F4" s="59" t="s">
        <v>63</v>
      </c>
      <c r="G4" s="59" t="s">
        <v>64</v>
      </c>
      <c r="H4" s="60" t="s">
        <v>65</v>
      </c>
    </row>
    <row r="5" spans="2:12" x14ac:dyDescent="0.25">
      <c r="B5" s="61" t="s">
        <v>124</v>
      </c>
      <c r="C5" s="62">
        <f>'Emission factor'!E35*(276/365)</f>
        <v>82800</v>
      </c>
      <c r="D5" s="63">
        <v>0.93100000000000005</v>
      </c>
      <c r="E5" s="62">
        <f>D5*C5</f>
        <v>77086.8</v>
      </c>
      <c r="F5" s="64">
        <v>0</v>
      </c>
      <c r="G5" s="64">
        <v>0</v>
      </c>
      <c r="H5" s="74">
        <f>ROUNDDOWN(E5-F5-G5,0)</f>
        <v>77086</v>
      </c>
    </row>
    <row r="6" spans="2:12" x14ac:dyDescent="0.25">
      <c r="B6" s="61" t="s">
        <v>67</v>
      </c>
      <c r="C6" s="62">
        <f>'Emission factor'!E35</f>
        <v>109500</v>
      </c>
      <c r="D6" s="63">
        <v>0.93100000000000005</v>
      </c>
      <c r="E6" s="62">
        <f t="shared" ref="E6:E11" si="0">D6*C6</f>
        <v>101944.5</v>
      </c>
      <c r="F6" s="64">
        <v>0</v>
      </c>
      <c r="G6" s="64">
        <v>0</v>
      </c>
      <c r="H6" s="74">
        <f t="shared" ref="H6:H11" si="1">ROUNDDOWN(E6-F6-G6,0)</f>
        <v>101944</v>
      </c>
    </row>
    <row r="7" spans="2:12" x14ac:dyDescent="0.25">
      <c r="B7" s="61" t="s">
        <v>68</v>
      </c>
      <c r="C7" s="62">
        <f>'Emission factor'!E35</f>
        <v>109500</v>
      </c>
      <c r="D7" s="63">
        <v>0.93100000000000005</v>
      </c>
      <c r="E7" s="62">
        <f t="shared" si="0"/>
        <v>101944.5</v>
      </c>
      <c r="F7" s="64">
        <v>0</v>
      </c>
      <c r="G7" s="64">
        <v>0</v>
      </c>
      <c r="H7" s="74">
        <f t="shared" si="1"/>
        <v>101944</v>
      </c>
    </row>
    <row r="8" spans="2:12" x14ac:dyDescent="0.25">
      <c r="B8" s="61" t="s">
        <v>69</v>
      </c>
      <c r="C8" s="62">
        <f>'Emission factor'!E35</f>
        <v>109500</v>
      </c>
      <c r="D8" s="63">
        <v>0.93100000000000005</v>
      </c>
      <c r="E8" s="62">
        <f t="shared" si="0"/>
        <v>101944.5</v>
      </c>
      <c r="F8" s="64">
        <v>0</v>
      </c>
      <c r="G8" s="64">
        <v>0</v>
      </c>
      <c r="H8" s="74">
        <f t="shared" si="1"/>
        <v>101944</v>
      </c>
    </row>
    <row r="9" spans="2:12" x14ac:dyDescent="0.25">
      <c r="B9" s="61" t="s">
        <v>70</v>
      </c>
      <c r="C9" s="62">
        <f>'Emission factor'!E35</f>
        <v>109500</v>
      </c>
      <c r="D9" s="63">
        <v>0.93100000000000005</v>
      </c>
      <c r="E9" s="62">
        <f t="shared" si="0"/>
        <v>101944.5</v>
      </c>
      <c r="F9" s="64">
        <v>0</v>
      </c>
      <c r="G9" s="64">
        <v>0</v>
      </c>
      <c r="H9" s="74">
        <f t="shared" si="1"/>
        <v>101944</v>
      </c>
    </row>
    <row r="10" spans="2:12" x14ac:dyDescent="0.25">
      <c r="B10" s="126" t="s">
        <v>126</v>
      </c>
      <c r="C10" s="127">
        <f>'Emission factor'!E35</f>
        <v>109500</v>
      </c>
      <c r="D10" s="63">
        <v>0.93100000000000005</v>
      </c>
      <c r="E10" s="62">
        <f t="shared" si="0"/>
        <v>101944.5</v>
      </c>
      <c r="F10" s="64">
        <v>0</v>
      </c>
      <c r="G10" s="64">
        <v>0</v>
      </c>
      <c r="H10" s="74">
        <f t="shared" si="1"/>
        <v>101944</v>
      </c>
    </row>
    <row r="11" spans="2:12" x14ac:dyDescent="0.25">
      <c r="B11" s="126" t="s">
        <v>128</v>
      </c>
      <c r="C11" s="127">
        <f>'Emission factor'!E35</f>
        <v>109500</v>
      </c>
      <c r="D11" s="63">
        <v>0.93100000000000005</v>
      </c>
      <c r="E11" s="62">
        <f t="shared" si="0"/>
        <v>101944.5</v>
      </c>
      <c r="F11" s="64">
        <v>0</v>
      </c>
      <c r="G11" s="64">
        <v>0</v>
      </c>
      <c r="H11" s="74">
        <f t="shared" si="1"/>
        <v>101944</v>
      </c>
    </row>
    <row r="12" spans="2:12" ht="15.75" thickBot="1" x14ac:dyDescent="0.3">
      <c r="B12" s="65" t="s">
        <v>71</v>
      </c>
      <c r="C12" s="67">
        <f>SUM(C5:C11)</f>
        <v>739800</v>
      </c>
      <c r="D12" s="66"/>
      <c r="E12" s="67">
        <f>ROUNDDOWN(SUM(E5:E9),0)</f>
        <v>484864</v>
      </c>
      <c r="F12" s="66"/>
      <c r="G12" s="66"/>
      <c r="H12" s="75">
        <f>ROUNDDOWN(SUM(H5:H11),0)</f>
        <v>688750</v>
      </c>
      <c r="K12" s="125"/>
      <c r="L12" s="125"/>
    </row>
    <row r="13" spans="2:12" ht="15.75" thickBot="1" x14ac:dyDescent="0.3">
      <c r="B13" s="68" t="s">
        <v>72</v>
      </c>
      <c r="C13" s="70">
        <f>AVERAGE(C5:C11)</f>
        <v>105685.71428571429</v>
      </c>
      <c r="D13" s="69"/>
      <c r="E13" s="70">
        <f>ROUNDDOWN(AVERAGE(E5:E9),0)</f>
        <v>96972</v>
      </c>
      <c r="F13" s="69"/>
      <c r="G13" s="69"/>
      <c r="H13" s="76">
        <f>ROUNDDOWN(AVERAGE(H5:H11),0)</f>
        <v>98392</v>
      </c>
    </row>
    <row r="15" spans="2:12" ht="15.75" thickBot="1" x14ac:dyDescent="0.3"/>
    <row r="16" spans="2:12" ht="15" customHeight="1" x14ac:dyDescent="0.25">
      <c r="B16" s="146" t="s">
        <v>73</v>
      </c>
      <c r="C16" s="147"/>
      <c r="D16" s="155"/>
      <c r="E16" s="71">
        <f>C13</f>
        <v>105685.71428571429</v>
      </c>
    </row>
    <row r="17" spans="2:5" ht="30.75" customHeight="1" thickBot="1" x14ac:dyDescent="0.4">
      <c r="B17" s="156" t="s">
        <v>74</v>
      </c>
      <c r="C17" s="157"/>
      <c r="D17" s="158"/>
      <c r="E17" s="72">
        <f>H13</f>
        <v>98392</v>
      </c>
    </row>
    <row r="20" spans="2:5" x14ac:dyDescent="0.25">
      <c r="B20" t="s">
        <v>125</v>
      </c>
    </row>
  </sheetData>
  <mergeCells count="2">
    <mergeCell ref="B16:D16"/>
    <mergeCell ref="B17:D17"/>
  </mergeCells>
  <pageMargins left="0.7" right="0.7" top="0.75" bottom="0.75" header="0.3" footer="0.3"/>
  <pageSetup orientation="portrait" horizontalDpi="4294967293" vertic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D72973-2477-4741-A72A-F51FDDE8A8A4}">
  <dimension ref="E2:J18"/>
  <sheetViews>
    <sheetView tabSelected="1" workbookViewId="0">
      <selection activeCell="G8" sqref="G8"/>
    </sheetView>
  </sheetViews>
  <sheetFormatPr defaultRowHeight="15" x14ac:dyDescent="0.25"/>
  <cols>
    <col min="5" max="5" width="13" customWidth="1"/>
    <col min="6" max="6" width="32.5703125" customWidth="1"/>
    <col min="7" max="7" width="23.85546875" customWidth="1"/>
    <col min="10" max="10" width="10.7109375" bestFit="1" customWidth="1"/>
  </cols>
  <sheetData>
    <row r="2" spans="5:10" x14ac:dyDescent="0.25">
      <c r="E2" s="162" t="s">
        <v>119</v>
      </c>
      <c r="F2" s="162"/>
      <c r="G2" s="120">
        <v>0.25</v>
      </c>
    </row>
    <row r="3" spans="5:10" x14ac:dyDescent="0.25">
      <c r="E3" s="162" t="s">
        <v>111</v>
      </c>
      <c r="F3" s="162"/>
      <c r="G3" s="117" t="s">
        <v>120</v>
      </c>
    </row>
    <row r="4" spans="5:10" x14ac:dyDescent="0.25">
      <c r="E4" s="123">
        <v>42495</v>
      </c>
      <c r="F4" s="123">
        <v>43190</v>
      </c>
      <c r="G4" s="121">
        <v>206673</v>
      </c>
      <c r="J4" s="122"/>
    </row>
    <row r="5" spans="5:10" x14ac:dyDescent="0.25">
      <c r="E5" s="123">
        <v>43191</v>
      </c>
      <c r="F5" s="123">
        <v>44043</v>
      </c>
      <c r="G5" s="121">
        <v>279972</v>
      </c>
      <c r="J5" s="122"/>
    </row>
    <row r="6" spans="5:10" x14ac:dyDescent="0.25">
      <c r="E6" s="123">
        <v>44044</v>
      </c>
      <c r="F6" s="123">
        <v>44196</v>
      </c>
      <c r="G6" s="121">
        <v>38362</v>
      </c>
      <c r="J6" s="122"/>
    </row>
    <row r="7" spans="5:10" x14ac:dyDescent="0.25">
      <c r="E7" s="123">
        <v>44197</v>
      </c>
      <c r="F7" s="123">
        <v>45050</v>
      </c>
      <c r="G7" s="121">
        <v>252704</v>
      </c>
      <c r="J7" s="122"/>
    </row>
    <row r="8" spans="5:10" x14ac:dyDescent="0.25">
      <c r="E8" s="162" t="s">
        <v>113</v>
      </c>
      <c r="F8" s="162"/>
      <c r="G8" s="121">
        <f>SUM(G4:G7)</f>
        <v>777711</v>
      </c>
      <c r="J8" s="122"/>
    </row>
    <row r="9" spans="5:10" x14ac:dyDescent="0.25">
      <c r="E9" s="162" t="s">
        <v>112</v>
      </c>
      <c r="F9" s="162"/>
      <c r="G9" s="121">
        <f>(F7-E4)+1</f>
        <v>2556</v>
      </c>
    </row>
    <row r="10" spans="5:10" x14ac:dyDescent="0.25">
      <c r="E10" s="162" t="s">
        <v>115</v>
      </c>
      <c r="F10" s="162"/>
      <c r="G10" s="64">
        <v>50</v>
      </c>
    </row>
    <row r="11" spans="5:10" x14ac:dyDescent="0.25">
      <c r="E11" s="162" t="s">
        <v>114</v>
      </c>
      <c r="F11" s="162"/>
      <c r="G11" s="118">
        <f>G8/(G9*G10*24)</f>
        <v>0.25355731611893584</v>
      </c>
    </row>
    <row r="12" spans="5:10" x14ac:dyDescent="0.25">
      <c r="E12" s="162" t="s">
        <v>122</v>
      </c>
      <c r="F12" s="162"/>
      <c r="G12" s="118">
        <f>(G11-G2)/G11</f>
        <v>1.4029633115643219E-2</v>
      </c>
    </row>
    <row r="13" spans="5:10" x14ac:dyDescent="0.25">
      <c r="E13" s="162" t="s">
        <v>116</v>
      </c>
      <c r="F13" s="162"/>
      <c r="G13" s="162"/>
    </row>
    <row r="14" spans="5:10" x14ac:dyDescent="0.25">
      <c r="E14" s="163" t="s">
        <v>123</v>
      </c>
      <c r="F14" s="164"/>
      <c r="G14" s="119">
        <v>0.1051</v>
      </c>
    </row>
    <row r="15" spans="5:10" x14ac:dyDescent="0.25">
      <c r="E15" s="162" t="s">
        <v>121</v>
      </c>
      <c r="F15" s="162"/>
      <c r="G15" s="118">
        <v>0.11260000000000001</v>
      </c>
    </row>
    <row r="16" spans="5:10" x14ac:dyDescent="0.25">
      <c r="E16" s="162" t="s">
        <v>117</v>
      </c>
      <c r="F16" s="162"/>
      <c r="G16" s="119">
        <v>0.1593</v>
      </c>
    </row>
    <row r="18" spans="5:5" x14ac:dyDescent="0.25">
      <c r="E18" t="s">
        <v>118</v>
      </c>
    </row>
  </sheetData>
  <mergeCells count="11">
    <mergeCell ref="E2:F2"/>
    <mergeCell ref="E16:F16"/>
    <mergeCell ref="E8:F8"/>
    <mergeCell ref="E3:F3"/>
    <mergeCell ref="E9:F9"/>
    <mergeCell ref="E11:F11"/>
    <mergeCell ref="E10:F10"/>
    <mergeCell ref="E12:F12"/>
    <mergeCell ref="E15:F15"/>
    <mergeCell ref="E13:G13"/>
    <mergeCell ref="E14:F14"/>
  </mergeCells>
  <pageMargins left="0.7" right="0.7" top="0.75" bottom="0.75" header="0.3" footer="0.3"/>
  <pageSetup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CEA Database version 11</vt:lpstr>
      <vt:lpstr>CEA Database version 18</vt:lpstr>
      <vt:lpstr>Emission factor</vt:lpstr>
      <vt:lpstr>Emission Reduction</vt:lpstr>
      <vt:lpstr>Emission Reduction with CL</vt:lpstr>
      <vt:lpstr>PLF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Abhishek m</dc:creator>
  <cp:lastModifiedBy>Abhishek</cp:lastModifiedBy>
  <dcterms:created xsi:type="dcterms:W3CDTF">2015-06-05T18:17:20Z</dcterms:created>
  <dcterms:modified xsi:type="dcterms:W3CDTF">2023-12-04T08:52:35Z</dcterms:modified>
</cp:coreProperties>
</file>