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 defaultThemeVersion="124226"/>
  <xr:revisionPtr revIDLastSave="0" documentId="13_ncr:1_{C275AB1A-2977-474B-B95D-0937C7473B16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Sheet1" sheetId="12" state="hidden" r:id="rId1"/>
    <sheet name="Reading" sheetId="14" r:id="rId2"/>
    <sheet name="SDG 13" sheetId="13" r:id="rId3"/>
    <sheet name="SDG 3" sheetId="18" r:id="rId4"/>
    <sheet name="SDG 7" sheetId="16" r:id="rId5"/>
    <sheet name="SDG 8" sheetId="17" r:id="rId6"/>
    <sheet name="Training" sheetId="19" r:id="rId7"/>
    <sheet name="O&amp;M Staffs" sheetId="20" r:id="rId8"/>
    <sheet name="O&amp;M Cost" sheetId="21" r:id="rId9"/>
  </sheets>
  <externalReferences>
    <externalReference r:id="rId10"/>
    <externalReference r:id="rId11"/>
  </externalReferences>
  <definedNames>
    <definedName name="Block_1">'[1]Basic Data'!$E$3</definedName>
    <definedName name="Date">[2]Basic_Data!$D$3:$D$33</definedName>
    <definedName name="Total_75MW">'[1]Basic Data'!$E$6</definedName>
  </definedNames>
  <calcPr calcId="181029"/>
</workbook>
</file>

<file path=xl/calcChain.xml><?xml version="1.0" encoding="utf-8"?>
<calcChain xmlns="http://schemas.openxmlformats.org/spreadsheetml/2006/main">
  <c r="E3" i="17" l="1"/>
  <c r="N15" i="13"/>
  <c r="C7" i="21"/>
  <c r="D14" i="17"/>
  <c r="C64" i="20"/>
  <c r="C13" i="17" s="1"/>
  <c r="C14" i="17" s="1"/>
  <c r="F9" i="14"/>
  <c r="H9" i="14" s="1"/>
  <c r="F10" i="14"/>
  <c r="H10" i="14" s="1"/>
  <c r="F11" i="14"/>
  <c r="H11" i="14" s="1"/>
  <c r="F12" i="14"/>
  <c r="H12" i="14" s="1"/>
  <c r="H8" i="14"/>
  <c r="C8" i="21" l="1"/>
  <c r="E7" i="21"/>
  <c r="E8" i="17"/>
  <c r="E9" i="17" s="1"/>
  <c r="C12" i="21"/>
  <c r="C9" i="17"/>
  <c r="C4" i="18"/>
  <c r="N16" i="13"/>
  <c r="J12" i="14"/>
  <c r="K12" i="14"/>
  <c r="M12" i="14" s="1"/>
  <c r="O12" i="14" s="1"/>
  <c r="K11" i="14"/>
  <c r="M11" i="14" s="1"/>
  <c r="O11" i="14" s="1"/>
  <c r="J11" i="14"/>
  <c r="K10" i="14"/>
  <c r="M10" i="14" s="1"/>
  <c r="O10" i="14" s="1"/>
  <c r="J10" i="14"/>
  <c r="K9" i="14"/>
  <c r="M9" i="14" s="1"/>
  <c r="O9" i="14" s="1"/>
  <c r="E8" i="13" s="1"/>
  <c r="J9" i="14"/>
  <c r="D8" i="13" s="1"/>
  <c r="D4" i="17"/>
  <c r="E4" i="17"/>
  <c r="F8" i="13" l="1"/>
  <c r="E10" i="13"/>
  <c r="D9" i="13"/>
  <c r="E11" i="13"/>
  <c r="E9" i="13"/>
  <c r="D10" i="13"/>
  <c r="F10" i="13" s="1"/>
  <c r="D11" i="13"/>
  <c r="D4" i="18"/>
  <c r="E3" i="18"/>
  <c r="E4" i="18" s="1"/>
  <c r="F11" i="13" l="1"/>
  <c r="F9" i="13"/>
  <c r="D6" i="14"/>
  <c r="D7" i="14"/>
  <c r="D5" i="14"/>
  <c r="K5" i="14" l="1"/>
  <c r="M5" i="14" s="1"/>
  <c r="O5" i="14" s="1"/>
  <c r="E4" i="13" s="1"/>
  <c r="K6" i="14"/>
  <c r="M6" i="14" s="1"/>
  <c r="O6" i="14" s="1"/>
  <c r="E5" i="13" s="1"/>
  <c r="K7" i="14"/>
  <c r="M7" i="14" s="1"/>
  <c r="O7" i="14" s="1"/>
  <c r="E6" i="13" s="1"/>
  <c r="M8" i="14"/>
  <c r="O8" i="14" s="1"/>
  <c r="E7" i="13" s="1"/>
  <c r="M4" i="14"/>
  <c r="O4" i="14" s="1"/>
  <c r="E3" i="13" s="1"/>
  <c r="I4" i="14"/>
  <c r="I5" i="14" s="1"/>
  <c r="I6" i="14" s="1"/>
  <c r="I7" i="14" s="1"/>
  <c r="H4" i="14"/>
  <c r="F5" i="14"/>
  <c r="H5" i="14" s="1"/>
  <c r="F6" i="14"/>
  <c r="H6" i="14" s="1"/>
  <c r="F7" i="14"/>
  <c r="H7" i="14" s="1"/>
  <c r="J8" i="14"/>
  <c r="M3" i="14"/>
  <c r="O3" i="14" s="1"/>
  <c r="E2" i="13" s="1"/>
  <c r="H3" i="14"/>
  <c r="J3" i="14" s="1"/>
  <c r="D2" i="13" s="1"/>
  <c r="E13" i="17"/>
  <c r="E14" i="17" s="1"/>
  <c r="D9" i="17"/>
  <c r="D4" i="16"/>
  <c r="K7" i="13" l="1"/>
  <c r="K8" i="13" s="1"/>
  <c r="F2" i="13"/>
  <c r="J4" i="14"/>
  <c r="D3" i="13" s="1"/>
  <c r="F3" i="13" s="1"/>
  <c r="D7" i="13"/>
  <c r="F7" i="13" s="1"/>
  <c r="J5" i="14"/>
  <c r="D4" i="13" s="1"/>
  <c r="F4" i="13" s="1"/>
  <c r="J6" i="14"/>
  <c r="D5" i="13" s="1"/>
  <c r="F5" i="13" s="1"/>
  <c r="J7" i="14"/>
  <c r="D6" i="13" s="1"/>
  <c r="F6" i="13" s="1"/>
  <c r="J7" i="13" l="1"/>
  <c r="L7" i="13" s="1"/>
  <c r="J8" i="13" l="1"/>
  <c r="G28" i="12"/>
  <c r="I28" i="12" s="1"/>
  <c r="J28" i="12" s="1"/>
  <c r="C28" i="12"/>
  <c r="E28" i="12" s="1"/>
  <c r="F28" i="12" s="1"/>
  <c r="G27" i="12"/>
  <c r="I27" i="12" s="1"/>
  <c r="J27" i="12" s="1"/>
  <c r="C27" i="12"/>
  <c r="E27" i="12" s="1"/>
  <c r="F27" i="12" s="1"/>
  <c r="K27" i="12" s="1"/>
  <c r="G26" i="12"/>
  <c r="I26" i="12" s="1"/>
  <c r="J26" i="12" s="1"/>
  <c r="C26" i="12"/>
  <c r="E26" i="12" s="1"/>
  <c r="F26" i="12" s="1"/>
  <c r="G25" i="12"/>
  <c r="I25" i="12" s="1"/>
  <c r="J25" i="12" s="1"/>
  <c r="C25" i="12"/>
  <c r="E25" i="12" s="1"/>
  <c r="F25" i="12" s="1"/>
  <c r="K25" i="12" s="1"/>
  <c r="I24" i="12"/>
  <c r="J24" i="12" s="1"/>
  <c r="E24" i="12"/>
  <c r="F24" i="12" s="1"/>
  <c r="I23" i="12"/>
  <c r="J23" i="12" s="1"/>
  <c r="E23" i="12"/>
  <c r="F23" i="12" s="1"/>
  <c r="I22" i="12"/>
  <c r="J22" i="12" s="1"/>
  <c r="E22" i="12"/>
  <c r="F22" i="12" s="1"/>
  <c r="I21" i="12"/>
  <c r="J21" i="12" s="1"/>
  <c r="E21" i="12"/>
  <c r="F21" i="12" s="1"/>
  <c r="I20" i="12"/>
  <c r="J20" i="12" s="1"/>
  <c r="E20" i="12"/>
  <c r="F20" i="12" s="1"/>
  <c r="I19" i="12"/>
  <c r="J19" i="12" s="1"/>
  <c r="E19" i="12"/>
  <c r="F19" i="12" s="1"/>
  <c r="I18" i="12"/>
  <c r="J18" i="12" s="1"/>
  <c r="E18" i="12"/>
  <c r="F18" i="12" s="1"/>
  <c r="I17" i="12"/>
  <c r="J17" i="12" s="1"/>
  <c r="E17" i="12"/>
  <c r="F17" i="12" s="1"/>
  <c r="I16" i="12"/>
  <c r="J16" i="12" s="1"/>
  <c r="E16" i="12"/>
  <c r="F16" i="12" s="1"/>
  <c r="I15" i="12"/>
  <c r="J15" i="12" s="1"/>
  <c r="E15" i="12"/>
  <c r="F15" i="12" s="1"/>
  <c r="I14" i="12"/>
  <c r="J14" i="12" s="1"/>
  <c r="E14" i="12"/>
  <c r="F14" i="12" s="1"/>
  <c r="I13" i="12"/>
  <c r="J13" i="12" s="1"/>
  <c r="E13" i="12"/>
  <c r="F13" i="12" s="1"/>
  <c r="I12" i="12"/>
  <c r="J12" i="12" s="1"/>
  <c r="E12" i="12"/>
  <c r="F12" i="12" s="1"/>
  <c r="I11" i="12"/>
  <c r="J11" i="12" s="1"/>
  <c r="E11" i="12"/>
  <c r="F11" i="12" s="1"/>
  <c r="I10" i="12"/>
  <c r="J10" i="12" s="1"/>
  <c r="E10" i="12"/>
  <c r="F10" i="12" s="1"/>
  <c r="I9" i="12"/>
  <c r="J9" i="12" s="1"/>
  <c r="E9" i="12"/>
  <c r="F9" i="12" s="1"/>
  <c r="I8" i="12"/>
  <c r="J8" i="12" s="1"/>
  <c r="E8" i="12"/>
  <c r="F8" i="12" s="1"/>
  <c r="I7" i="12"/>
  <c r="J7" i="12" s="1"/>
  <c r="E7" i="12"/>
  <c r="F7" i="12" s="1"/>
  <c r="K7" i="12" s="1"/>
  <c r="K23" i="12" l="1"/>
  <c r="L8" i="13"/>
  <c r="N7" i="13"/>
  <c r="N8" i="13" s="1"/>
  <c r="N17" i="13" s="1"/>
  <c r="C3" i="16"/>
  <c r="E3" i="16" s="1"/>
  <c r="K16" i="12"/>
  <c r="K20" i="12"/>
  <c r="K24" i="12"/>
  <c r="K11" i="12"/>
  <c r="K28" i="12"/>
  <c r="K8" i="12"/>
  <c r="K12" i="12"/>
  <c r="K15" i="12"/>
  <c r="K19" i="12"/>
  <c r="K9" i="12"/>
  <c r="K17" i="12"/>
  <c r="K13" i="12"/>
  <c r="K21" i="12"/>
  <c r="K26" i="12"/>
  <c r="K10" i="12"/>
  <c r="K18" i="12"/>
  <c r="J53" i="12"/>
  <c r="K14" i="12"/>
  <c r="K22" i="12"/>
  <c r="F53" i="12"/>
  <c r="C4" i="16" l="1"/>
  <c r="E4" i="16"/>
  <c r="K53" i="12"/>
</calcChain>
</file>

<file path=xl/sharedStrings.xml><?xml version="1.0" encoding="utf-8"?>
<sst xmlns="http://schemas.openxmlformats.org/spreadsheetml/2006/main" count="463" uniqueCount="180">
  <si>
    <t>Month</t>
  </si>
  <si>
    <t>BAY-01 EXPORTED ENERGY(KWH)</t>
  </si>
  <si>
    <t>Total BAY-01 &amp; BAY-02 ACTUAL EXPORT ENERGY (KWH)</t>
  </si>
  <si>
    <t>Total</t>
  </si>
  <si>
    <t>Previous</t>
  </si>
  <si>
    <t>Current</t>
  </si>
  <si>
    <t>Diff.</t>
  </si>
  <si>
    <t>EXPORT BILLING</t>
  </si>
  <si>
    <t>BAY-101</t>
  </si>
  <si>
    <t>BAY-102</t>
  </si>
  <si>
    <t>Total Net Electricity (MWh)</t>
  </si>
  <si>
    <t>Year</t>
  </si>
  <si>
    <t>Total Import (MWh)</t>
  </si>
  <si>
    <t>Total Export (MWh)</t>
  </si>
  <si>
    <t>Net Export (MWh)</t>
  </si>
  <si>
    <t>Emission reduction (tCO2)</t>
  </si>
  <si>
    <t>Grid Emission factor (tCO2/MWh)</t>
  </si>
  <si>
    <t>tCO2</t>
  </si>
  <si>
    <t>Days</t>
  </si>
  <si>
    <t>Number of days in the monitoring period</t>
  </si>
  <si>
    <t>Percentage change for the monitoring period</t>
  </si>
  <si>
    <t>Estimated emission reduction for the monitoring period</t>
  </si>
  <si>
    <t>Annual Estimated Emission reduction as per PDD</t>
  </si>
  <si>
    <t>Vintage</t>
  </si>
  <si>
    <t>Metering Start date</t>
  </si>
  <si>
    <t>Metering End date</t>
  </si>
  <si>
    <t>Start Reading</t>
  </si>
  <si>
    <t>End Reading</t>
  </si>
  <si>
    <t xml:space="preserve">Difference </t>
  </si>
  <si>
    <t>Multiplication Factor</t>
  </si>
  <si>
    <t>Energy Import</t>
  </si>
  <si>
    <t>Energy Export (kWh)</t>
  </si>
  <si>
    <t xml:space="preserve">Parameter </t>
  </si>
  <si>
    <t xml:space="preserve">Vintage </t>
  </si>
  <si>
    <t>Project value</t>
  </si>
  <si>
    <t>Baseline Value</t>
  </si>
  <si>
    <t>Net Benefit</t>
  </si>
  <si>
    <t>Net Electricity supplied to grid   (MWh)</t>
  </si>
  <si>
    <t xml:space="preserve">Number of training provided to employees &amp; O&amp;M staff  </t>
  </si>
  <si>
    <t>SDG 8: Decent Work and Economic Growth</t>
  </si>
  <si>
    <t>SDG 7 Affordable and Clean Energy :</t>
  </si>
  <si>
    <t xml:space="preserve">Baseline Value </t>
  </si>
  <si>
    <t xml:space="preserve">Net Benefit </t>
  </si>
  <si>
    <t xml:space="preserve">Number of O&amp;M Staff involved </t>
  </si>
  <si>
    <t>Energy Import  (kWh)</t>
  </si>
  <si>
    <t>Cost spent for O&amp;M    (Million INR)</t>
  </si>
  <si>
    <t>SDG 3: Good Health &amp; Well being</t>
  </si>
  <si>
    <t>Number of community development Activities</t>
  </si>
  <si>
    <t>O&amp;M Cost</t>
  </si>
  <si>
    <t>O&amp;M cost/year</t>
  </si>
  <si>
    <t>GST</t>
  </si>
  <si>
    <t>Million INR/Year</t>
  </si>
  <si>
    <t>Million INR</t>
  </si>
  <si>
    <t>Escalation after 2 years</t>
  </si>
  <si>
    <t>O&amp;M Cost as per O&amp;M Contract</t>
  </si>
  <si>
    <t>Average</t>
  </si>
  <si>
    <t>02/08/2020 to 31/12/2020</t>
  </si>
  <si>
    <t>02/08/2018 to 31/12/2020</t>
  </si>
  <si>
    <t>Capacity (MW)</t>
  </si>
  <si>
    <t xml:space="preserve"> </t>
  </si>
  <si>
    <t>O&amp;M Cost Applicable for the period August 2020 to Dec 2020</t>
  </si>
  <si>
    <t>RR No</t>
  </si>
  <si>
    <t xml:space="preserve"> Energy Export (kWh)</t>
  </si>
  <si>
    <t>YIPP-16</t>
  </si>
  <si>
    <t>01/08/2020 to 31/12/2020</t>
  </si>
  <si>
    <t>267 Hours of breakdown</t>
  </si>
  <si>
    <t>Sr.No.</t>
  </si>
  <si>
    <t>Name of Copamy</t>
  </si>
  <si>
    <t xml:space="preserve">Name of Manpower </t>
  </si>
  <si>
    <t>Designation</t>
  </si>
  <si>
    <t>Roles &amp; Resposcbiltiys</t>
  </si>
  <si>
    <t xml:space="preserve">Work Description </t>
  </si>
  <si>
    <t>Greenko</t>
  </si>
  <si>
    <t>Arpan Sahu</t>
  </si>
  <si>
    <t>Manager</t>
  </si>
  <si>
    <t>Plant Head</t>
  </si>
  <si>
    <t>O&amp;M services</t>
  </si>
  <si>
    <t>M/S Siemens Gamesa</t>
  </si>
  <si>
    <t>Mr. Nikhil Joshi</t>
  </si>
  <si>
    <t>Asst. Manager</t>
  </si>
  <si>
    <t>Site Incharge</t>
  </si>
  <si>
    <t>Mr. Manoj Sharma</t>
  </si>
  <si>
    <t>Engineer</t>
  </si>
  <si>
    <t>BOP Incharge</t>
  </si>
  <si>
    <t>Mr. Kailash Dangi</t>
  </si>
  <si>
    <t>WTG Engineer</t>
  </si>
  <si>
    <t>Mr. Pravakar Gan</t>
  </si>
  <si>
    <t>Mr. Manesh Mittal</t>
  </si>
  <si>
    <t xml:space="preserve">Mr. Bikesh Giri </t>
  </si>
  <si>
    <t>Technician</t>
  </si>
  <si>
    <t>Mr. Sandeep Sahu</t>
  </si>
  <si>
    <t>Jr.Engineer</t>
  </si>
  <si>
    <t>Mr.  Sudam Mandal</t>
  </si>
  <si>
    <t>M/S JAAC</t>
  </si>
  <si>
    <t>Mr. Lokendra Dodiya</t>
  </si>
  <si>
    <t>WTG Technician</t>
  </si>
  <si>
    <t>Mr. Praveen Kumar Sahu</t>
  </si>
  <si>
    <t>Mr.Mridul Singh</t>
  </si>
  <si>
    <t>Mr. Suraj Malviya</t>
  </si>
  <si>
    <t>Mr. Ajay Singh</t>
  </si>
  <si>
    <t>Mr.Shakti Singh</t>
  </si>
  <si>
    <t>Mr.Deepak Kumawat</t>
  </si>
  <si>
    <t>Sachin Jaiswal</t>
  </si>
  <si>
    <t>BOP Technician</t>
  </si>
  <si>
    <t>Mr Krishnadas Baragi</t>
  </si>
  <si>
    <t>Mr. Neeraj Singh</t>
  </si>
  <si>
    <t>Mr.Shiv Shankar Bansal</t>
  </si>
  <si>
    <t>Mr.Reetesh Ranjan Saral</t>
  </si>
  <si>
    <t>Mr.Hari Om Rathod</t>
  </si>
  <si>
    <t>Mr.Vardi Chand Charel</t>
  </si>
  <si>
    <t>Mr. Kishor Parmar</t>
  </si>
  <si>
    <t>Mr. Devendra Parmar</t>
  </si>
  <si>
    <t xml:space="preserve">Mr.Ishwar Lal </t>
  </si>
  <si>
    <t>Mr.Samundra Singh</t>
  </si>
  <si>
    <t>NRM</t>
  </si>
  <si>
    <t>Office Boy</t>
  </si>
  <si>
    <t>M/S Espy security</t>
  </si>
  <si>
    <t>Kuldeep Singh</t>
  </si>
  <si>
    <t>Security Guard</t>
  </si>
  <si>
    <t>PSS Security</t>
  </si>
  <si>
    <t>Security</t>
  </si>
  <si>
    <t>Madan Singh</t>
  </si>
  <si>
    <t>Manohar Singh</t>
  </si>
  <si>
    <t>Vijay Pal Singh</t>
  </si>
  <si>
    <t>Dharmender Singh</t>
  </si>
  <si>
    <t>Kan Singh</t>
  </si>
  <si>
    <t>M/S Maharana Pratap Secuirty</t>
  </si>
  <si>
    <t>Shankar lal</t>
  </si>
  <si>
    <t>Site security</t>
  </si>
  <si>
    <t>Kailash Narayan Singh</t>
  </si>
  <si>
    <t>Yuvraj Singh Songara</t>
  </si>
  <si>
    <t>Kuber Singh</t>
  </si>
  <si>
    <t>Kamal Das</t>
  </si>
  <si>
    <t>Mahendra SinghSongara</t>
  </si>
  <si>
    <t>Sunil</t>
  </si>
  <si>
    <t>Bhanwar Singh</t>
  </si>
  <si>
    <t>Anar Singh</t>
  </si>
  <si>
    <t>Vijaypal Singh</t>
  </si>
  <si>
    <t>Shyam Singh Songara</t>
  </si>
  <si>
    <t xml:space="preserve">Jitendra Singh </t>
  </si>
  <si>
    <t>Nepal Singh</t>
  </si>
  <si>
    <t>Gokul Singh</t>
  </si>
  <si>
    <t>Jasavant Singh</t>
  </si>
  <si>
    <t>Shelendra Singh</t>
  </si>
  <si>
    <t xml:space="preserve">Bhagirath </t>
  </si>
  <si>
    <t>Bhanvar  Singh</t>
  </si>
  <si>
    <t>Banty Jain</t>
  </si>
  <si>
    <t>madan Singh</t>
  </si>
  <si>
    <t xml:space="preserve">Vikram </t>
  </si>
  <si>
    <t>Dilip Ninama</t>
  </si>
  <si>
    <t>Rajunath</t>
  </si>
  <si>
    <t>Chandrapal Singh</t>
  </si>
  <si>
    <t>Savant Singh Songara</t>
  </si>
  <si>
    <t>Ratan Lal Jat</t>
  </si>
  <si>
    <t xml:space="preserve">Khemraj </t>
  </si>
  <si>
    <t>Deepak Patidar</t>
  </si>
  <si>
    <t>Total O&amp;M Staff</t>
  </si>
  <si>
    <t>Total number of WTG</t>
  </si>
  <si>
    <t>Million INR/WTG/Year</t>
  </si>
  <si>
    <t>Sl.No</t>
  </si>
  <si>
    <t>Date of Training</t>
  </si>
  <si>
    <t>Name of the training</t>
  </si>
  <si>
    <t>26/12/2020</t>
  </si>
  <si>
    <t>Machine Gaurding for Portable power tools</t>
  </si>
  <si>
    <t>Covid-19 Awareness training</t>
  </si>
  <si>
    <t>behavioural traing-possitive thinking</t>
  </si>
  <si>
    <t>Training on handling Porable elecrical hand tools</t>
  </si>
  <si>
    <t>31/10/2020</t>
  </si>
  <si>
    <t>Training on PPE (Personal Protective equipment)</t>
  </si>
  <si>
    <t>Training on work permit System</t>
  </si>
  <si>
    <t>19/09/2020</t>
  </si>
  <si>
    <t>Defensive driving training</t>
  </si>
  <si>
    <t>Electrical safety training</t>
  </si>
  <si>
    <t>18/09/2020</t>
  </si>
  <si>
    <t>Personality Developent Training</t>
  </si>
  <si>
    <t>13/08/2020</t>
  </si>
  <si>
    <t>Training on snake bite management</t>
  </si>
  <si>
    <t>List of Trainings</t>
  </si>
  <si>
    <t>No of Beneficiaries</t>
  </si>
  <si>
    <t>Net Electricity Amount As per Invoice (MWh)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</si>
</sst>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[$-409]mmm\-yy;@"/>
    <numFmt numFmtId="166" formatCode="0.0000"/>
    <numFmt numFmtId="167" formatCode="_(* #,##0_);_(* \(#,##0\);_(* &quot;-&quot;??_);_(@_)"/>
    <numFmt numFmtId="168" formatCode="0.0%"/>
    <numFmt numFmtId="169" formatCode="#,##0.0000_);\(#,##0.0000\)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Arial"/>
      <family val="2"/>
    </font>
    <font>
      <sz val="9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2F2F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0" fontId="6" fillId="2" borderId="0" applyNumberFormat="0" applyBorder="0" applyAlignment="0" applyProtection="0"/>
    <xf numFmtId="9" fontId="4" fillId="0" borderId="0" applyFont="0" applyFill="0" applyBorder="0" applyAlignment="0" applyProtection="0"/>
    <xf numFmtId="0" fontId="8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82">
    <xf numFmtId="0" fontId="0" fillId="0" borderId="0" xfId="0"/>
    <xf numFmtId="0" fontId="2" fillId="3" borderId="0" xfId="1" applyFont="1" applyFill="1"/>
    <xf numFmtId="165" fontId="3" fillId="4" borderId="21" xfId="1" applyNumberFormat="1" applyFont="1" applyFill="1" applyBorder="1" applyAlignment="1">
      <alignment horizontal="center"/>
    </xf>
    <xf numFmtId="0" fontId="4" fillId="0" borderId="0" xfId="2" applyFont="1"/>
    <xf numFmtId="0" fontId="4" fillId="0" borderId="0" xfId="2" applyFont="1" applyAlignment="1">
      <alignment horizontal="center"/>
    </xf>
    <xf numFmtId="0" fontId="4" fillId="3" borderId="0" xfId="2" applyFont="1" applyFill="1"/>
    <xf numFmtId="0" fontId="4" fillId="3" borderId="0" xfId="2" applyFont="1" applyFill="1" applyAlignment="1">
      <alignment horizontal="center"/>
    </xf>
    <xf numFmtId="2" fontId="4" fillId="3" borderId="0" xfId="2" applyNumberFormat="1" applyFont="1" applyFill="1"/>
    <xf numFmtId="0" fontId="4" fillId="0" borderId="0" xfId="2"/>
    <xf numFmtId="0" fontId="7" fillId="0" borderId="0" xfId="2" applyFont="1"/>
    <xf numFmtId="0" fontId="4" fillId="3" borderId="0" xfId="2" applyFill="1"/>
    <xf numFmtId="166" fontId="4" fillId="0" borderId="14" xfId="2" applyNumberFormat="1" applyFont="1" applyBorder="1" applyAlignment="1">
      <alignment horizontal="center" vertical="center"/>
    </xf>
    <xf numFmtId="166" fontId="4" fillId="0" borderId="14" xfId="2" applyNumberFormat="1" applyFont="1" applyBorder="1" applyAlignment="1">
      <alignment horizontal="center"/>
    </xf>
    <xf numFmtId="17" fontId="9" fillId="0" borderId="29" xfId="2" applyNumberFormat="1" applyFont="1" applyBorder="1" applyAlignment="1">
      <alignment horizontal="center" vertical="center"/>
    </xf>
    <xf numFmtId="17" fontId="9" fillId="0" borderId="8" xfId="2" applyNumberFormat="1" applyFont="1" applyBorder="1" applyAlignment="1">
      <alignment horizontal="center" vertical="center"/>
    </xf>
    <xf numFmtId="17" fontId="9" fillId="0" borderId="9" xfId="2" applyNumberFormat="1" applyFont="1" applyBorder="1" applyAlignment="1">
      <alignment horizontal="center" vertical="center"/>
    </xf>
    <xf numFmtId="166" fontId="4" fillId="0" borderId="10" xfId="2" applyNumberFormat="1" applyFont="1" applyBorder="1" applyAlignment="1">
      <alignment horizontal="center" vertical="center"/>
    </xf>
    <xf numFmtId="166" fontId="4" fillId="0" borderId="11" xfId="2" applyNumberFormat="1" applyFont="1" applyBorder="1" applyAlignment="1">
      <alignment horizontal="center" vertical="center"/>
    </xf>
    <xf numFmtId="166" fontId="4" fillId="0" borderId="13" xfId="2" applyNumberFormat="1" applyFont="1" applyBorder="1" applyAlignment="1">
      <alignment horizontal="center" vertical="center"/>
    </xf>
    <xf numFmtId="166" fontId="4" fillId="0" borderId="13" xfId="2" applyNumberFormat="1" applyFont="1" applyBorder="1" applyAlignment="1">
      <alignment horizontal="center"/>
    </xf>
    <xf numFmtId="17" fontId="9" fillId="0" borderId="7" xfId="2" applyNumberFormat="1" applyFont="1" applyBorder="1" applyAlignment="1">
      <alignment horizontal="center" vertical="center"/>
    </xf>
    <xf numFmtId="1" fontId="4" fillId="0" borderId="12" xfId="2" applyNumberFormat="1" applyFont="1" applyBorder="1" applyAlignment="1">
      <alignment horizontal="center" vertical="center"/>
    </xf>
    <xf numFmtId="1" fontId="4" fillId="0" borderId="15" xfId="2" applyNumberFormat="1" applyFont="1" applyBorder="1" applyAlignment="1">
      <alignment horizontal="center" vertical="center"/>
    </xf>
    <xf numFmtId="1" fontId="4" fillId="0" borderId="15" xfId="2" applyNumberFormat="1" applyFont="1" applyBorder="1" applyAlignment="1">
      <alignment horizontal="center"/>
    </xf>
    <xf numFmtId="17" fontId="5" fillId="0" borderId="24" xfId="2" applyNumberFormat="1" applyFont="1" applyBorder="1" applyAlignment="1">
      <alignment horizontal="center" vertical="center"/>
    </xf>
    <xf numFmtId="17" fontId="5" fillId="0" borderId="25" xfId="2" applyNumberFormat="1" applyFont="1" applyBorder="1" applyAlignment="1">
      <alignment horizontal="center" vertical="center"/>
    </xf>
    <xf numFmtId="17" fontId="5" fillId="0" borderId="25" xfId="2" applyNumberFormat="1" applyFont="1" applyBorder="1" applyAlignment="1">
      <alignment horizontal="center"/>
    </xf>
    <xf numFmtId="1" fontId="4" fillId="0" borderId="30" xfId="2" applyNumberFormat="1" applyFont="1" applyBorder="1" applyAlignment="1">
      <alignment horizontal="center" vertical="center"/>
    </xf>
    <xf numFmtId="1" fontId="4" fillId="0" borderId="31" xfId="2" applyNumberFormat="1" applyFont="1" applyBorder="1" applyAlignment="1">
      <alignment horizontal="center" vertical="center"/>
    </xf>
    <xf numFmtId="1" fontId="4" fillId="0" borderId="31" xfId="2" applyNumberFormat="1" applyFont="1" applyBorder="1" applyAlignment="1">
      <alignment horizontal="center"/>
    </xf>
    <xf numFmtId="17" fontId="5" fillId="0" borderId="32" xfId="2" applyNumberFormat="1" applyFont="1" applyBorder="1" applyAlignment="1">
      <alignment horizontal="center"/>
    </xf>
    <xf numFmtId="166" fontId="4" fillId="0" borderId="16" xfId="2" applyNumberFormat="1" applyFont="1" applyBorder="1" applyAlignment="1">
      <alignment horizontal="center"/>
    </xf>
    <xf numFmtId="166" fontId="4" fillId="0" borderId="17" xfId="2" applyNumberFormat="1" applyFont="1" applyBorder="1" applyAlignment="1">
      <alignment horizontal="center"/>
    </xf>
    <xf numFmtId="1" fontId="4" fillId="0" borderId="18" xfId="2" applyNumberFormat="1" applyFont="1" applyBorder="1" applyAlignment="1">
      <alignment horizontal="center"/>
    </xf>
    <xf numFmtId="1" fontId="4" fillId="0" borderId="33" xfId="2" applyNumberFormat="1" applyFont="1" applyBorder="1" applyAlignment="1">
      <alignment horizontal="center"/>
    </xf>
    <xf numFmtId="165" fontId="3" fillId="4" borderId="23" xfId="1" applyNumberFormat="1" applyFont="1" applyFill="1" applyBorder="1" applyAlignment="1">
      <alignment horizontal="center"/>
    </xf>
    <xf numFmtId="165" fontId="3" fillId="4" borderId="22" xfId="1" applyNumberFormat="1" applyFont="1" applyFill="1" applyBorder="1" applyAlignment="1">
      <alignment horizontal="center"/>
    </xf>
    <xf numFmtId="1" fontId="3" fillId="3" borderId="21" xfId="1" applyNumberFormat="1" applyFont="1" applyFill="1" applyBorder="1" applyAlignment="1">
      <alignment horizontal="center"/>
    </xf>
    <xf numFmtId="1" fontId="3" fillId="3" borderId="22" xfId="1" applyNumberFormat="1" applyFont="1" applyFill="1" applyBorder="1" applyAlignment="1">
      <alignment horizontal="center"/>
    </xf>
    <xf numFmtId="1" fontId="3" fillId="4" borderId="3" xfId="1" applyNumberFormat="1" applyFont="1" applyFill="1" applyBorder="1" applyAlignment="1">
      <alignment horizontal="center"/>
    </xf>
    <xf numFmtId="165" fontId="3" fillId="4" borderId="34" xfId="1" applyNumberFormat="1" applyFont="1" applyFill="1" applyBorder="1" applyAlignment="1">
      <alignment horizontal="center"/>
    </xf>
    <xf numFmtId="1" fontId="3" fillId="3" borderId="23" xfId="1" applyNumberFormat="1" applyFont="1" applyFill="1" applyBorder="1" applyAlignment="1">
      <alignment horizontal="center"/>
    </xf>
    <xf numFmtId="1" fontId="3" fillId="3" borderId="34" xfId="1" applyNumberFormat="1" applyFont="1" applyFill="1" applyBorder="1" applyAlignment="1">
      <alignment horizontal="center"/>
    </xf>
    <xf numFmtId="17" fontId="5" fillId="3" borderId="25" xfId="2" applyNumberFormat="1" applyFont="1" applyFill="1" applyBorder="1" applyAlignment="1">
      <alignment horizontal="center" vertical="center"/>
    </xf>
    <xf numFmtId="166" fontId="4" fillId="3" borderId="13" xfId="2" applyNumberFormat="1" applyFont="1" applyFill="1" applyBorder="1" applyAlignment="1">
      <alignment horizontal="center" vertical="center"/>
    </xf>
    <xf numFmtId="166" fontId="4" fillId="3" borderId="14" xfId="2" applyNumberFormat="1" applyFont="1" applyFill="1" applyBorder="1" applyAlignment="1">
      <alignment horizontal="center" vertical="center"/>
    </xf>
    <xf numFmtId="1" fontId="4" fillId="3" borderId="15" xfId="2" applyNumberFormat="1" applyFont="1" applyFill="1" applyBorder="1" applyAlignment="1">
      <alignment horizontal="center" vertical="center"/>
    </xf>
    <xf numFmtId="1" fontId="4" fillId="3" borderId="31" xfId="2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1" fontId="4" fillId="3" borderId="0" xfId="2" applyNumberFormat="1" applyFont="1" applyFill="1" applyAlignment="1">
      <alignment horizontal="center" vertical="center"/>
    </xf>
    <xf numFmtId="17" fontId="5" fillId="5" borderId="25" xfId="2" applyNumberFormat="1" applyFont="1" applyFill="1" applyBorder="1" applyAlignment="1">
      <alignment horizontal="center" vertical="center"/>
    </xf>
    <xf numFmtId="166" fontId="4" fillId="5" borderId="13" xfId="2" applyNumberFormat="1" applyFont="1" applyFill="1" applyBorder="1" applyAlignment="1">
      <alignment horizontal="center" vertical="center"/>
    </xf>
    <xf numFmtId="166" fontId="4" fillId="5" borderId="14" xfId="2" applyNumberFormat="1" applyFont="1" applyFill="1" applyBorder="1" applyAlignment="1">
      <alignment horizontal="center" vertical="center"/>
    </xf>
    <xf numFmtId="1" fontId="4" fillId="5" borderId="15" xfId="2" applyNumberFormat="1" applyFont="1" applyFill="1" applyBorder="1" applyAlignment="1">
      <alignment horizontal="center" vertical="center"/>
    </xf>
    <xf numFmtId="1" fontId="4" fillId="5" borderId="31" xfId="2" applyNumberFormat="1" applyFont="1" applyFill="1" applyBorder="1" applyAlignment="1">
      <alignment horizontal="center" vertical="center"/>
    </xf>
    <xf numFmtId="0" fontId="13" fillId="0" borderId="0" xfId="0" applyFont="1"/>
    <xf numFmtId="0" fontId="13" fillId="0" borderId="14" xfId="0" applyFont="1" applyBorder="1"/>
    <xf numFmtId="0" fontId="14" fillId="0" borderId="19" xfId="0" applyFont="1" applyBorder="1"/>
    <xf numFmtId="17" fontId="7" fillId="0" borderId="14" xfId="2" applyNumberFormat="1" applyFont="1" applyBorder="1" applyAlignment="1">
      <alignment horizontal="center" vertical="center"/>
    </xf>
    <xf numFmtId="15" fontId="7" fillId="0" borderId="14" xfId="2" applyNumberFormat="1" applyFont="1" applyBorder="1" applyAlignment="1">
      <alignment horizontal="center" vertical="center"/>
    </xf>
    <xf numFmtId="37" fontId="7" fillId="0" borderId="14" xfId="2" applyNumberFormat="1" applyFont="1" applyFill="1" applyBorder="1" applyAlignment="1">
      <alignment horizontal="center" vertical="center" wrapText="1"/>
    </xf>
    <xf numFmtId="0" fontId="7" fillId="8" borderId="14" xfId="2" applyFont="1" applyFill="1" applyBorder="1"/>
    <xf numFmtId="166" fontId="7" fillId="0" borderId="14" xfId="2" applyNumberFormat="1" applyFont="1" applyFill="1" applyBorder="1" applyAlignment="1">
      <alignment horizontal="center" vertical="center" wrapText="1"/>
    </xf>
    <xf numFmtId="169" fontId="7" fillId="0" borderId="14" xfId="2" applyNumberFormat="1" applyFont="1" applyFill="1" applyBorder="1" applyAlignment="1">
      <alignment horizontal="center" vertical="center" wrapText="1"/>
    </xf>
    <xf numFmtId="0" fontId="15" fillId="0" borderId="0" xfId="0" applyFont="1"/>
    <xf numFmtId="0" fontId="0" fillId="0" borderId="0" xfId="0" applyFont="1"/>
    <xf numFmtId="0" fontId="16" fillId="9" borderId="14" xfId="0" applyFont="1" applyFill="1" applyBorder="1" applyAlignment="1">
      <alignment horizontal="justify" vertical="top" wrapText="1"/>
    </xf>
    <xf numFmtId="0" fontId="16" fillId="9" borderId="14" xfId="0" applyFont="1" applyFill="1" applyBorder="1" applyAlignment="1">
      <alignment horizontal="center" vertical="top" wrapText="1"/>
    </xf>
    <xf numFmtId="3" fontId="17" fillId="0" borderId="14" xfId="0" applyNumberFormat="1" applyFont="1" applyBorder="1" applyAlignment="1">
      <alignment horizontal="center" wrapText="1"/>
    </xf>
    <xf numFmtId="0" fontId="17" fillId="0" borderId="14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justify" vertical="top" wrapText="1"/>
    </xf>
    <xf numFmtId="3" fontId="16" fillId="0" borderId="14" xfId="0" applyNumberFormat="1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5" fillId="0" borderId="40" xfId="0" applyFont="1" applyBorder="1" applyAlignment="1"/>
    <xf numFmtId="1" fontId="18" fillId="0" borderId="14" xfId="0" applyNumberFormat="1" applyFont="1" applyBorder="1" applyAlignment="1">
      <alignment horizontal="center" vertical="top" wrapText="1"/>
    </xf>
    <xf numFmtId="39" fontId="7" fillId="0" borderId="14" xfId="2" applyNumberFormat="1" applyFont="1" applyFill="1" applyBorder="1" applyAlignment="1">
      <alignment horizontal="center" vertical="center" wrapText="1"/>
    </xf>
    <xf numFmtId="39" fontId="7" fillId="5" borderId="14" xfId="2" applyNumberFormat="1" applyFont="1" applyFill="1" applyBorder="1" applyAlignment="1">
      <alignment horizontal="center" vertical="center" wrapText="1"/>
    </xf>
    <xf numFmtId="169" fontId="7" fillId="5" borderId="14" xfId="2" applyNumberFormat="1" applyFont="1" applyFill="1" applyBorder="1" applyAlignment="1">
      <alignment horizontal="center" vertical="center" wrapText="1"/>
    </xf>
    <xf numFmtId="166" fontId="7" fillId="5" borderId="14" xfId="2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justify" vertical="top" wrapText="1"/>
    </xf>
    <xf numFmtId="0" fontId="0" fillId="0" borderId="14" xfId="0" applyBorder="1" applyAlignment="1">
      <alignment horizontal="justify" wrapText="1"/>
    </xf>
    <xf numFmtId="0" fontId="16" fillId="0" borderId="14" xfId="0" applyFont="1" applyBorder="1" applyAlignment="1">
      <alignment horizontal="justify" vertical="top" wrapText="1"/>
    </xf>
    <xf numFmtId="1" fontId="17" fillId="0" borderId="14" xfId="0" applyNumberFormat="1" applyFont="1" applyBorder="1" applyAlignment="1">
      <alignment horizontal="center" vertical="top" wrapText="1"/>
    </xf>
    <xf numFmtId="0" fontId="5" fillId="6" borderId="10" xfId="2" applyFont="1" applyFill="1" applyBorder="1" applyAlignment="1">
      <alignment horizontal="center" vertical="center" wrapText="1"/>
    </xf>
    <xf numFmtId="0" fontId="5" fillId="6" borderId="29" xfId="2" applyFont="1" applyFill="1" applyBorder="1" applyAlignment="1">
      <alignment horizontal="center" vertical="center" wrapText="1"/>
    </xf>
    <xf numFmtId="0" fontId="5" fillId="6" borderId="8" xfId="2" applyFont="1" applyFill="1" applyBorder="1" applyAlignment="1">
      <alignment horizontal="center" vertical="center" wrapText="1"/>
    </xf>
    <xf numFmtId="0" fontId="5" fillId="6" borderId="9" xfId="2" applyFont="1" applyFill="1" applyBorder="1" applyAlignment="1">
      <alignment horizontal="center" vertical="center" wrapText="1"/>
    </xf>
    <xf numFmtId="17" fontId="4" fillId="0" borderId="35" xfId="2" applyNumberFormat="1" applyFont="1" applyBorder="1" applyAlignment="1">
      <alignment horizontal="center" vertical="center"/>
    </xf>
    <xf numFmtId="15" fontId="4" fillId="0" borderId="39" xfId="2" applyNumberFormat="1" applyFont="1" applyBorder="1" applyAlignment="1">
      <alignment horizontal="center" vertical="center"/>
    </xf>
    <xf numFmtId="37" fontId="4" fillId="7" borderId="14" xfId="2" applyNumberFormat="1" applyFont="1" applyFill="1" applyBorder="1" applyAlignment="1">
      <alignment horizontal="center" vertical="center" wrapText="1"/>
    </xf>
    <xf numFmtId="3" fontId="19" fillId="0" borderId="0" xfId="0" applyNumberFormat="1" applyFont="1"/>
    <xf numFmtId="37" fontId="4" fillId="0" borderId="14" xfId="2" applyNumberFormat="1" applyFont="1" applyFill="1" applyBorder="1" applyAlignment="1">
      <alignment horizontal="center" vertical="center" wrapText="1"/>
    </xf>
    <xf numFmtId="0" fontId="4" fillId="0" borderId="38" xfId="2" applyFont="1" applyBorder="1" applyAlignment="1">
      <alignment horizontal="left"/>
    </xf>
    <xf numFmtId="167" fontId="4" fillId="0" borderId="14" xfId="2" applyNumberFormat="1" applyFont="1" applyBorder="1"/>
    <xf numFmtId="0" fontId="12" fillId="0" borderId="0" xfId="0" applyFont="1"/>
    <xf numFmtId="15" fontId="12" fillId="0" borderId="0" xfId="0" applyNumberFormat="1" applyFont="1"/>
    <xf numFmtId="167" fontId="5" fillId="0" borderId="19" xfId="2" applyNumberFormat="1" applyFont="1" applyBorder="1"/>
    <xf numFmtId="37" fontId="5" fillId="3" borderId="20" xfId="2" applyNumberFormat="1" applyFont="1" applyFill="1" applyBorder="1" applyAlignment="1">
      <alignment horizontal="right" vertical="center" wrapText="1"/>
    </xf>
    <xf numFmtId="1" fontId="4" fillId="0" borderId="0" xfId="2" applyNumberFormat="1" applyFont="1"/>
    <xf numFmtId="168" fontId="4" fillId="0" borderId="0" xfId="7" applyNumberFormat="1" applyFont="1"/>
    <xf numFmtId="167" fontId="4" fillId="0" borderId="36" xfId="6" applyNumberFormat="1" applyFont="1" applyBorder="1" applyAlignment="1">
      <alignment horizontal="left"/>
    </xf>
    <xf numFmtId="167" fontId="4" fillId="0" borderId="37" xfId="6" applyNumberFormat="1" applyFont="1" applyBorder="1" applyAlignment="1">
      <alignment horizontal="left"/>
    </xf>
    <xf numFmtId="167" fontId="4" fillId="0" borderId="38" xfId="6" applyNumberFormat="1" applyFont="1" applyBorder="1" applyAlignment="1">
      <alignment horizontal="left"/>
    </xf>
    <xf numFmtId="3" fontId="19" fillId="0" borderId="14" xfId="0" applyNumberFormat="1" applyFont="1" applyBorder="1"/>
    <xf numFmtId="0" fontId="4" fillId="0" borderId="14" xfId="2" applyFont="1" applyBorder="1"/>
    <xf numFmtId="0" fontId="12" fillId="0" borderId="14" xfId="0" applyFont="1" applyBorder="1"/>
    <xf numFmtId="0" fontId="4" fillId="0" borderId="36" xfId="2" applyFont="1" applyBorder="1" applyAlignment="1">
      <alignment horizontal="left"/>
    </xf>
    <xf numFmtId="0" fontId="4" fillId="0" borderId="37" xfId="2" applyFont="1" applyBorder="1" applyAlignment="1">
      <alignment horizontal="left"/>
    </xf>
    <xf numFmtId="168" fontId="4" fillId="0" borderId="14" xfId="7" applyNumberFormat="1" applyFont="1" applyBorder="1"/>
    <xf numFmtId="0" fontId="5" fillId="0" borderId="0" xfId="2" applyFont="1"/>
    <xf numFmtId="167" fontId="4" fillId="0" borderId="0" xfId="6" applyNumberFormat="1" applyFont="1"/>
    <xf numFmtId="3" fontId="4" fillId="0" borderId="0" xfId="2" applyNumberFormat="1" applyFont="1"/>
    <xf numFmtId="37" fontId="4" fillId="0" borderId="0" xfId="2" applyNumberFormat="1" applyFont="1"/>
    <xf numFmtId="0" fontId="0" fillId="0" borderId="14" xfId="0" applyBorder="1"/>
    <xf numFmtId="2" fontId="0" fillId="0" borderId="14" xfId="0" applyNumberFormat="1" applyBorder="1"/>
    <xf numFmtId="15" fontId="0" fillId="0" borderId="0" xfId="0" applyNumberFormat="1" applyFont="1"/>
    <xf numFmtId="39" fontId="7" fillId="0" borderId="14" xfId="2" applyNumberFormat="1" applyFont="1" applyBorder="1" applyAlignment="1">
      <alignment horizontal="center" vertical="center"/>
    </xf>
    <xf numFmtId="39" fontId="4" fillId="0" borderId="0" xfId="2" applyNumberFormat="1"/>
    <xf numFmtId="0" fontId="17" fillId="0" borderId="17" xfId="0" applyFont="1" applyBorder="1" applyAlignment="1">
      <alignment vertical="top" wrapText="1"/>
    </xf>
    <xf numFmtId="0" fontId="0" fillId="0" borderId="41" xfId="0" applyBorder="1" applyAlignment="1">
      <alignment wrapText="1"/>
    </xf>
    <xf numFmtId="0" fontId="16" fillId="0" borderId="17" xfId="0" applyFont="1" applyBorder="1" applyAlignment="1">
      <alignment vertical="top"/>
    </xf>
    <xf numFmtId="0" fontId="16" fillId="0" borderId="41" xfId="0" applyFont="1" applyBorder="1" applyAlignment="1">
      <alignment vertical="top"/>
    </xf>
    <xf numFmtId="9" fontId="4" fillId="0" borderId="0" xfId="7" applyFont="1"/>
    <xf numFmtId="0" fontId="17" fillId="0" borderId="14" xfId="0" applyFont="1" applyFill="1" applyBorder="1" applyAlignment="1">
      <alignment horizontal="center" vertical="top" wrapText="1"/>
    </xf>
    <xf numFmtId="15" fontId="7" fillId="0" borderId="14" xfId="2" applyNumberFormat="1" applyFont="1" applyBorder="1" applyAlignment="1">
      <alignment vertical="center"/>
    </xf>
    <xf numFmtId="17" fontId="7" fillId="0" borderId="14" xfId="2" applyNumberFormat="1" applyFont="1" applyBorder="1" applyAlignment="1">
      <alignment vertical="center"/>
    </xf>
    <xf numFmtId="167" fontId="4" fillId="0" borderId="14" xfId="2" applyNumberFormat="1" applyFont="1" applyBorder="1" applyAlignment="1">
      <alignment horizontal="right"/>
    </xf>
    <xf numFmtId="2" fontId="18" fillId="0" borderId="14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0" fillId="0" borderId="14" xfId="0" applyFill="1" applyBorder="1"/>
    <xf numFmtId="9" fontId="0" fillId="0" borderId="14" xfId="0" applyNumberFormat="1" applyFill="1" applyBorder="1"/>
    <xf numFmtId="2" fontId="0" fillId="0" borderId="14" xfId="0" applyNumberFormat="1" applyFill="1" applyBorder="1"/>
    <xf numFmtId="0" fontId="4" fillId="0" borderId="0" xfId="2" applyFont="1" applyFill="1"/>
    <xf numFmtId="0" fontId="0" fillId="0" borderId="0" xfId="0" applyFont="1" applyFill="1"/>
    <xf numFmtId="0" fontId="16" fillId="0" borderId="14" xfId="0" applyFont="1" applyFill="1" applyBorder="1" applyAlignment="1">
      <alignment horizontal="justify" vertical="top" wrapText="1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15" fillId="0" borderId="14" xfId="0" applyFont="1" applyBorder="1" applyAlignment="1">
      <alignment horizontal="center"/>
    </xf>
    <xf numFmtId="0" fontId="0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14" xfId="0" applyFont="1" applyBorder="1"/>
    <xf numFmtId="0" fontId="0" fillId="0" borderId="14" xfId="0" applyFont="1" applyBorder="1"/>
    <xf numFmtId="14" fontId="0" fillId="0" borderId="14" xfId="0" applyNumberFormat="1" applyFont="1" applyBorder="1" applyAlignment="1">
      <alignment horizontal="left"/>
    </xf>
    <xf numFmtId="0" fontId="4" fillId="0" borderId="0" xfId="2" applyFont="1" applyAlignment="1"/>
    <xf numFmtId="0" fontId="5" fillId="6" borderId="42" xfId="2" applyFont="1" applyFill="1" applyBorder="1" applyAlignment="1">
      <alignment horizontal="center" vertical="center" wrapText="1"/>
    </xf>
    <xf numFmtId="37" fontId="4" fillId="3" borderId="36" xfId="2" applyNumberFormat="1" applyFont="1" applyFill="1" applyBorder="1" applyAlignment="1">
      <alignment horizontal="center" vertical="center" wrapText="1"/>
    </xf>
    <xf numFmtId="0" fontId="5" fillId="0" borderId="43" xfId="2" applyFont="1" applyBorder="1"/>
    <xf numFmtId="0" fontId="5" fillId="6" borderId="14" xfId="2" applyFont="1" applyFill="1" applyBorder="1" applyAlignment="1">
      <alignment horizontal="center" vertical="center" wrapText="1"/>
    </xf>
    <xf numFmtId="37" fontId="4" fillId="0" borderId="14" xfId="2" applyNumberFormat="1" applyFont="1" applyBorder="1" applyAlignment="1"/>
    <xf numFmtId="0" fontId="4" fillId="0" borderId="14" xfId="2" applyFont="1" applyBorder="1" applyAlignment="1"/>
    <xf numFmtId="1" fontId="4" fillId="0" borderId="14" xfId="2" applyNumberFormat="1" applyFont="1" applyBorder="1" applyAlignment="1"/>
    <xf numFmtId="0" fontId="11" fillId="3" borderId="4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11" fillId="3" borderId="6" xfId="1" applyFont="1" applyFill="1" applyBorder="1" applyAlignment="1">
      <alignment horizontal="center" vertical="center"/>
    </xf>
    <xf numFmtId="17" fontId="9" fillId="0" borderId="1" xfId="2" applyNumberFormat="1" applyFont="1" applyBorder="1" applyAlignment="1">
      <alignment horizontal="center" vertical="center"/>
    </xf>
    <xf numFmtId="17" fontId="9" fillId="0" borderId="2" xfId="2" applyNumberFormat="1" applyFont="1" applyBorder="1" applyAlignment="1">
      <alignment horizontal="center" vertical="center"/>
    </xf>
    <xf numFmtId="17" fontId="9" fillId="0" borderId="3" xfId="2" applyNumberFormat="1" applyFont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/>
    </xf>
    <xf numFmtId="0" fontId="10" fillId="3" borderId="27" xfId="2" applyFont="1" applyFill="1" applyBorder="1" applyAlignment="1">
      <alignment horizontal="center" vertical="center" wrapText="1"/>
    </xf>
    <xf numFmtId="0" fontId="10" fillId="3" borderId="26" xfId="2" applyFont="1" applyFill="1" applyBorder="1" applyAlignment="1">
      <alignment horizontal="center" vertical="center" wrapText="1"/>
    </xf>
    <xf numFmtId="0" fontId="10" fillId="3" borderId="28" xfId="2" applyFont="1" applyFill="1" applyBorder="1" applyAlignment="1">
      <alignment horizontal="center" vertical="center" wrapText="1"/>
    </xf>
    <xf numFmtId="17" fontId="9" fillId="0" borderId="27" xfId="2" applyNumberFormat="1" applyFont="1" applyBorder="1" applyAlignment="1">
      <alignment horizontal="center" vertical="center"/>
    </xf>
    <xf numFmtId="17" fontId="9" fillId="0" borderId="26" xfId="2" applyNumberFormat="1" applyFont="1" applyBorder="1" applyAlignment="1">
      <alignment horizontal="center" vertical="center"/>
    </xf>
    <xf numFmtId="0" fontId="9" fillId="8" borderId="36" xfId="2" applyFont="1" applyFill="1" applyBorder="1" applyAlignment="1">
      <alignment horizontal="center" vertical="center" wrapText="1"/>
    </xf>
    <xf numFmtId="0" fontId="9" fillId="8" borderId="37" xfId="2" applyFont="1" applyFill="1" applyBorder="1" applyAlignment="1">
      <alignment horizontal="center" vertical="center" wrapText="1"/>
    </xf>
    <xf numFmtId="0" fontId="9" fillId="8" borderId="38" xfId="2" applyFont="1" applyFill="1" applyBorder="1" applyAlignment="1">
      <alignment horizontal="center" vertical="center" wrapText="1"/>
    </xf>
    <xf numFmtId="0" fontId="9" fillId="8" borderId="14" xfId="2" applyFont="1" applyFill="1" applyBorder="1" applyAlignment="1">
      <alignment horizontal="center" vertical="center" wrapText="1"/>
    </xf>
    <xf numFmtId="0" fontId="9" fillId="8" borderId="17" xfId="2" applyFont="1" applyFill="1" applyBorder="1" applyAlignment="1">
      <alignment horizontal="center" vertical="center" wrapText="1"/>
    </xf>
    <xf numFmtId="0" fontId="9" fillId="8" borderId="41" xfId="2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left" vertical="top" wrapText="1"/>
    </xf>
    <xf numFmtId="0" fontId="17" fillId="0" borderId="41" xfId="0" applyFont="1" applyFill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17" fillId="0" borderId="41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center"/>
    </xf>
  </cellXfs>
  <cellStyles count="8">
    <cellStyle name="Accent4 2" xfId="3" xr:uid="{00000000-0005-0000-0000-000000000000}"/>
    <cellStyle name="Comma" xfId="6" builtinId="3"/>
    <cellStyle name="Normal" xfId="0" builtinId="0"/>
    <cellStyle name="Normal 2" xfId="2" xr:uid="{00000000-0005-0000-0000-000003000000}"/>
    <cellStyle name="Normal 2 2" xfId="5" xr:uid="{00000000-0005-0000-0000-000004000000}"/>
    <cellStyle name="Normal 9" xfId="1" xr:uid="{00000000-0005-0000-0000-000005000000}"/>
    <cellStyle name="Percent" xfId="7" builtinId="5"/>
    <cellStyle name="Percent 2" xfId="4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ah_Sakri_3x25MW_Summary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ritesh\Desktop\MG_3x25_DGR%20Summery\DGR\Mahagenco_Block_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es"/>
      <sheetName val="Summary"/>
      <sheetName val="Generation Trend"/>
      <sheetName val="Backup_Data"/>
      <sheetName val="Inverter Wise Generation"/>
      <sheetName val="Sheet1"/>
      <sheetName val="Inverter Trend"/>
      <sheetName val="Block_Wise_Generation Trend"/>
      <sheetName val="15 Min Trend"/>
      <sheetName val="Hourly Trend"/>
      <sheetName val="Radiation Vs Power Trend"/>
      <sheetName val="Sheet2"/>
      <sheetName val="Basic Data"/>
      <sheetName val="LPA"/>
      <sheetName val="Radi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">
          <cell r="E3">
            <v>25000</v>
          </cell>
        </row>
        <row r="6">
          <cell r="E6">
            <v>75000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DGR"/>
      <sheetName val="DGR Bkup"/>
      <sheetName val="Analog Data"/>
      <sheetName val="BD_Report"/>
      <sheetName val="String Cleaning"/>
      <sheetName val="Basic_Data"/>
      <sheetName val="String Cleaning  "/>
      <sheetName val="Sheet1"/>
      <sheetName val="Plant Performance Monitoring"/>
      <sheetName val="Sheet2"/>
      <sheetName val="Readings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D3">
            <v>41730</v>
          </cell>
        </row>
        <row r="4">
          <cell r="D4">
            <v>41731</v>
          </cell>
        </row>
        <row r="5">
          <cell r="D5">
            <v>41732</v>
          </cell>
        </row>
        <row r="6">
          <cell r="D6">
            <v>41733</v>
          </cell>
        </row>
        <row r="7">
          <cell r="D7">
            <v>41734</v>
          </cell>
        </row>
        <row r="8">
          <cell r="D8">
            <v>41735</v>
          </cell>
        </row>
        <row r="9">
          <cell r="D9">
            <v>41736</v>
          </cell>
        </row>
        <row r="10">
          <cell r="D10">
            <v>41737</v>
          </cell>
        </row>
        <row r="11">
          <cell r="D11">
            <v>41738</v>
          </cell>
        </row>
        <row r="12">
          <cell r="D12">
            <v>41739</v>
          </cell>
        </row>
        <row r="13">
          <cell r="D13">
            <v>41740</v>
          </cell>
        </row>
        <row r="14">
          <cell r="D14">
            <v>41741</v>
          </cell>
        </row>
        <row r="15">
          <cell r="D15">
            <v>41742</v>
          </cell>
        </row>
        <row r="16">
          <cell r="D16">
            <v>41743</v>
          </cell>
        </row>
        <row r="17">
          <cell r="D17">
            <v>41744</v>
          </cell>
        </row>
        <row r="18">
          <cell r="D18">
            <v>41745</v>
          </cell>
        </row>
        <row r="19">
          <cell r="D19">
            <v>41746</v>
          </cell>
        </row>
        <row r="20">
          <cell r="D20">
            <v>41747</v>
          </cell>
        </row>
        <row r="21">
          <cell r="D21">
            <v>41748</v>
          </cell>
        </row>
        <row r="22">
          <cell r="D22">
            <v>41749</v>
          </cell>
        </row>
        <row r="23">
          <cell r="D23">
            <v>41750</v>
          </cell>
        </row>
        <row r="24">
          <cell r="D24">
            <v>41751</v>
          </cell>
        </row>
        <row r="25">
          <cell r="D25">
            <v>41752</v>
          </cell>
        </row>
        <row r="26">
          <cell r="D26">
            <v>41753</v>
          </cell>
        </row>
        <row r="27">
          <cell r="D27">
            <v>41754</v>
          </cell>
        </row>
        <row r="28">
          <cell r="D28">
            <v>41755</v>
          </cell>
        </row>
        <row r="29">
          <cell r="D29">
            <v>41756</v>
          </cell>
        </row>
        <row r="30">
          <cell r="D30">
            <v>41757</v>
          </cell>
        </row>
        <row r="31">
          <cell r="D31">
            <v>41758</v>
          </cell>
        </row>
        <row r="32">
          <cell r="D32">
            <v>41759</v>
          </cell>
        </row>
        <row r="33">
          <cell r="D33">
            <v>41760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X162"/>
  <sheetViews>
    <sheetView topLeftCell="A5" workbookViewId="0">
      <selection activeCell="B7" sqref="B7"/>
    </sheetView>
  </sheetViews>
  <sheetFormatPr defaultColWidth="9.140625" defaultRowHeight="15"/>
  <cols>
    <col min="1" max="1" width="9.140625" style="5"/>
    <col min="2" max="2" width="11.85546875" style="6" bestFit="1" customWidth="1"/>
    <col min="3" max="5" width="11.85546875" style="6" customWidth="1"/>
    <col min="6" max="9" width="15.42578125" style="5" customWidth="1"/>
    <col min="10" max="10" width="16.5703125" style="5" customWidth="1"/>
    <col min="11" max="11" width="15.5703125" style="5" bestFit="1" customWidth="1"/>
    <col min="12" max="16384" width="9.140625" style="5"/>
  </cols>
  <sheetData>
    <row r="1" spans="1:362" s="3" customFormat="1">
      <c r="B1" s="4"/>
      <c r="C1" s="4"/>
      <c r="D1" s="4"/>
      <c r="E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</row>
    <row r="2" spans="1:362" s="3" customFormat="1" ht="15.75" thickBot="1">
      <c r="B2" s="4"/>
      <c r="C2" s="4"/>
      <c r="D2" s="4"/>
      <c r="E2" s="4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</row>
    <row r="3" spans="1:362" s="1" customFormat="1" ht="24.95" customHeight="1" thickBot="1">
      <c r="B3" s="157" t="s">
        <v>7</v>
      </c>
      <c r="C3" s="158"/>
      <c r="D3" s="158"/>
      <c r="E3" s="158"/>
      <c r="F3" s="158"/>
      <c r="G3" s="158"/>
      <c r="H3" s="158"/>
      <c r="I3" s="158"/>
      <c r="J3" s="158"/>
      <c r="K3" s="159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</row>
    <row r="4" spans="1:362" s="3" customFormat="1" ht="24.95" customHeight="1" thickBot="1">
      <c r="B4" s="160" t="s">
        <v>8</v>
      </c>
      <c r="C4" s="161"/>
      <c r="D4" s="161"/>
      <c r="E4" s="161"/>
      <c r="F4" s="162"/>
      <c r="G4" s="163" t="s">
        <v>9</v>
      </c>
      <c r="H4" s="164"/>
      <c r="I4" s="164"/>
      <c r="J4" s="165"/>
      <c r="K4" s="166" t="s">
        <v>2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</row>
    <row r="5" spans="1:362" s="3" customFormat="1" ht="21.95" customHeight="1" thickBot="1">
      <c r="B5" s="169" t="s">
        <v>0</v>
      </c>
      <c r="C5" s="161" t="s">
        <v>1</v>
      </c>
      <c r="D5" s="161"/>
      <c r="E5" s="161"/>
      <c r="F5" s="162"/>
      <c r="G5" s="160" t="s">
        <v>1</v>
      </c>
      <c r="H5" s="161"/>
      <c r="I5" s="161"/>
      <c r="J5" s="162"/>
      <c r="K5" s="167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</row>
    <row r="6" spans="1:362" s="3" customFormat="1" ht="31.5" customHeight="1" thickBot="1">
      <c r="B6" s="170"/>
      <c r="C6" s="13" t="s">
        <v>4</v>
      </c>
      <c r="D6" s="14" t="s">
        <v>5</v>
      </c>
      <c r="E6" s="14" t="s">
        <v>6</v>
      </c>
      <c r="F6" s="15" t="s">
        <v>3</v>
      </c>
      <c r="G6" s="20" t="s">
        <v>4</v>
      </c>
      <c r="H6" s="14" t="s">
        <v>5</v>
      </c>
      <c r="I6" s="14" t="s">
        <v>6</v>
      </c>
      <c r="J6" s="15" t="s">
        <v>3</v>
      </c>
      <c r="K6" s="168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</row>
    <row r="7" spans="1:362" s="48" customFormat="1" ht="15" customHeight="1">
      <c r="B7" s="24">
        <v>42903</v>
      </c>
      <c r="C7" s="16">
        <v>464.0575</v>
      </c>
      <c r="D7" s="17">
        <v>1517.325</v>
      </c>
      <c r="E7" s="17">
        <f>D7-C7</f>
        <v>1053.2674999999999</v>
      </c>
      <c r="F7" s="21">
        <f t="shared" ref="F7:F24" si="0">E7*6000</f>
        <v>6319605</v>
      </c>
      <c r="G7" s="16">
        <v>875.60749999999996</v>
      </c>
      <c r="H7" s="17">
        <v>2034.49</v>
      </c>
      <c r="I7" s="17">
        <f>H7-G7</f>
        <v>1158.8825000000002</v>
      </c>
      <c r="J7" s="21">
        <f t="shared" ref="J7:J24" si="1">I7*6000</f>
        <v>6953295.0000000009</v>
      </c>
      <c r="K7" s="27">
        <f>F7+J7</f>
        <v>13272900</v>
      </c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  <c r="IT7" s="49"/>
      <c r="IU7" s="49"/>
      <c r="IV7" s="49"/>
      <c r="IW7" s="49"/>
      <c r="IX7" s="49"/>
      <c r="IY7" s="49"/>
      <c r="IZ7" s="49"/>
      <c r="JA7" s="49"/>
      <c r="JB7" s="49"/>
      <c r="JC7" s="49"/>
      <c r="JD7" s="49"/>
      <c r="JE7" s="49"/>
      <c r="JF7" s="49"/>
      <c r="JG7" s="49"/>
      <c r="JH7" s="49"/>
      <c r="JI7" s="49"/>
      <c r="JJ7" s="49"/>
      <c r="JK7" s="49"/>
      <c r="JL7" s="49"/>
      <c r="JM7" s="49"/>
      <c r="JN7" s="49"/>
      <c r="JO7" s="49"/>
      <c r="JP7" s="49"/>
      <c r="JQ7" s="49"/>
      <c r="JR7" s="49"/>
      <c r="JS7" s="49"/>
      <c r="JT7" s="49"/>
      <c r="JU7" s="49"/>
      <c r="JV7" s="49"/>
      <c r="JW7" s="49"/>
      <c r="JX7" s="49"/>
      <c r="JY7" s="49"/>
      <c r="JZ7" s="49"/>
      <c r="KA7" s="49"/>
      <c r="KB7" s="49"/>
      <c r="KC7" s="49"/>
      <c r="KD7" s="49"/>
      <c r="KE7" s="49"/>
      <c r="KF7" s="49"/>
      <c r="KG7" s="49"/>
      <c r="KH7" s="49"/>
      <c r="KI7" s="49"/>
      <c r="KJ7" s="49"/>
      <c r="KK7" s="49"/>
      <c r="KL7" s="49"/>
      <c r="KM7" s="49"/>
      <c r="KN7" s="49"/>
      <c r="KO7" s="49"/>
      <c r="KP7" s="49"/>
      <c r="KQ7" s="49"/>
      <c r="KR7" s="49"/>
      <c r="KS7" s="49"/>
      <c r="KT7" s="49"/>
      <c r="KU7" s="49"/>
      <c r="KV7" s="49"/>
      <c r="KW7" s="49"/>
      <c r="KX7" s="49"/>
      <c r="KY7" s="49"/>
      <c r="KZ7" s="49"/>
      <c r="LA7" s="49"/>
      <c r="LB7" s="49"/>
      <c r="LC7" s="49"/>
      <c r="LD7" s="49"/>
      <c r="LE7" s="49"/>
      <c r="LF7" s="49"/>
      <c r="LG7" s="49"/>
      <c r="LH7" s="49"/>
      <c r="LI7" s="49"/>
      <c r="LJ7" s="49"/>
      <c r="LK7" s="49"/>
      <c r="LL7" s="49"/>
      <c r="LM7" s="49"/>
      <c r="LN7" s="49"/>
      <c r="LO7" s="49"/>
      <c r="LP7" s="49"/>
      <c r="LQ7" s="49"/>
      <c r="LR7" s="49"/>
      <c r="LS7" s="49"/>
      <c r="LT7" s="49"/>
      <c r="LU7" s="49"/>
      <c r="LV7" s="49"/>
      <c r="LW7" s="49"/>
      <c r="LX7" s="49"/>
      <c r="LY7" s="49"/>
      <c r="LZ7" s="49"/>
      <c r="MA7" s="49"/>
      <c r="MB7" s="49"/>
      <c r="MC7" s="49"/>
      <c r="MD7" s="49"/>
      <c r="ME7" s="49"/>
      <c r="MF7" s="49"/>
      <c r="MG7" s="49"/>
      <c r="MH7" s="49"/>
      <c r="MI7" s="49"/>
      <c r="MJ7" s="49"/>
      <c r="MK7" s="49"/>
      <c r="ML7" s="49"/>
      <c r="MM7" s="49"/>
      <c r="MN7" s="49"/>
      <c r="MO7" s="49"/>
      <c r="MP7" s="49"/>
      <c r="MQ7" s="49"/>
      <c r="MR7" s="49"/>
      <c r="MS7" s="49"/>
      <c r="MT7" s="49"/>
      <c r="MU7" s="49"/>
      <c r="MV7" s="49"/>
      <c r="MW7" s="49"/>
      <c r="MX7" s="49"/>
    </row>
    <row r="8" spans="1:362" s="48" customFormat="1" ht="15" customHeight="1">
      <c r="B8" s="25">
        <v>42933</v>
      </c>
      <c r="C8" s="18">
        <v>1517.325</v>
      </c>
      <c r="D8" s="11">
        <v>2513.4225000000001</v>
      </c>
      <c r="E8" s="11">
        <f t="shared" ref="E8:E24" si="2">D8-C8</f>
        <v>996.09750000000008</v>
      </c>
      <c r="F8" s="22">
        <f t="shared" si="0"/>
        <v>5976585.0000000009</v>
      </c>
      <c r="G8" s="18">
        <v>2034.49</v>
      </c>
      <c r="H8" s="11">
        <v>3064.2624999999998</v>
      </c>
      <c r="I8" s="11">
        <f t="shared" ref="I8:I24" si="3">H8-G8</f>
        <v>1029.7724999999998</v>
      </c>
      <c r="J8" s="22">
        <f t="shared" si="1"/>
        <v>6178634.9999999991</v>
      </c>
      <c r="K8" s="28">
        <f t="shared" ref="K8:K28" si="4">F8+J8</f>
        <v>12155220</v>
      </c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  <c r="IU8" s="49"/>
      <c r="IV8" s="49"/>
      <c r="IW8" s="49"/>
      <c r="IX8" s="49"/>
      <c r="IY8" s="49"/>
      <c r="IZ8" s="49"/>
      <c r="JA8" s="49"/>
      <c r="JB8" s="49"/>
      <c r="JC8" s="49"/>
      <c r="JD8" s="49"/>
      <c r="JE8" s="49"/>
      <c r="JF8" s="49"/>
      <c r="JG8" s="49"/>
      <c r="JH8" s="49"/>
      <c r="JI8" s="49"/>
      <c r="JJ8" s="49"/>
      <c r="JK8" s="49"/>
      <c r="JL8" s="49"/>
      <c r="JM8" s="49"/>
      <c r="JN8" s="49"/>
      <c r="JO8" s="49"/>
      <c r="JP8" s="49"/>
      <c r="JQ8" s="49"/>
      <c r="JR8" s="49"/>
      <c r="JS8" s="49"/>
      <c r="JT8" s="49"/>
      <c r="JU8" s="49"/>
      <c r="JV8" s="49"/>
      <c r="JW8" s="49"/>
      <c r="JX8" s="49"/>
      <c r="JY8" s="49"/>
      <c r="JZ8" s="49"/>
      <c r="KA8" s="49"/>
      <c r="KB8" s="49"/>
      <c r="KC8" s="49"/>
      <c r="KD8" s="49"/>
      <c r="KE8" s="49"/>
      <c r="KF8" s="49"/>
      <c r="KG8" s="49"/>
      <c r="KH8" s="49"/>
      <c r="KI8" s="49"/>
      <c r="KJ8" s="49"/>
      <c r="KK8" s="49"/>
      <c r="KL8" s="49"/>
      <c r="KM8" s="49"/>
      <c r="KN8" s="49"/>
      <c r="KO8" s="49"/>
      <c r="KP8" s="49"/>
      <c r="KQ8" s="49"/>
      <c r="KR8" s="49"/>
      <c r="KS8" s="49"/>
      <c r="KT8" s="49"/>
      <c r="KU8" s="49"/>
      <c r="KV8" s="49"/>
      <c r="KW8" s="49"/>
      <c r="KX8" s="49"/>
      <c r="KY8" s="49"/>
      <c r="KZ8" s="49"/>
      <c r="LA8" s="49"/>
      <c r="LB8" s="49"/>
      <c r="LC8" s="49"/>
      <c r="LD8" s="49"/>
      <c r="LE8" s="49"/>
      <c r="LF8" s="49"/>
      <c r="LG8" s="49"/>
      <c r="LH8" s="49"/>
      <c r="LI8" s="49"/>
      <c r="LJ8" s="49"/>
      <c r="LK8" s="49"/>
      <c r="LL8" s="49"/>
      <c r="LM8" s="49"/>
      <c r="LN8" s="49"/>
      <c r="LO8" s="49"/>
      <c r="LP8" s="49"/>
      <c r="LQ8" s="49"/>
      <c r="LR8" s="49"/>
      <c r="LS8" s="49"/>
      <c r="LT8" s="49"/>
      <c r="LU8" s="49"/>
      <c r="LV8" s="49"/>
      <c r="LW8" s="49"/>
      <c r="LX8" s="49"/>
      <c r="LY8" s="49"/>
      <c r="LZ8" s="49"/>
      <c r="MA8" s="49"/>
      <c r="MB8" s="49"/>
      <c r="MC8" s="49"/>
      <c r="MD8" s="49"/>
      <c r="ME8" s="49"/>
      <c r="MF8" s="49"/>
      <c r="MG8" s="49"/>
      <c r="MH8" s="49"/>
      <c r="MI8" s="49"/>
      <c r="MJ8" s="49"/>
      <c r="MK8" s="49"/>
      <c r="ML8" s="49"/>
      <c r="MM8" s="49"/>
      <c r="MN8" s="49"/>
      <c r="MO8" s="49"/>
      <c r="MP8" s="49"/>
      <c r="MQ8" s="49"/>
      <c r="MR8" s="49"/>
      <c r="MS8" s="49"/>
      <c r="MT8" s="49"/>
      <c r="MU8" s="49"/>
      <c r="MV8" s="49"/>
      <c r="MW8" s="49"/>
      <c r="MX8" s="49"/>
    </row>
    <row r="9" spans="1:362" s="49" customFormat="1" ht="15" customHeight="1">
      <c r="A9" s="48"/>
      <c r="B9" s="25">
        <v>42964</v>
      </c>
      <c r="C9" s="18">
        <v>2513.4225000000001</v>
      </c>
      <c r="D9" s="11">
        <v>3632.39</v>
      </c>
      <c r="E9" s="11">
        <f t="shared" si="2"/>
        <v>1118.9674999999997</v>
      </c>
      <c r="F9" s="22">
        <f t="shared" si="0"/>
        <v>6713804.9999999981</v>
      </c>
      <c r="G9" s="18">
        <v>3064.2624999999998</v>
      </c>
      <c r="H9" s="11">
        <v>4161.1374999999998</v>
      </c>
      <c r="I9" s="11">
        <f t="shared" si="3"/>
        <v>1096.875</v>
      </c>
      <c r="J9" s="22">
        <f t="shared" si="1"/>
        <v>6581250</v>
      </c>
      <c r="K9" s="28">
        <f t="shared" si="4"/>
        <v>13295054.999999998</v>
      </c>
      <c r="L9" s="50"/>
    </row>
    <row r="10" spans="1:362" s="49" customFormat="1" ht="15" customHeight="1">
      <c r="A10" s="48"/>
      <c r="B10" s="25">
        <v>42995</v>
      </c>
      <c r="C10" s="18">
        <v>3632.39</v>
      </c>
      <c r="D10" s="11">
        <v>4994.08</v>
      </c>
      <c r="E10" s="11">
        <f t="shared" si="2"/>
        <v>1361.69</v>
      </c>
      <c r="F10" s="22">
        <f t="shared" si="0"/>
        <v>8170140</v>
      </c>
      <c r="G10" s="18">
        <v>4161.1374999999998</v>
      </c>
      <c r="H10" s="11">
        <v>5532.9174999999996</v>
      </c>
      <c r="I10" s="11">
        <f t="shared" si="3"/>
        <v>1371.7799999999997</v>
      </c>
      <c r="J10" s="22">
        <f t="shared" si="1"/>
        <v>8230679.9999999981</v>
      </c>
      <c r="K10" s="28">
        <f t="shared" si="4"/>
        <v>16400819.999999998</v>
      </c>
      <c r="L10" s="50"/>
    </row>
    <row r="11" spans="1:362" s="49" customFormat="1" ht="15" customHeight="1">
      <c r="B11" s="43">
        <v>43025</v>
      </c>
      <c r="C11" s="44">
        <v>4994.08</v>
      </c>
      <c r="D11" s="45">
        <v>6482.5675000000001</v>
      </c>
      <c r="E11" s="45">
        <f t="shared" si="2"/>
        <v>1488.4875000000002</v>
      </c>
      <c r="F11" s="46">
        <f t="shared" si="0"/>
        <v>8930925.0000000019</v>
      </c>
      <c r="G11" s="18">
        <v>5532.9174999999996</v>
      </c>
      <c r="H11" s="45">
        <v>7033.4525000000003</v>
      </c>
      <c r="I11" s="45">
        <f t="shared" si="3"/>
        <v>1500.5350000000008</v>
      </c>
      <c r="J11" s="46">
        <f t="shared" si="1"/>
        <v>9003210.0000000037</v>
      </c>
      <c r="K11" s="47">
        <f t="shared" si="4"/>
        <v>17934135.000000007</v>
      </c>
      <c r="L11" s="50"/>
    </row>
    <row r="12" spans="1:362" s="49" customFormat="1" ht="15" customHeight="1">
      <c r="A12" s="48"/>
      <c r="B12" s="25">
        <v>43056</v>
      </c>
      <c r="C12" s="18">
        <v>6482.5675000000001</v>
      </c>
      <c r="D12" s="11">
        <v>7851.6525000000001</v>
      </c>
      <c r="E12" s="11">
        <f t="shared" si="2"/>
        <v>1369.085</v>
      </c>
      <c r="F12" s="22">
        <f t="shared" si="0"/>
        <v>8214510</v>
      </c>
      <c r="G12" s="18">
        <v>7033.4525000000003</v>
      </c>
      <c r="H12" s="11">
        <v>8467.6424999999999</v>
      </c>
      <c r="I12" s="11">
        <f t="shared" si="3"/>
        <v>1434.1899999999996</v>
      </c>
      <c r="J12" s="22">
        <f t="shared" si="1"/>
        <v>8605139.9999999981</v>
      </c>
      <c r="K12" s="28">
        <f t="shared" si="4"/>
        <v>16819650</v>
      </c>
      <c r="L12" s="50"/>
    </row>
    <row r="13" spans="1:362" s="49" customFormat="1" ht="15" customHeight="1">
      <c r="A13" s="48"/>
      <c r="B13" s="25">
        <v>43086</v>
      </c>
      <c r="C13" s="18">
        <v>7851.6525000000001</v>
      </c>
      <c r="D13" s="11">
        <v>9189.7275000000009</v>
      </c>
      <c r="E13" s="11">
        <f t="shared" si="2"/>
        <v>1338.0750000000007</v>
      </c>
      <c r="F13" s="22">
        <f t="shared" si="0"/>
        <v>8028450.0000000047</v>
      </c>
      <c r="G13" s="18">
        <v>8467.6424999999999</v>
      </c>
      <c r="H13" s="11">
        <v>9825.8474999999999</v>
      </c>
      <c r="I13" s="11">
        <f t="shared" si="3"/>
        <v>1358.2049999999999</v>
      </c>
      <c r="J13" s="22">
        <f t="shared" si="1"/>
        <v>8149230</v>
      </c>
      <c r="K13" s="28">
        <f t="shared" si="4"/>
        <v>16177680.000000004</v>
      </c>
      <c r="L13" s="50"/>
    </row>
    <row r="14" spans="1:362" s="49" customFormat="1" ht="15" customHeight="1">
      <c r="A14" s="48"/>
      <c r="B14" s="25">
        <v>43117</v>
      </c>
      <c r="C14" s="18">
        <v>9189.7275000000009</v>
      </c>
      <c r="D14" s="11">
        <v>10781.565000000001</v>
      </c>
      <c r="E14" s="11">
        <f t="shared" si="2"/>
        <v>1591.8374999999996</v>
      </c>
      <c r="F14" s="22">
        <f t="shared" si="0"/>
        <v>9551024.9999999981</v>
      </c>
      <c r="G14" s="18">
        <v>9825.8474999999999</v>
      </c>
      <c r="H14" s="11">
        <v>11433.66</v>
      </c>
      <c r="I14" s="11">
        <f t="shared" si="3"/>
        <v>1607.8125</v>
      </c>
      <c r="J14" s="22">
        <f t="shared" si="1"/>
        <v>9646875</v>
      </c>
      <c r="K14" s="28">
        <f t="shared" si="4"/>
        <v>19197900</v>
      </c>
      <c r="L14" s="50"/>
    </row>
    <row r="15" spans="1:362" s="49" customFormat="1" ht="15" customHeight="1">
      <c r="A15" s="48"/>
      <c r="B15" s="25">
        <v>43148</v>
      </c>
      <c r="C15" s="18">
        <v>10781.565000000001</v>
      </c>
      <c r="D15" s="11">
        <v>12286.645</v>
      </c>
      <c r="E15" s="11">
        <f t="shared" si="2"/>
        <v>1505.08</v>
      </c>
      <c r="F15" s="22">
        <f t="shared" si="0"/>
        <v>9030480</v>
      </c>
      <c r="G15" s="18">
        <v>11433.66</v>
      </c>
      <c r="H15" s="11">
        <v>12956.2675</v>
      </c>
      <c r="I15" s="11">
        <f t="shared" si="3"/>
        <v>1522.6075000000001</v>
      </c>
      <c r="J15" s="22">
        <f t="shared" si="1"/>
        <v>9135645</v>
      </c>
      <c r="K15" s="28">
        <f t="shared" si="4"/>
        <v>18166125</v>
      </c>
      <c r="L15" s="50"/>
    </row>
    <row r="16" spans="1:362" s="49" customFormat="1" ht="15" customHeight="1">
      <c r="A16" s="48"/>
      <c r="B16" s="25">
        <v>43176</v>
      </c>
      <c r="C16" s="18">
        <v>12286.645</v>
      </c>
      <c r="D16" s="11">
        <v>13974.04</v>
      </c>
      <c r="E16" s="11">
        <f t="shared" si="2"/>
        <v>1687.3950000000004</v>
      </c>
      <c r="F16" s="22">
        <f t="shared" si="0"/>
        <v>10124370.000000002</v>
      </c>
      <c r="G16" s="18">
        <v>12956.2675</v>
      </c>
      <c r="H16" s="11">
        <v>14673.0975</v>
      </c>
      <c r="I16" s="11">
        <f t="shared" si="3"/>
        <v>1716.83</v>
      </c>
      <c r="J16" s="22">
        <f t="shared" si="1"/>
        <v>10300980</v>
      </c>
      <c r="K16" s="28">
        <f t="shared" si="4"/>
        <v>20425350</v>
      </c>
      <c r="L16" s="50"/>
    </row>
    <row r="17" spans="1:12" s="49" customFormat="1" ht="15" customHeight="1">
      <c r="A17" s="48"/>
      <c r="B17" s="25">
        <v>43207</v>
      </c>
      <c r="C17" s="18">
        <v>13974.04</v>
      </c>
      <c r="D17" s="11">
        <v>15686.602500000001</v>
      </c>
      <c r="E17" s="11">
        <f t="shared" si="2"/>
        <v>1712.5625</v>
      </c>
      <c r="F17" s="22">
        <f t="shared" si="0"/>
        <v>10275375</v>
      </c>
      <c r="G17" s="18">
        <v>14673.0975</v>
      </c>
      <c r="H17" s="11">
        <v>16405.217499999999</v>
      </c>
      <c r="I17" s="11">
        <f t="shared" si="3"/>
        <v>1732.119999999999</v>
      </c>
      <c r="J17" s="22">
        <f t="shared" si="1"/>
        <v>10392719.999999994</v>
      </c>
      <c r="K17" s="28">
        <f t="shared" si="4"/>
        <v>20668094.999999993</v>
      </c>
      <c r="L17" s="50"/>
    </row>
    <row r="18" spans="1:12" s="49" customFormat="1" ht="15" customHeight="1">
      <c r="A18" s="48"/>
      <c r="B18" s="25">
        <v>43237</v>
      </c>
      <c r="C18" s="18">
        <v>15686.602500000001</v>
      </c>
      <c r="D18" s="11">
        <v>17505.465</v>
      </c>
      <c r="E18" s="11">
        <f t="shared" si="2"/>
        <v>1818.8624999999993</v>
      </c>
      <c r="F18" s="22">
        <f t="shared" si="0"/>
        <v>10913174.999999996</v>
      </c>
      <c r="G18" s="18">
        <v>16405.217499999999</v>
      </c>
      <c r="H18" s="11">
        <v>18223.0075</v>
      </c>
      <c r="I18" s="11">
        <f t="shared" si="3"/>
        <v>1817.7900000000009</v>
      </c>
      <c r="J18" s="22">
        <f t="shared" si="1"/>
        <v>10906740.000000006</v>
      </c>
      <c r="K18" s="28">
        <f t="shared" si="4"/>
        <v>21819915</v>
      </c>
    </row>
    <row r="19" spans="1:12" s="49" customFormat="1" ht="15" customHeight="1">
      <c r="A19" s="48"/>
      <c r="B19" s="25">
        <v>43269</v>
      </c>
      <c r="C19" s="18">
        <v>17505.465</v>
      </c>
      <c r="D19" s="11">
        <v>18902.5</v>
      </c>
      <c r="E19" s="11">
        <f t="shared" si="2"/>
        <v>1397.0349999999999</v>
      </c>
      <c r="F19" s="22">
        <f t="shared" si="0"/>
        <v>8382209.9999999991</v>
      </c>
      <c r="G19" s="18">
        <v>18223.0075</v>
      </c>
      <c r="H19" s="11">
        <v>19630.772499999999</v>
      </c>
      <c r="I19" s="11">
        <f t="shared" si="3"/>
        <v>1407.7649999999994</v>
      </c>
      <c r="J19" s="22">
        <f t="shared" si="1"/>
        <v>8446589.9999999963</v>
      </c>
      <c r="K19" s="28">
        <f t="shared" si="4"/>
        <v>16828799.999999996</v>
      </c>
    </row>
    <row r="20" spans="1:12" s="49" customFormat="1" ht="15" customHeight="1">
      <c r="A20" s="48"/>
      <c r="B20" s="25">
        <v>43301</v>
      </c>
      <c r="C20" s="18">
        <v>18902.5</v>
      </c>
      <c r="D20" s="11">
        <v>19913.990000000002</v>
      </c>
      <c r="E20" s="11">
        <f t="shared" si="2"/>
        <v>1011.4900000000016</v>
      </c>
      <c r="F20" s="22">
        <f t="shared" si="0"/>
        <v>6068940.0000000093</v>
      </c>
      <c r="G20" s="18">
        <v>19630.772499999999</v>
      </c>
      <c r="H20" s="11">
        <v>20650.822499999998</v>
      </c>
      <c r="I20" s="11">
        <f t="shared" si="3"/>
        <v>1020.0499999999993</v>
      </c>
      <c r="J20" s="22">
        <f t="shared" si="1"/>
        <v>6120299.9999999953</v>
      </c>
      <c r="K20" s="28">
        <f t="shared" si="4"/>
        <v>12189240.000000004</v>
      </c>
    </row>
    <row r="21" spans="1:12" s="49" customFormat="1" ht="15" customHeight="1">
      <c r="A21" s="48"/>
      <c r="B21" s="25">
        <v>43333</v>
      </c>
      <c r="C21" s="18">
        <v>19913.990000000002</v>
      </c>
      <c r="D21" s="11">
        <v>20900.232499999998</v>
      </c>
      <c r="E21" s="11">
        <f t="shared" si="2"/>
        <v>986.24249999999665</v>
      </c>
      <c r="F21" s="22">
        <f t="shared" si="0"/>
        <v>5917454.9999999795</v>
      </c>
      <c r="G21" s="18">
        <v>20650.822499999998</v>
      </c>
      <c r="H21" s="11">
        <v>21640.7575</v>
      </c>
      <c r="I21" s="11">
        <f t="shared" si="3"/>
        <v>989.93500000000131</v>
      </c>
      <c r="J21" s="22">
        <f t="shared" si="1"/>
        <v>5939610.0000000075</v>
      </c>
      <c r="K21" s="28">
        <f t="shared" si="4"/>
        <v>11857064.999999987</v>
      </c>
    </row>
    <row r="22" spans="1:12" s="49" customFormat="1" ht="15" customHeight="1">
      <c r="A22" s="48"/>
      <c r="B22" s="25">
        <v>43365</v>
      </c>
      <c r="C22" s="18">
        <v>20900.232499999998</v>
      </c>
      <c r="D22" s="11">
        <v>22247.27</v>
      </c>
      <c r="E22" s="11">
        <f t="shared" si="2"/>
        <v>1347.0375000000022</v>
      </c>
      <c r="F22" s="22">
        <f t="shared" si="0"/>
        <v>8082225.000000013</v>
      </c>
      <c r="G22" s="18">
        <v>21640.7575</v>
      </c>
      <c r="H22" s="11">
        <v>23011.737499999999</v>
      </c>
      <c r="I22" s="11">
        <f t="shared" si="3"/>
        <v>1370.9799999999996</v>
      </c>
      <c r="J22" s="22">
        <f t="shared" si="1"/>
        <v>8225879.9999999972</v>
      </c>
      <c r="K22" s="28">
        <f t="shared" si="4"/>
        <v>16308105.000000011</v>
      </c>
    </row>
    <row r="23" spans="1:12" s="49" customFormat="1" ht="15" customHeight="1">
      <c r="A23" s="48"/>
      <c r="B23" s="25">
        <v>43397</v>
      </c>
      <c r="C23" s="18">
        <v>22247.27</v>
      </c>
      <c r="D23" s="11">
        <v>23864.977500000001</v>
      </c>
      <c r="E23" s="11">
        <f t="shared" si="2"/>
        <v>1617.7075000000004</v>
      </c>
      <c r="F23" s="22">
        <f t="shared" si="0"/>
        <v>9706245.0000000019</v>
      </c>
      <c r="G23" s="18">
        <v>23011.737499999999</v>
      </c>
      <c r="H23" s="11">
        <v>24642.805</v>
      </c>
      <c r="I23" s="11">
        <f t="shared" si="3"/>
        <v>1631.067500000001</v>
      </c>
      <c r="J23" s="22">
        <f t="shared" si="1"/>
        <v>9786405.0000000056</v>
      </c>
      <c r="K23" s="28">
        <f t="shared" si="4"/>
        <v>19492650.000000007</v>
      </c>
    </row>
    <row r="24" spans="1:12" s="49" customFormat="1" ht="15" customHeight="1">
      <c r="A24" s="48"/>
      <c r="B24" s="25">
        <v>43422</v>
      </c>
      <c r="C24" s="18">
        <v>23864.977500000001</v>
      </c>
      <c r="D24" s="11">
        <v>25424.2575</v>
      </c>
      <c r="E24" s="11">
        <f t="shared" si="2"/>
        <v>1559.2799999999988</v>
      </c>
      <c r="F24" s="22">
        <f t="shared" si="0"/>
        <v>9355679.9999999925</v>
      </c>
      <c r="G24" s="18">
        <v>24642.805</v>
      </c>
      <c r="H24" s="11">
        <v>26209.455000000002</v>
      </c>
      <c r="I24" s="11">
        <f t="shared" si="3"/>
        <v>1566.6500000000015</v>
      </c>
      <c r="J24" s="22">
        <f t="shared" si="1"/>
        <v>9399900.0000000093</v>
      </c>
      <c r="K24" s="28">
        <f t="shared" si="4"/>
        <v>18755580</v>
      </c>
    </row>
    <row r="25" spans="1:12" s="49" customFormat="1" ht="15" customHeight="1">
      <c r="A25" s="48"/>
      <c r="B25" s="25">
        <v>43452</v>
      </c>
      <c r="C25" s="18">
        <f>D24</f>
        <v>25424.2575</v>
      </c>
      <c r="D25" s="11">
        <v>27017.105</v>
      </c>
      <c r="E25" s="11">
        <f>D25-C25</f>
        <v>1592.8474999999999</v>
      </c>
      <c r="F25" s="22">
        <f>E25*6000</f>
        <v>9557085</v>
      </c>
      <c r="G25" s="18">
        <f>H24</f>
        <v>26209.455000000002</v>
      </c>
      <c r="H25" s="11">
        <v>27809.012500000001</v>
      </c>
      <c r="I25" s="11">
        <f>H25-G25</f>
        <v>1599.557499999999</v>
      </c>
      <c r="J25" s="22">
        <f>I25*6000</f>
        <v>9597344.9999999944</v>
      </c>
      <c r="K25" s="28">
        <f t="shared" si="4"/>
        <v>19154429.999999993</v>
      </c>
    </row>
    <row r="26" spans="1:12" s="49" customFormat="1" ht="15" customHeight="1">
      <c r="A26" s="48"/>
      <c r="B26" s="25">
        <v>43484</v>
      </c>
      <c r="C26" s="18">
        <f>D25</f>
        <v>27017.105</v>
      </c>
      <c r="D26" s="11">
        <v>28685.272499999999</v>
      </c>
      <c r="E26" s="11">
        <f>D26-C26</f>
        <v>1668.1674999999996</v>
      </c>
      <c r="F26" s="22">
        <f>E26*6000</f>
        <v>10009004.999999998</v>
      </c>
      <c r="G26" s="18">
        <f>H25</f>
        <v>27809.012500000001</v>
      </c>
      <c r="H26" s="11">
        <v>29484.775000000001</v>
      </c>
      <c r="I26" s="11">
        <f>H26-G26</f>
        <v>1675.7625000000007</v>
      </c>
      <c r="J26" s="22">
        <f>I26*6000</f>
        <v>10054575.000000004</v>
      </c>
      <c r="K26" s="28">
        <f t="shared" si="4"/>
        <v>20063580</v>
      </c>
    </row>
    <row r="27" spans="1:12" s="49" customFormat="1" ht="15" customHeight="1">
      <c r="A27" s="48"/>
      <c r="B27" s="25">
        <v>43515</v>
      </c>
      <c r="C27" s="18">
        <f>D26</f>
        <v>28685.272499999999</v>
      </c>
      <c r="D27" s="11">
        <v>30248.8675</v>
      </c>
      <c r="E27" s="11">
        <f>D27-C27</f>
        <v>1563.5950000000012</v>
      </c>
      <c r="F27" s="22">
        <f>E27*6000</f>
        <v>9381570.0000000075</v>
      </c>
      <c r="G27" s="18">
        <f>H26</f>
        <v>29484.775000000001</v>
      </c>
      <c r="H27" s="11">
        <v>31047.5975</v>
      </c>
      <c r="I27" s="11">
        <f>H27-G27</f>
        <v>1562.8224999999984</v>
      </c>
      <c r="J27" s="22">
        <f>I27*6000</f>
        <v>9376934.9999999907</v>
      </c>
      <c r="K27" s="28">
        <f t="shared" si="4"/>
        <v>18758505</v>
      </c>
    </row>
    <row r="28" spans="1:12" s="49" customFormat="1" ht="15" customHeight="1">
      <c r="A28" s="48"/>
      <c r="B28" s="51">
        <v>43543</v>
      </c>
      <c r="C28" s="52">
        <f>D27</f>
        <v>30248.8675</v>
      </c>
      <c r="D28" s="53">
        <v>32091.115000000002</v>
      </c>
      <c r="E28" s="53">
        <f>D28-C28</f>
        <v>1842.2475000000013</v>
      </c>
      <c r="F28" s="54">
        <f>E28*6000</f>
        <v>11053485.000000007</v>
      </c>
      <c r="G28" s="52">
        <f>H27</f>
        <v>31047.5975</v>
      </c>
      <c r="H28" s="53">
        <v>32887.942499999997</v>
      </c>
      <c r="I28" s="53">
        <f>H28-G28</f>
        <v>1840.3449999999975</v>
      </c>
      <c r="J28" s="54">
        <f>I28*6000</f>
        <v>11042069.999999985</v>
      </c>
      <c r="K28" s="55">
        <f t="shared" si="4"/>
        <v>22095554.999999993</v>
      </c>
    </row>
    <row r="29" spans="1:12" ht="15.75" customHeight="1">
      <c r="A29" s="3"/>
      <c r="B29" s="26"/>
      <c r="C29" s="19"/>
      <c r="D29" s="12"/>
      <c r="E29" s="12"/>
      <c r="F29" s="23"/>
      <c r="G29" s="19"/>
      <c r="H29" s="12"/>
      <c r="I29" s="12"/>
      <c r="J29" s="23"/>
      <c r="K29" s="29"/>
    </row>
    <row r="30" spans="1:12" ht="15.75" customHeight="1">
      <c r="A30" s="3"/>
      <c r="B30" s="26"/>
      <c r="C30" s="19"/>
      <c r="D30" s="12"/>
      <c r="E30" s="12"/>
      <c r="F30" s="23"/>
      <c r="G30" s="19"/>
      <c r="H30" s="12"/>
      <c r="I30" s="12"/>
      <c r="J30" s="23"/>
      <c r="K30" s="29"/>
    </row>
    <row r="31" spans="1:12" ht="15.75" customHeight="1">
      <c r="A31" s="3"/>
      <c r="B31" s="26"/>
      <c r="C31" s="19"/>
      <c r="D31" s="12"/>
      <c r="E31" s="12"/>
      <c r="F31" s="23"/>
      <c r="G31" s="19"/>
      <c r="H31" s="12"/>
      <c r="I31" s="12"/>
      <c r="J31" s="23"/>
      <c r="K31" s="29"/>
    </row>
    <row r="32" spans="1:12" ht="15.75" customHeight="1">
      <c r="A32" s="3"/>
      <c r="B32" s="26"/>
      <c r="C32" s="19"/>
      <c r="D32" s="12"/>
      <c r="E32" s="12"/>
      <c r="F32" s="23"/>
      <c r="G32" s="19"/>
      <c r="H32" s="12"/>
      <c r="I32" s="12"/>
      <c r="J32" s="23"/>
      <c r="K32" s="29"/>
    </row>
    <row r="33" spans="1:11" ht="15.75" customHeight="1">
      <c r="A33" s="3"/>
      <c r="B33" s="26"/>
      <c r="C33" s="19"/>
      <c r="D33" s="12"/>
      <c r="E33" s="12"/>
      <c r="F33" s="23"/>
      <c r="G33" s="19"/>
      <c r="H33" s="12"/>
      <c r="I33" s="12"/>
      <c r="J33" s="23"/>
      <c r="K33" s="29"/>
    </row>
    <row r="34" spans="1:11" ht="15.75" customHeight="1">
      <c r="A34" s="3"/>
      <c r="B34" s="26"/>
      <c r="C34" s="19"/>
      <c r="D34" s="12"/>
      <c r="E34" s="12"/>
      <c r="F34" s="23"/>
      <c r="G34" s="19"/>
      <c r="H34" s="12"/>
      <c r="I34" s="12"/>
      <c r="J34" s="23"/>
      <c r="K34" s="29"/>
    </row>
    <row r="35" spans="1:11" ht="15.75" customHeight="1">
      <c r="A35" s="3"/>
      <c r="B35" s="26"/>
      <c r="C35" s="19"/>
      <c r="D35" s="12"/>
      <c r="E35" s="12"/>
      <c r="F35" s="23"/>
      <c r="G35" s="19"/>
      <c r="H35" s="12"/>
      <c r="I35" s="12"/>
      <c r="J35" s="23"/>
      <c r="K35" s="29"/>
    </row>
    <row r="36" spans="1:11" ht="15.75" customHeight="1">
      <c r="A36" s="3"/>
      <c r="B36" s="26"/>
      <c r="C36" s="19"/>
      <c r="D36" s="12"/>
      <c r="E36" s="12"/>
      <c r="F36" s="23"/>
      <c r="G36" s="19"/>
      <c r="H36" s="12"/>
      <c r="I36" s="12"/>
      <c r="J36" s="23"/>
      <c r="K36" s="29"/>
    </row>
    <row r="37" spans="1:11" ht="15.75" customHeight="1">
      <c r="A37" s="3"/>
      <c r="B37" s="26"/>
      <c r="C37" s="19"/>
      <c r="D37" s="12"/>
      <c r="E37" s="12"/>
      <c r="F37" s="23"/>
      <c r="G37" s="19"/>
      <c r="H37" s="12"/>
      <c r="I37" s="12"/>
      <c r="J37" s="23"/>
      <c r="K37" s="29"/>
    </row>
    <row r="38" spans="1:11" ht="15.75" customHeight="1">
      <c r="A38" s="3"/>
      <c r="B38" s="26"/>
      <c r="C38" s="19"/>
      <c r="D38" s="12"/>
      <c r="E38" s="12"/>
      <c r="F38" s="23"/>
      <c r="G38" s="19"/>
      <c r="H38" s="12"/>
      <c r="I38" s="12"/>
      <c r="J38" s="23"/>
      <c r="K38" s="29"/>
    </row>
    <row r="39" spans="1:11" ht="15.75" customHeight="1">
      <c r="A39" s="3"/>
      <c r="B39" s="26"/>
      <c r="C39" s="19"/>
      <c r="D39" s="12"/>
      <c r="E39" s="12"/>
      <c r="F39" s="23"/>
      <c r="G39" s="19"/>
      <c r="H39" s="12"/>
      <c r="I39" s="12"/>
      <c r="J39" s="23"/>
      <c r="K39" s="29"/>
    </row>
    <row r="40" spans="1:11" ht="15.75" customHeight="1">
      <c r="A40" s="3"/>
      <c r="B40" s="26"/>
      <c r="C40" s="19"/>
      <c r="D40" s="12"/>
      <c r="E40" s="12"/>
      <c r="F40" s="23"/>
      <c r="G40" s="19"/>
      <c r="H40" s="12"/>
      <c r="I40" s="12"/>
      <c r="J40" s="23"/>
      <c r="K40" s="29"/>
    </row>
    <row r="41" spans="1:11" ht="15.75" customHeight="1">
      <c r="A41" s="3"/>
      <c r="B41" s="26"/>
      <c r="C41" s="19"/>
      <c r="D41" s="12"/>
      <c r="E41" s="12"/>
      <c r="F41" s="23"/>
      <c r="G41" s="19"/>
      <c r="H41" s="12"/>
      <c r="I41" s="12"/>
      <c r="J41" s="23"/>
      <c r="K41" s="29"/>
    </row>
    <row r="42" spans="1:11" ht="15.75" customHeight="1">
      <c r="A42" s="3"/>
      <c r="B42" s="26"/>
      <c r="C42" s="19"/>
      <c r="D42" s="12"/>
      <c r="E42" s="12"/>
      <c r="F42" s="23"/>
      <c r="G42" s="19"/>
      <c r="H42" s="12"/>
      <c r="I42" s="12"/>
      <c r="J42" s="23"/>
      <c r="K42" s="29"/>
    </row>
    <row r="43" spans="1:11" ht="15.75" customHeight="1">
      <c r="A43" s="3"/>
      <c r="B43" s="26"/>
      <c r="C43" s="19"/>
      <c r="D43" s="12"/>
      <c r="E43" s="12"/>
      <c r="F43" s="23"/>
      <c r="G43" s="19"/>
      <c r="H43" s="12"/>
      <c r="I43" s="12"/>
      <c r="J43" s="23"/>
      <c r="K43" s="29"/>
    </row>
    <row r="44" spans="1:11" ht="15.75" customHeight="1">
      <c r="A44" s="3"/>
      <c r="B44" s="26"/>
      <c r="C44" s="19"/>
      <c r="D44" s="12"/>
      <c r="E44" s="12"/>
      <c r="F44" s="23"/>
      <c r="G44" s="19"/>
      <c r="H44" s="12"/>
      <c r="I44" s="12"/>
      <c r="J44" s="23"/>
      <c r="K44" s="29"/>
    </row>
    <row r="45" spans="1:11" ht="15.75" customHeight="1">
      <c r="A45" s="3"/>
      <c r="B45" s="26"/>
      <c r="C45" s="19"/>
      <c r="D45" s="12"/>
      <c r="E45" s="12"/>
      <c r="F45" s="23"/>
      <c r="G45" s="19"/>
      <c r="H45" s="12"/>
      <c r="I45" s="12"/>
      <c r="J45" s="23"/>
      <c r="K45" s="29"/>
    </row>
    <row r="46" spans="1:11" ht="15.75" customHeight="1">
      <c r="A46" s="3"/>
      <c r="B46" s="26"/>
      <c r="C46" s="19"/>
      <c r="D46" s="12"/>
      <c r="E46" s="12"/>
      <c r="F46" s="23"/>
      <c r="G46" s="19"/>
      <c r="H46" s="12"/>
      <c r="I46" s="12"/>
      <c r="J46" s="23"/>
      <c r="K46" s="29"/>
    </row>
    <row r="47" spans="1:11" ht="15.75" customHeight="1">
      <c r="A47" s="3"/>
      <c r="B47" s="26"/>
      <c r="C47" s="19"/>
      <c r="D47" s="12"/>
      <c r="E47" s="12"/>
      <c r="F47" s="23"/>
      <c r="G47" s="19"/>
      <c r="H47" s="12"/>
      <c r="I47" s="12"/>
      <c r="J47" s="23"/>
      <c r="K47" s="29"/>
    </row>
    <row r="48" spans="1:11" ht="15.75" customHeight="1">
      <c r="A48" s="3"/>
      <c r="B48" s="26"/>
      <c r="C48" s="19"/>
      <c r="D48" s="12"/>
      <c r="E48" s="12"/>
      <c r="F48" s="23"/>
      <c r="G48" s="19"/>
      <c r="H48" s="12"/>
      <c r="I48" s="12"/>
      <c r="J48" s="23"/>
      <c r="K48" s="29"/>
    </row>
    <row r="49" spans="1:11" ht="15.75" customHeight="1">
      <c r="A49" s="3"/>
      <c r="B49" s="26"/>
      <c r="C49" s="19"/>
      <c r="D49" s="12"/>
      <c r="E49" s="12"/>
      <c r="F49" s="23"/>
      <c r="G49" s="19"/>
      <c r="H49" s="12"/>
      <c r="I49" s="12"/>
      <c r="J49" s="23"/>
      <c r="K49" s="29"/>
    </row>
    <row r="50" spans="1:11" ht="15.75" customHeight="1">
      <c r="A50" s="3"/>
      <c r="B50" s="26"/>
      <c r="C50" s="19"/>
      <c r="D50" s="12"/>
      <c r="E50" s="12"/>
      <c r="F50" s="23"/>
      <c r="G50" s="19"/>
      <c r="H50" s="12"/>
      <c r="I50" s="12"/>
      <c r="J50" s="23"/>
      <c r="K50" s="29"/>
    </row>
    <row r="51" spans="1:11" ht="15.75" customHeight="1">
      <c r="A51" s="3"/>
      <c r="B51" s="26"/>
      <c r="C51" s="19"/>
      <c r="D51" s="12"/>
      <c r="E51" s="12"/>
      <c r="F51" s="23"/>
      <c r="G51" s="19"/>
      <c r="H51" s="12"/>
      <c r="I51" s="12"/>
      <c r="J51" s="23"/>
      <c r="K51" s="29"/>
    </row>
    <row r="52" spans="1:11" ht="15.75" customHeight="1" thickBot="1">
      <c r="A52" s="3"/>
      <c r="B52" s="30"/>
      <c r="C52" s="31"/>
      <c r="D52" s="32"/>
      <c r="E52" s="32"/>
      <c r="F52" s="33"/>
      <c r="G52" s="31"/>
      <c r="H52" s="32"/>
      <c r="I52" s="32"/>
      <c r="J52" s="33"/>
      <c r="K52" s="34"/>
    </row>
    <row r="53" spans="1:11" s="1" customFormat="1" ht="19.5" thickBot="1">
      <c r="B53" s="35" t="s">
        <v>3</v>
      </c>
      <c r="C53" s="2"/>
      <c r="D53" s="36"/>
      <c r="E53" s="40"/>
      <c r="F53" s="41">
        <f>SUM(F7:F52)</f>
        <v>189762345.00000003</v>
      </c>
      <c r="G53" s="37"/>
      <c r="H53" s="38"/>
      <c r="I53" s="42"/>
      <c r="J53" s="41">
        <f t="shared" ref="J53:K53" si="5">SUM(J7:J52)</f>
        <v>192074010</v>
      </c>
      <c r="K53" s="39">
        <f t="shared" si="5"/>
        <v>381836355</v>
      </c>
    </row>
    <row r="54" spans="1:11">
      <c r="F54" s="7"/>
      <c r="G54" s="7"/>
      <c r="H54" s="7"/>
      <c r="I54" s="7"/>
      <c r="J54" s="7"/>
      <c r="K54" s="7"/>
    </row>
    <row r="55" spans="1:11">
      <c r="F55" s="7"/>
      <c r="G55" s="7"/>
      <c r="H55" s="7"/>
      <c r="I55" s="7"/>
      <c r="J55" s="7"/>
      <c r="K55" s="7"/>
    </row>
    <row r="56" spans="1:11">
      <c r="F56" s="7"/>
      <c r="G56" s="7"/>
      <c r="H56" s="7"/>
      <c r="I56" s="7"/>
      <c r="J56" s="7"/>
      <c r="K56" s="7"/>
    </row>
    <row r="57" spans="1:11">
      <c r="F57" s="7"/>
      <c r="G57" s="7"/>
      <c r="H57" s="7"/>
      <c r="I57" s="7"/>
      <c r="J57" s="7"/>
      <c r="K57" s="7"/>
    </row>
    <row r="58" spans="1:11">
      <c r="F58" s="7"/>
      <c r="G58" s="7"/>
      <c r="H58" s="7"/>
      <c r="I58" s="7"/>
      <c r="J58" s="7"/>
      <c r="K58" s="7"/>
    </row>
    <row r="59" spans="1:11">
      <c r="F59" s="7"/>
      <c r="G59" s="7"/>
      <c r="H59" s="7"/>
      <c r="I59" s="7"/>
      <c r="J59" s="7"/>
      <c r="K59" s="7"/>
    </row>
    <row r="60" spans="1:11">
      <c r="F60" s="7"/>
      <c r="G60" s="7"/>
      <c r="H60" s="7"/>
      <c r="I60" s="7"/>
      <c r="J60" s="7"/>
      <c r="K60" s="7"/>
    </row>
    <row r="61" spans="1:11">
      <c r="F61" s="7"/>
      <c r="G61" s="7"/>
      <c r="H61" s="7"/>
      <c r="I61" s="7"/>
      <c r="J61" s="7"/>
      <c r="K61" s="7"/>
    </row>
    <row r="62" spans="1:11">
      <c r="F62" s="7"/>
      <c r="G62" s="7"/>
      <c r="H62" s="7"/>
      <c r="I62" s="7"/>
      <c r="J62" s="7"/>
      <c r="K62" s="7"/>
    </row>
    <row r="63" spans="1:11">
      <c r="F63" s="7"/>
      <c r="G63" s="7"/>
      <c r="H63" s="7"/>
      <c r="I63" s="7"/>
      <c r="J63" s="7"/>
      <c r="K63" s="7"/>
    </row>
    <row r="64" spans="1:11">
      <c r="F64" s="7"/>
      <c r="G64" s="7"/>
      <c r="H64" s="7"/>
      <c r="I64" s="7"/>
      <c r="J64" s="7"/>
      <c r="K64" s="7"/>
    </row>
    <row r="65" spans="6:11">
      <c r="F65" s="7"/>
      <c r="G65" s="7"/>
      <c r="H65" s="7"/>
      <c r="I65" s="7"/>
      <c r="J65" s="7"/>
      <c r="K65" s="7"/>
    </row>
    <row r="66" spans="6:11">
      <c r="F66" s="7"/>
      <c r="G66" s="7"/>
      <c r="H66" s="7"/>
      <c r="I66" s="7"/>
      <c r="J66" s="7"/>
      <c r="K66" s="7"/>
    </row>
    <row r="67" spans="6:11">
      <c r="F67" s="7"/>
      <c r="G67" s="7"/>
      <c r="H67" s="7"/>
      <c r="I67" s="7"/>
      <c r="J67" s="7"/>
      <c r="K67" s="7"/>
    </row>
    <row r="68" spans="6:11">
      <c r="F68" s="7"/>
      <c r="G68" s="7"/>
      <c r="H68" s="7"/>
      <c r="I68" s="7"/>
      <c r="J68" s="7"/>
      <c r="K68" s="7"/>
    </row>
    <row r="69" spans="6:11">
      <c r="F69" s="7"/>
      <c r="G69" s="7"/>
      <c r="H69" s="7"/>
      <c r="I69" s="7"/>
      <c r="J69" s="7"/>
      <c r="K69" s="7"/>
    </row>
    <row r="70" spans="6:11">
      <c r="F70" s="7"/>
      <c r="G70" s="7"/>
      <c r="H70" s="7"/>
      <c r="I70" s="7"/>
      <c r="J70" s="7"/>
      <c r="K70" s="7"/>
    </row>
    <row r="71" spans="6:11">
      <c r="F71" s="7"/>
      <c r="G71" s="7"/>
      <c r="H71" s="7"/>
      <c r="I71" s="7"/>
      <c r="J71" s="7"/>
      <c r="K71" s="7"/>
    </row>
    <row r="72" spans="6:11">
      <c r="F72" s="7"/>
      <c r="G72" s="7"/>
      <c r="H72" s="7"/>
      <c r="I72" s="7"/>
      <c r="J72" s="7"/>
      <c r="K72" s="7"/>
    </row>
    <row r="73" spans="6:11">
      <c r="F73" s="7"/>
      <c r="G73" s="7"/>
      <c r="H73" s="7"/>
      <c r="I73" s="7"/>
      <c r="J73" s="7"/>
      <c r="K73" s="7"/>
    </row>
    <row r="74" spans="6:11">
      <c r="F74" s="7"/>
      <c r="G74" s="7"/>
      <c r="H74" s="7"/>
      <c r="I74" s="7"/>
      <c r="J74" s="7"/>
      <c r="K74" s="7"/>
    </row>
    <row r="75" spans="6:11">
      <c r="F75" s="7"/>
      <c r="G75" s="7"/>
      <c r="H75" s="7"/>
      <c r="I75" s="7"/>
      <c r="J75" s="7"/>
      <c r="K75" s="7"/>
    </row>
    <row r="76" spans="6:11">
      <c r="F76" s="7"/>
      <c r="G76" s="7"/>
      <c r="H76" s="7"/>
      <c r="I76" s="7"/>
      <c r="J76" s="7"/>
      <c r="K76" s="7"/>
    </row>
    <row r="77" spans="6:11">
      <c r="F77" s="7"/>
      <c r="G77" s="7"/>
      <c r="H77" s="7"/>
      <c r="I77" s="7"/>
      <c r="J77" s="7"/>
      <c r="K77" s="7"/>
    </row>
    <row r="78" spans="6:11">
      <c r="F78" s="7"/>
      <c r="G78" s="7"/>
      <c r="H78" s="7"/>
      <c r="I78" s="7"/>
      <c r="J78" s="7"/>
      <c r="K78" s="7"/>
    </row>
    <row r="79" spans="6:11">
      <c r="F79" s="7"/>
      <c r="G79" s="7"/>
      <c r="H79" s="7"/>
      <c r="I79" s="7"/>
      <c r="J79" s="7"/>
      <c r="K79" s="7"/>
    </row>
    <row r="80" spans="6:11">
      <c r="F80" s="7"/>
      <c r="G80" s="7"/>
      <c r="H80" s="7"/>
      <c r="I80" s="7"/>
      <c r="J80" s="7"/>
      <c r="K80" s="7"/>
    </row>
    <row r="81" spans="6:11">
      <c r="F81" s="7"/>
      <c r="G81" s="7"/>
      <c r="H81" s="7"/>
      <c r="I81" s="7"/>
      <c r="J81" s="7"/>
      <c r="K81" s="7"/>
    </row>
    <row r="82" spans="6:11">
      <c r="F82" s="7"/>
      <c r="G82" s="7"/>
      <c r="H82" s="7"/>
      <c r="I82" s="7"/>
      <c r="J82" s="7"/>
      <c r="K82" s="7"/>
    </row>
    <row r="83" spans="6:11">
      <c r="F83" s="7"/>
      <c r="G83" s="7"/>
      <c r="H83" s="7"/>
      <c r="I83" s="7"/>
      <c r="J83" s="7"/>
      <c r="K83" s="7"/>
    </row>
    <row r="84" spans="6:11">
      <c r="F84" s="7"/>
      <c r="G84" s="7"/>
      <c r="H84" s="7"/>
      <c r="I84" s="7"/>
      <c r="J84" s="7"/>
      <c r="K84" s="7"/>
    </row>
    <row r="85" spans="6:11">
      <c r="F85" s="7"/>
      <c r="G85" s="7"/>
      <c r="H85" s="7"/>
      <c r="I85" s="7"/>
      <c r="J85" s="7"/>
      <c r="K85" s="7"/>
    </row>
    <row r="86" spans="6:11">
      <c r="F86" s="7"/>
      <c r="G86" s="7"/>
      <c r="H86" s="7"/>
      <c r="I86" s="7"/>
      <c r="J86" s="7"/>
      <c r="K86" s="7"/>
    </row>
    <row r="87" spans="6:11">
      <c r="F87" s="7"/>
      <c r="G87" s="7"/>
      <c r="H87" s="7"/>
      <c r="I87" s="7"/>
      <c r="J87" s="7"/>
      <c r="K87" s="7"/>
    </row>
    <row r="88" spans="6:11">
      <c r="F88" s="7"/>
      <c r="G88" s="7"/>
      <c r="H88" s="7"/>
      <c r="I88" s="7"/>
      <c r="J88" s="7"/>
      <c r="K88" s="7"/>
    </row>
    <row r="89" spans="6:11">
      <c r="F89" s="7"/>
      <c r="G89" s="7"/>
      <c r="H89" s="7"/>
      <c r="I89" s="7"/>
      <c r="J89" s="7"/>
      <c r="K89" s="7"/>
    </row>
    <row r="90" spans="6:11">
      <c r="F90" s="7"/>
      <c r="G90" s="7"/>
      <c r="H90" s="7"/>
      <c r="I90" s="7"/>
      <c r="J90" s="7"/>
      <c r="K90" s="7"/>
    </row>
    <row r="91" spans="6:11">
      <c r="F91" s="7"/>
      <c r="G91" s="7"/>
      <c r="H91" s="7"/>
      <c r="I91" s="7"/>
      <c r="J91" s="7"/>
      <c r="K91" s="7"/>
    </row>
    <row r="92" spans="6:11">
      <c r="F92" s="7"/>
      <c r="G92" s="7"/>
      <c r="H92" s="7"/>
      <c r="I92" s="7"/>
      <c r="J92" s="7"/>
      <c r="K92" s="7"/>
    </row>
    <row r="93" spans="6:11">
      <c r="F93" s="7"/>
      <c r="G93" s="7"/>
      <c r="H93" s="7"/>
      <c r="I93" s="7"/>
      <c r="J93" s="7"/>
      <c r="K93" s="7"/>
    </row>
    <row r="94" spans="6:11">
      <c r="F94" s="7"/>
      <c r="G94" s="7"/>
      <c r="H94" s="7"/>
      <c r="I94" s="7"/>
      <c r="J94" s="7"/>
      <c r="K94" s="7"/>
    </row>
    <row r="95" spans="6:11">
      <c r="F95" s="7"/>
      <c r="G95" s="7"/>
      <c r="H95" s="7"/>
      <c r="I95" s="7"/>
      <c r="J95" s="7"/>
      <c r="K95" s="7"/>
    </row>
    <row r="96" spans="6:11">
      <c r="F96" s="7"/>
      <c r="G96" s="7"/>
      <c r="H96" s="7"/>
      <c r="I96" s="7"/>
      <c r="J96" s="7"/>
      <c r="K96" s="7"/>
    </row>
    <row r="97" spans="6:11">
      <c r="F97" s="7"/>
      <c r="G97" s="7"/>
      <c r="H97" s="7"/>
      <c r="I97" s="7"/>
      <c r="J97" s="7"/>
      <c r="K97" s="7"/>
    </row>
    <row r="98" spans="6:11">
      <c r="F98" s="7"/>
      <c r="G98" s="7"/>
      <c r="H98" s="7"/>
      <c r="I98" s="7"/>
      <c r="J98" s="7"/>
      <c r="K98" s="7"/>
    </row>
    <row r="99" spans="6:11">
      <c r="F99" s="7"/>
      <c r="G99" s="7"/>
      <c r="H99" s="7"/>
      <c r="I99" s="7"/>
      <c r="J99" s="7"/>
      <c r="K99" s="7"/>
    </row>
    <row r="100" spans="6:11">
      <c r="F100" s="7"/>
      <c r="G100" s="7"/>
      <c r="H100" s="7"/>
      <c r="I100" s="7"/>
      <c r="J100" s="7"/>
      <c r="K100" s="7"/>
    </row>
    <row r="101" spans="6:11">
      <c r="F101" s="7"/>
      <c r="G101" s="7"/>
      <c r="H101" s="7"/>
      <c r="I101" s="7"/>
      <c r="J101" s="7"/>
      <c r="K101" s="7"/>
    </row>
    <row r="102" spans="6:11">
      <c r="F102" s="7"/>
      <c r="G102" s="7"/>
      <c r="H102" s="7"/>
      <c r="I102" s="7"/>
      <c r="J102" s="7"/>
      <c r="K102" s="7"/>
    </row>
    <row r="103" spans="6:11">
      <c r="F103" s="7"/>
      <c r="G103" s="7"/>
      <c r="H103" s="7"/>
      <c r="I103" s="7"/>
      <c r="J103" s="7"/>
      <c r="K103" s="7"/>
    </row>
    <row r="104" spans="6:11">
      <c r="F104" s="7"/>
      <c r="G104" s="7"/>
      <c r="H104" s="7"/>
      <c r="I104" s="7"/>
      <c r="J104" s="7"/>
      <c r="K104" s="7"/>
    </row>
    <row r="105" spans="6:11">
      <c r="F105" s="7"/>
      <c r="G105" s="7"/>
      <c r="H105" s="7"/>
      <c r="I105" s="7"/>
      <c r="J105" s="7"/>
      <c r="K105" s="7"/>
    </row>
    <row r="106" spans="6:11">
      <c r="F106" s="7"/>
      <c r="G106" s="7"/>
      <c r="H106" s="7"/>
      <c r="I106" s="7"/>
      <c r="J106" s="7"/>
      <c r="K106" s="7"/>
    </row>
    <row r="107" spans="6:11">
      <c r="F107" s="7"/>
      <c r="G107" s="7"/>
      <c r="H107" s="7"/>
      <c r="I107" s="7"/>
      <c r="J107" s="7"/>
      <c r="K107" s="7"/>
    </row>
    <row r="108" spans="6:11">
      <c r="F108" s="7"/>
      <c r="G108" s="7"/>
      <c r="H108" s="7"/>
      <c r="I108" s="7"/>
      <c r="J108" s="7"/>
      <c r="K108" s="7"/>
    </row>
    <row r="109" spans="6:11">
      <c r="F109" s="7"/>
      <c r="G109" s="7"/>
      <c r="H109" s="7"/>
      <c r="I109" s="7"/>
      <c r="J109" s="7"/>
      <c r="K109" s="7"/>
    </row>
    <row r="110" spans="6:11">
      <c r="F110" s="7"/>
      <c r="G110" s="7"/>
      <c r="H110" s="7"/>
      <c r="I110" s="7"/>
      <c r="J110" s="7"/>
      <c r="K110" s="7"/>
    </row>
    <row r="111" spans="6:11">
      <c r="F111" s="7"/>
      <c r="G111" s="7"/>
      <c r="H111" s="7"/>
      <c r="I111" s="7"/>
      <c r="J111" s="7"/>
      <c r="K111" s="7"/>
    </row>
    <row r="112" spans="6:11">
      <c r="F112" s="7"/>
      <c r="G112" s="7"/>
      <c r="H112" s="7"/>
      <c r="I112" s="7"/>
      <c r="J112" s="7"/>
      <c r="K112" s="7"/>
    </row>
    <row r="113" spans="6:11">
      <c r="F113" s="7"/>
      <c r="G113" s="7"/>
      <c r="H113" s="7"/>
      <c r="I113" s="7"/>
      <c r="J113" s="7"/>
      <c r="K113" s="7"/>
    </row>
    <row r="114" spans="6:11">
      <c r="F114" s="7"/>
      <c r="G114" s="7"/>
      <c r="H114" s="7"/>
      <c r="I114" s="7"/>
      <c r="J114" s="7"/>
      <c r="K114" s="7"/>
    </row>
    <row r="115" spans="6:11">
      <c r="F115" s="7"/>
      <c r="G115" s="7"/>
      <c r="H115" s="7"/>
      <c r="I115" s="7"/>
      <c r="J115" s="7"/>
      <c r="K115" s="7"/>
    </row>
    <row r="116" spans="6:11">
      <c r="F116" s="7"/>
      <c r="G116" s="7"/>
      <c r="H116" s="7"/>
      <c r="I116" s="7"/>
      <c r="J116" s="7"/>
      <c r="K116" s="7"/>
    </row>
    <row r="117" spans="6:11">
      <c r="F117" s="7"/>
      <c r="G117" s="7"/>
      <c r="H117" s="7"/>
      <c r="I117" s="7"/>
      <c r="J117" s="7"/>
      <c r="K117" s="7"/>
    </row>
    <row r="118" spans="6:11">
      <c r="F118" s="7"/>
      <c r="G118" s="7"/>
      <c r="H118" s="7"/>
      <c r="I118" s="7"/>
      <c r="J118" s="7"/>
      <c r="K118" s="7"/>
    </row>
    <row r="119" spans="6:11">
      <c r="F119" s="7"/>
      <c r="G119" s="7"/>
      <c r="H119" s="7"/>
      <c r="I119" s="7"/>
      <c r="J119" s="7"/>
      <c r="K119" s="7"/>
    </row>
    <row r="120" spans="6:11">
      <c r="F120" s="7"/>
      <c r="G120" s="7"/>
      <c r="H120" s="7"/>
      <c r="I120" s="7"/>
      <c r="J120" s="7"/>
      <c r="K120" s="7"/>
    </row>
    <row r="121" spans="6:11">
      <c r="F121" s="7"/>
      <c r="G121" s="7"/>
      <c r="H121" s="7"/>
      <c r="I121" s="7"/>
      <c r="J121" s="7"/>
      <c r="K121" s="7"/>
    </row>
    <row r="122" spans="6:11">
      <c r="F122" s="7"/>
      <c r="G122" s="7"/>
      <c r="H122" s="7"/>
      <c r="I122" s="7"/>
      <c r="J122" s="7"/>
      <c r="K122" s="7"/>
    </row>
    <row r="123" spans="6:11">
      <c r="F123" s="7"/>
      <c r="G123" s="7"/>
      <c r="H123" s="7"/>
      <c r="I123" s="7"/>
      <c r="J123" s="7"/>
      <c r="K123" s="7"/>
    </row>
    <row r="124" spans="6:11">
      <c r="F124" s="7"/>
      <c r="G124" s="7"/>
      <c r="H124" s="7"/>
      <c r="I124" s="7"/>
      <c r="J124" s="7"/>
      <c r="K124" s="7"/>
    </row>
    <row r="125" spans="6:11">
      <c r="F125" s="7"/>
      <c r="G125" s="7"/>
      <c r="H125" s="7"/>
      <c r="I125" s="7"/>
      <c r="J125" s="7"/>
      <c r="K125" s="7"/>
    </row>
    <row r="126" spans="6:11">
      <c r="F126" s="7"/>
      <c r="G126" s="7"/>
      <c r="H126" s="7"/>
      <c r="I126" s="7"/>
      <c r="J126" s="7"/>
      <c r="K126" s="7"/>
    </row>
    <row r="127" spans="6:11">
      <c r="F127" s="7"/>
      <c r="G127" s="7"/>
      <c r="H127" s="7"/>
      <c r="I127" s="7"/>
      <c r="J127" s="7"/>
      <c r="K127" s="7"/>
    </row>
    <row r="128" spans="6:11">
      <c r="F128" s="7"/>
      <c r="G128" s="7"/>
      <c r="H128" s="7"/>
      <c r="I128" s="7"/>
      <c r="J128" s="7"/>
      <c r="K128" s="7"/>
    </row>
    <row r="129" spans="6:11">
      <c r="F129" s="7"/>
      <c r="G129" s="7"/>
      <c r="H129" s="7"/>
      <c r="I129" s="7"/>
      <c r="J129" s="7"/>
      <c r="K129" s="7"/>
    </row>
    <row r="130" spans="6:11">
      <c r="F130" s="7"/>
      <c r="G130" s="7"/>
      <c r="H130" s="7"/>
      <c r="I130" s="7"/>
      <c r="J130" s="7"/>
      <c r="K130" s="7"/>
    </row>
    <row r="131" spans="6:11">
      <c r="F131" s="7"/>
      <c r="G131" s="7"/>
      <c r="H131" s="7"/>
      <c r="I131" s="7"/>
      <c r="J131" s="7"/>
      <c r="K131" s="7"/>
    </row>
    <row r="132" spans="6:11">
      <c r="F132" s="7"/>
      <c r="G132" s="7"/>
      <c r="H132" s="7"/>
      <c r="I132" s="7"/>
      <c r="J132" s="7"/>
      <c r="K132" s="7"/>
    </row>
    <row r="133" spans="6:11">
      <c r="F133" s="7"/>
      <c r="G133" s="7"/>
      <c r="H133" s="7"/>
      <c r="I133" s="7"/>
      <c r="J133" s="7"/>
      <c r="K133" s="7"/>
    </row>
    <row r="134" spans="6:11">
      <c r="F134" s="7"/>
      <c r="G134" s="7"/>
      <c r="H134" s="7"/>
      <c r="I134" s="7"/>
      <c r="J134" s="7"/>
      <c r="K134" s="7"/>
    </row>
    <row r="135" spans="6:11">
      <c r="F135" s="7"/>
      <c r="G135" s="7"/>
      <c r="H135" s="7"/>
      <c r="I135" s="7"/>
      <c r="J135" s="7"/>
      <c r="K135" s="7"/>
    </row>
    <row r="136" spans="6:11">
      <c r="F136" s="7"/>
      <c r="G136" s="7"/>
      <c r="H136" s="7"/>
      <c r="I136" s="7"/>
      <c r="J136" s="7"/>
      <c r="K136" s="7"/>
    </row>
    <row r="137" spans="6:11">
      <c r="F137" s="7"/>
      <c r="G137" s="7"/>
      <c r="H137" s="7"/>
      <c r="I137" s="7"/>
      <c r="J137" s="7"/>
      <c r="K137" s="7"/>
    </row>
    <row r="138" spans="6:11">
      <c r="F138" s="7"/>
      <c r="G138" s="7"/>
      <c r="H138" s="7"/>
      <c r="I138" s="7"/>
      <c r="J138" s="7"/>
      <c r="K138" s="7"/>
    </row>
    <row r="139" spans="6:11">
      <c r="F139" s="7"/>
      <c r="G139" s="7"/>
      <c r="H139" s="7"/>
      <c r="I139" s="7"/>
      <c r="J139" s="7"/>
      <c r="K139" s="7"/>
    </row>
    <row r="140" spans="6:11">
      <c r="F140" s="7"/>
      <c r="G140" s="7"/>
      <c r="H140" s="7"/>
      <c r="I140" s="7"/>
      <c r="J140" s="7"/>
      <c r="K140" s="7"/>
    </row>
    <row r="141" spans="6:11">
      <c r="F141" s="7"/>
      <c r="G141" s="7"/>
      <c r="H141" s="7"/>
      <c r="I141" s="7"/>
      <c r="J141" s="7"/>
      <c r="K141" s="7"/>
    </row>
    <row r="142" spans="6:11">
      <c r="F142" s="7"/>
      <c r="G142" s="7"/>
      <c r="H142" s="7"/>
      <c r="I142" s="7"/>
      <c r="J142" s="7"/>
      <c r="K142" s="7"/>
    </row>
    <row r="143" spans="6:11">
      <c r="F143" s="7"/>
      <c r="G143" s="7"/>
      <c r="H143" s="7"/>
      <c r="I143" s="7"/>
      <c r="J143" s="7"/>
      <c r="K143" s="7"/>
    </row>
    <row r="144" spans="6:11">
      <c r="F144" s="7"/>
      <c r="G144" s="7"/>
      <c r="H144" s="7"/>
      <c r="I144" s="7"/>
      <c r="J144" s="7"/>
      <c r="K144" s="7"/>
    </row>
    <row r="145" spans="6:11">
      <c r="F145" s="7"/>
      <c r="G145" s="7"/>
      <c r="H145" s="7"/>
      <c r="I145" s="7"/>
      <c r="J145" s="7"/>
      <c r="K145" s="7"/>
    </row>
    <row r="146" spans="6:11">
      <c r="F146" s="7"/>
      <c r="G146" s="7"/>
      <c r="H146" s="7"/>
      <c r="I146" s="7"/>
      <c r="J146" s="7"/>
      <c r="K146" s="7"/>
    </row>
    <row r="147" spans="6:11">
      <c r="F147" s="7"/>
      <c r="G147" s="7"/>
      <c r="H147" s="7"/>
      <c r="I147" s="7"/>
      <c r="J147" s="7"/>
      <c r="K147" s="7"/>
    </row>
    <row r="148" spans="6:11">
      <c r="F148" s="7"/>
      <c r="G148" s="7"/>
      <c r="H148" s="7"/>
      <c r="I148" s="7"/>
      <c r="J148" s="7"/>
      <c r="K148" s="7"/>
    </row>
    <row r="149" spans="6:11">
      <c r="F149" s="7"/>
      <c r="G149" s="7"/>
      <c r="H149" s="7"/>
      <c r="I149" s="7"/>
      <c r="J149" s="7"/>
      <c r="K149" s="7"/>
    </row>
    <row r="150" spans="6:11">
      <c r="F150" s="7"/>
      <c r="G150" s="7"/>
      <c r="H150" s="7"/>
      <c r="I150" s="7"/>
      <c r="J150" s="7"/>
      <c r="K150" s="7"/>
    </row>
    <row r="151" spans="6:11">
      <c r="F151" s="7"/>
      <c r="G151" s="7"/>
      <c r="H151" s="7"/>
      <c r="I151" s="7"/>
      <c r="J151" s="7"/>
      <c r="K151" s="7"/>
    </row>
    <row r="152" spans="6:11">
      <c r="F152" s="7"/>
      <c r="G152" s="7"/>
      <c r="H152" s="7"/>
      <c r="I152" s="7"/>
      <c r="J152" s="7"/>
      <c r="K152" s="7"/>
    </row>
    <row r="153" spans="6:11">
      <c r="F153" s="7"/>
      <c r="G153" s="7"/>
      <c r="H153" s="7"/>
      <c r="I153" s="7"/>
      <c r="J153" s="7"/>
      <c r="K153" s="7"/>
    </row>
    <row r="154" spans="6:11">
      <c r="F154" s="7"/>
      <c r="G154" s="7"/>
      <c r="H154" s="7"/>
      <c r="I154" s="7"/>
      <c r="J154" s="7"/>
      <c r="K154" s="7"/>
    </row>
    <row r="155" spans="6:11">
      <c r="F155" s="7"/>
      <c r="G155" s="7"/>
      <c r="H155" s="7"/>
      <c r="I155" s="7"/>
      <c r="J155" s="7"/>
      <c r="K155" s="7"/>
    </row>
    <row r="156" spans="6:11">
      <c r="F156" s="7"/>
      <c r="G156" s="7"/>
      <c r="H156" s="7"/>
      <c r="I156" s="7"/>
      <c r="J156" s="7"/>
      <c r="K156" s="7"/>
    </row>
    <row r="157" spans="6:11">
      <c r="F157" s="7"/>
      <c r="G157" s="7"/>
      <c r="H157" s="7"/>
      <c r="I157" s="7"/>
      <c r="J157" s="7"/>
      <c r="K157" s="7"/>
    </row>
    <row r="158" spans="6:11">
      <c r="F158" s="7"/>
      <c r="G158" s="7"/>
      <c r="H158" s="7"/>
      <c r="I158" s="7"/>
      <c r="J158" s="7"/>
      <c r="K158" s="7"/>
    </row>
    <row r="159" spans="6:11">
      <c r="F159" s="7"/>
      <c r="G159" s="7"/>
      <c r="H159" s="7"/>
      <c r="I159" s="7"/>
      <c r="J159" s="7"/>
      <c r="K159" s="7"/>
    </row>
    <row r="160" spans="6:11">
      <c r="F160" s="7"/>
      <c r="G160" s="7"/>
      <c r="H160" s="7"/>
      <c r="I160" s="7"/>
      <c r="J160" s="7"/>
      <c r="K160" s="7"/>
    </row>
    <row r="161" spans="6:11">
      <c r="F161" s="7"/>
      <c r="G161" s="7"/>
      <c r="H161" s="7"/>
      <c r="I161" s="7"/>
      <c r="J161" s="7"/>
      <c r="K161" s="7"/>
    </row>
    <row r="162" spans="6:11">
      <c r="F162" s="7"/>
      <c r="G162" s="7"/>
      <c r="H162" s="7"/>
      <c r="I162" s="7"/>
      <c r="J162" s="7"/>
      <c r="K162" s="7"/>
    </row>
  </sheetData>
  <mergeCells count="7">
    <mergeCell ref="B3:K3"/>
    <mergeCell ref="B4:F4"/>
    <mergeCell ref="G4:J4"/>
    <mergeCell ref="K4:K6"/>
    <mergeCell ref="B5:B6"/>
    <mergeCell ref="C5:F5"/>
    <mergeCell ref="G5:J5"/>
  </mergeCells>
  <phoneticPr fontId="2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3"/>
  <sheetViews>
    <sheetView topLeftCell="C2" zoomScale="80" zoomScaleNormal="80" workbookViewId="0">
      <selection activeCell="J20" sqref="J20"/>
    </sheetView>
  </sheetViews>
  <sheetFormatPr defaultColWidth="9.140625" defaultRowHeight="15"/>
  <cols>
    <col min="1" max="3" width="11.140625" style="8" customWidth="1"/>
    <col min="4" max="4" width="15.85546875" style="8" customWidth="1"/>
    <col min="5" max="5" width="19.42578125" style="8" customWidth="1"/>
    <col min="6" max="7" width="17.28515625" style="8" bestFit="1" customWidth="1"/>
    <col min="8" max="8" width="16.42578125" style="8" bestFit="1" customWidth="1"/>
    <col min="9" max="9" width="22.7109375" style="8" bestFit="1" customWidth="1"/>
    <col min="10" max="10" width="21.28515625" style="8" bestFit="1" customWidth="1"/>
    <col min="11" max="11" width="21.5703125" style="8" customWidth="1"/>
    <col min="12" max="13" width="16" style="8" customWidth="1"/>
    <col min="14" max="14" width="14.85546875" style="8" customWidth="1"/>
    <col min="15" max="15" width="15.28515625" style="8" customWidth="1"/>
    <col min="16" max="16" width="14.42578125" style="8" bestFit="1" customWidth="1"/>
    <col min="17" max="16384" width="9.140625" style="8"/>
  </cols>
  <sheetData>
    <row r="1" spans="1:15" s="10" customFormat="1" ht="47.25" customHeight="1">
      <c r="A1" s="174" t="s">
        <v>0</v>
      </c>
      <c r="B1" s="174" t="s">
        <v>61</v>
      </c>
      <c r="C1" s="175" t="s">
        <v>58</v>
      </c>
      <c r="D1" s="174" t="s">
        <v>24</v>
      </c>
      <c r="E1" s="174" t="s">
        <v>25</v>
      </c>
      <c r="F1" s="174" t="s">
        <v>62</v>
      </c>
      <c r="G1" s="174"/>
      <c r="H1" s="174"/>
      <c r="I1" s="174"/>
      <c r="J1" s="174"/>
      <c r="K1" s="171" t="s">
        <v>44</v>
      </c>
      <c r="L1" s="172"/>
      <c r="M1" s="172"/>
      <c r="N1" s="172"/>
      <c r="O1" s="173"/>
    </row>
    <row r="2" spans="1:15" s="9" customFormat="1" ht="20.100000000000001" customHeight="1">
      <c r="A2" s="174"/>
      <c r="B2" s="174"/>
      <c r="C2" s="176"/>
      <c r="D2" s="174"/>
      <c r="E2" s="174"/>
      <c r="F2" s="62" t="s">
        <v>26</v>
      </c>
      <c r="G2" s="62" t="s">
        <v>27</v>
      </c>
      <c r="H2" s="62" t="s">
        <v>28</v>
      </c>
      <c r="I2" s="62" t="s">
        <v>29</v>
      </c>
      <c r="J2" s="62" t="s">
        <v>31</v>
      </c>
      <c r="K2" s="62" t="s">
        <v>26</v>
      </c>
      <c r="L2" s="62" t="s">
        <v>27</v>
      </c>
      <c r="M2" s="62" t="s">
        <v>28</v>
      </c>
      <c r="N2" s="62" t="s">
        <v>29</v>
      </c>
      <c r="O2" s="62" t="s">
        <v>30</v>
      </c>
    </row>
    <row r="3" spans="1:15" s="9" customFormat="1" ht="20.100000000000001" hidden="1" customHeight="1">
      <c r="A3" s="59">
        <v>43191</v>
      </c>
      <c r="B3" s="59"/>
      <c r="C3" s="60"/>
      <c r="D3" s="60">
        <v>43187</v>
      </c>
      <c r="E3" s="60">
        <v>43217</v>
      </c>
      <c r="F3" s="77">
        <v>1.4</v>
      </c>
      <c r="G3" s="78">
        <v>26</v>
      </c>
      <c r="H3" s="64">
        <f>G3-F3</f>
        <v>24.6</v>
      </c>
      <c r="I3" s="61">
        <v>600000</v>
      </c>
      <c r="J3" s="61">
        <f>H3*I3</f>
        <v>14760000</v>
      </c>
      <c r="K3" s="63">
        <v>0.09</v>
      </c>
      <c r="L3" s="80">
        <v>0.27</v>
      </c>
      <c r="M3" s="64">
        <f>L3-K3</f>
        <v>0.18000000000000002</v>
      </c>
      <c r="N3" s="61">
        <v>600000</v>
      </c>
      <c r="O3" s="61">
        <f>M3*N3</f>
        <v>108000.00000000001</v>
      </c>
    </row>
    <row r="4" spans="1:15" s="9" customFormat="1" ht="20.100000000000001" hidden="1" customHeight="1">
      <c r="A4" s="59">
        <v>43221</v>
      </c>
      <c r="B4" s="59"/>
      <c r="C4" s="60"/>
      <c r="D4" s="60">
        <v>43221</v>
      </c>
      <c r="E4" s="60">
        <v>43252</v>
      </c>
      <c r="F4" s="77">
        <v>29.8</v>
      </c>
      <c r="G4" s="79">
        <v>57.29</v>
      </c>
      <c r="H4" s="64">
        <f t="shared" ref="H4:H5" si="0">G4-F4</f>
        <v>27.49</v>
      </c>
      <c r="I4" s="61">
        <f>I3</f>
        <v>600000</v>
      </c>
      <c r="J4" s="61">
        <f t="shared" ref="J4:J5" si="1">H4*I4</f>
        <v>16493999.999999998</v>
      </c>
      <c r="K4" s="63">
        <v>0.3</v>
      </c>
      <c r="L4" s="80">
        <v>0.42</v>
      </c>
      <c r="M4" s="64">
        <f t="shared" ref="M4:M8" si="2">L4-K4</f>
        <v>0.12</v>
      </c>
      <c r="N4" s="61">
        <v>600000</v>
      </c>
      <c r="O4" s="61">
        <f t="shared" ref="O4:O7" si="3">M4*N4</f>
        <v>72000</v>
      </c>
    </row>
    <row r="5" spans="1:15" s="9" customFormat="1" ht="20.100000000000001" hidden="1" customHeight="1">
      <c r="A5" s="59">
        <v>43252</v>
      </c>
      <c r="B5" s="59"/>
      <c r="C5" s="60"/>
      <c r="D5" s="60">
        <f>E4</f>
        <v>43252</v>
      </c>
      <c r="E5" s="60">
        <v>43282</v>
      </c>
      <c r="F5" s="77">
        <f t="shared" ref="F5:F7" si="4">G4</f>
        <v>57.29</v>
      </c>
      <c r="G5" s="79">
        <v>81.63</v>
      </c>
      <c r="H5" s="64">
        <f t="shared" si="0"/>
        <v>24.339999999999996</v>
      </c>
      <c r="I5" s="61">
        <f t="shared" ref="I5:I7" si="5">I4</f>
        <v>600000</v>
      </c>
      <c r="J5" s="61">
        <f t="shared" si="1"/>
        <v>14603999.999999998</v>
      </c>
      <c r="K5" s="63">
        <f t="shared" ref="K5:K7" si="6">L4</f>
        <v>0.42</v>
      </c>
      <c r="L5" s="80">
        <v>0.57999999999999996</v>
      </c>
      <c r="M5" s="64">
        <f t="shared" si="2"/>
        <v>0.15999999999999998</v>
      </c>
      <c r="N5" s="61">
        <v>600000</v>
      </c>
      <c r="O5" s="61">
        <f t="shared" si="3"/>
        <v>95999.999999999985</v>
      </c>
    </row>
    <row r="6" spans="1:15" s="9" customFormat="1" ht="20.100000000000001" hidden="1" customHeight="1">
      <c r="A6" s="59">
        <v>43282</v>
      </c>
      <c r="B6" s="59"/>
      <c r="C6" s="60"/>
      <c r="D6" s="60">
        <f t="shared" ref="D6:D7" si="7">E5</f>
        <v>43282</v>
      </c>
      <c r="E6" s="60">
        <v>43313</v>
      </c>
      <c r="F6" s="77">
        <f t="shared" si="4"/>
        <v>81.63</v>
      </c>
      <c r="G6" s="79">
        <v>103.28</v>
      </c>
      <c r="H6" s="64">
        <f>G6-F6</f>
        <v>21.650000000000006</v>
      </c>
      <c r="I6" s="61">
        <f t="shared" si="5"/>
        <v>600000</v>
      </c>
      <c r="J6" s="61">
        <f>H6*I6</f>
        <v>12990000.000000004</v>
      </c>
      <c r="K6" s="63">
        <f t="shared" si="6"/>
        <v>0.57999999999999996</v>
      </c>
      <c r="L6" s="80">
        <v>0.76</v>
      </c>
      <c r="M6" s="64">
        <f t="shared" si="2"/>
        <v>0.18000000000000005</v>
      </c>
      <c r="N6" s="61">
        <v>600000</v>
      </c>
      <c r="O6" s="61">
        <f t="shared" si="3"/>
        <v>108000.00000000003</v>
      </c>
    </row>
    <row r="7" spans="1:15" s="9" customFormat="1" ht="20.100000000000001" hidden="1" customHeight="1">
      <c r="A7" s="59">
        <v>43313</v>
      </c>
      <c r="B7" s="59"/>
      <c r="C7" s="60"/>
      <c r="D7" s="60">
        <f t="shared" si="7"/>
        <v>43313</v>
      </c>
      <c r="E7" s="60">
        <v>43344</v>
      </c>
      <c r="F7" s="77">
        <f t="shared" si="4"/>
        <v>103.28</v>
      </c>
      <c r="G7" s="79">
        <v>125.71</v>
      </c>
      <c r="H7" s="64">
        <f t="shared" ref="H7:H8" si="8">G7-F7</f>
        <v>22.429999999999993</v>
      </c>
      <c r="I7" s="61">
        <f t="shared" si="5"/>
        <v>600000</v>
      </c>
      <c r="J7" s="61">
        <f t="shared" ref="J7" si="9">H7*I7</f>
        <v>13457999.999999996</v>
      </c>
      <c r="K7" s="63">
        <f t="shared" si="6"/>
        <v>0.76</v>
      </c>
      <c r="L7" s="80">
        <v>0.94</v>
      </c>
      <c r="M7" s="64">
        <f t="shared" si="2"/>
        <v>0.17999999999999994</v>
      </c>
      <c r="N7" s="61">
        <v>600000</v>
      </c>
      <c r="O7" s="61">
        <f t="shared" si="3"/>
        <v>107999.99999999996</v>
      </c>
    </row>
    <row r="8" spans="1:15" ht="15.75">
      <c r="A8" s="59">
        <v>44044</v>
      </c>
      <c r="B8" s="118" t="s">
        <v>63</v>
      </c>
      <c r="C8" s="118">
        <v>50</v>
      </c>
      <c r="D8" s="126">
        <v>44044</v>
      </c>
      <c r="E8" s="126">
        <v>44075</v>
      </c>
      <c r="F8" s="77">
        <v>499674700</v>
      </c>
      <c r="G8" s="77">
        <v>514110000</v>
      </c>
      <c r="H8" s="77">
        <f t="shared" si="8"/>
        <v>14435300</v>
      </c>
      <c r="I8" s="77">
        <v>1</v>
      </c>
      <c r="J8" s="77">
        <f>H8*I8</f>
        <v>14435300</v>
      </c>
      <c r="K8" s="77">
        <v>1749100</v>
      </c>
      <c r="L8" s="77">
        <v>1759100</v>
      </c>
      <c r="M8" s="77">
        <f t="shared" si="2"/>
        <v>10000</v>
      </c>
      <c r="N8" s="77">
        <v>1</v>
      </c>
      <c r="O8" s="77">
        <f t="shared" ref="O8" si="10">M8*N8</f>
        <v>10000</v>
      </c>
    </row>
    <row r="9" spans="1:15" ht="15.75">
      <c r="A9" s="127">
        <v>44075</v>
      </c>
      <c r="B9" s="118" t="s">
        <v>63</v>
      </c>
      <c r="C9" s="118">
        <v>50</v>
      </c>
      <c r="D9" s="126">
        <v>44075</v>
      </c>
      <c r="E9" s="126">
        <v>44105</v>
      </c>
      <c r="F9" s="77">
        <f>G8</f>
        <v>514110000</v>
      </c>
      <c r="G9" s="77">
        <v>520336300</v>
      </c>
      <c r="H9" s="77">
        <f t="shared" ref="H9" si="11">G9-F9</f>
        <v>6226300</v>
      </c>
      <c r="I9" s="77">
        <v>1</v>
      </c>
      <c r="J9" s="77">
        <f t="shared" ref="J9" si="12">H9*I9</f>
        <v>6226300</v>
      </c>
      <c r="K9" s="77">
        <f>L8</f>
        <v>1759100</v>
      </c>
      <c r="L9" s="77">
        <v>1789900</v>
      </c>
      <c r="M9" s="77">
        <f t="shared" ref="M9" si="13">L9-K9</f>
        <v>30800</v>
      </c>
      <c r="N9" s="77">
        <v>1</v>
      </c>
      <c r="O9" s="77">
        <f t="shared" ref="O9" si="14">M9*N9</f>
        <v>30800</v>
      </c>
    </row>
    <row r="10" spans="1:15" ht="15.75">
      <c r="A10" s="127">
        <v>44105</v>
      </c>
      <c r="B10" s="118" t="s">
        <v>63</v>
      </c>
      <c r="C10" s="118">
        <v>50</v>
      </c>
      <c r="D10" s="126">
        <v>44105</v>
      </c>
      <c r="E10" s="126">
        <v>44136</v>
      </c>
      <c r="F10" s="77">
        <f>G9</f>
        <v>520336300</v>
      </c>
      <c r="G10" s="77">
        <v>525933700</v>
      </c>
      <c r="H10" s="77">
        <f t="shared" ref="H10" si="15">G10-F10</f>
        <v>5597400</v>
      </c>
      <c r="I10" s="77">
        <v>1</v>
      </c>
      <c r="J10" s="77">
        <f t="shared" ref="J10" si="16">H10*I10</f>
        <v>5597400</v>
      </c>
      <c r="K10" s="77">
        <f>L9</f>
        <v>1789900</v>
      </c>
      <c r="L10" s="77">
        <v>1823000</v>
      </c>
      <c r="M10" s="77">
        <f t="shared" ref="M10" si="17">L10-K10</f>
        <v>33100</v>
      </c>
      <c r="N10" s="77">
        <v>1</v>
      </c>
      <c r="O10" s="77">
        <f t="shared" ref="O10" si="18">M10*N10</f>
        <v>33100</v>
      </c>
    </row>
    <row r="11" spans="1:15" ht="15.75">
      <c r="A11" s="127">
        <v>44136</v>
      </c>
      <c r="B11" s="118" t="s">
        <v>63</v>
      </c>
      <c r="C11" s="118">
        <v>50</v>
      </c>
      <c r="D11" s="126">
        <v>44136</v>
      </c>
      <c r="E11" s="126">
        <v>44166</v>
      </c>
      <c r="F11" s="77">
        <f>G10</f>
        <v>525933700</v>
      </c>
      <c r="G11" s="77">
        <v>531959100</v>
      </c>
      <c r="H11" s="77">
        <f t="shared" ref="H11" si="19">G11-F11</f>
        <v>6025400</v>
      </c>
      <c r="I11" s="77">
        <v>1</v>
      </c>
      <c r="J11" s="77">
        <f t="shared" ref="J11" si="20">H11*I11</f>
        <v>6025400</v>
      </c>
      <c r="K11" s="77">
        <f>L10</f>
        <v>1823000</v>
      </c>
      <c r="L11" s="77">
        <v>1871500</v>
      </c>
      <c r="M11" s="77">
        <f t="shared" ref="M11" si="21">L11-K11</f>
        <v>48500</v>
      </c>
      <c r="N11" s="77">
        <v>1</v>
      </c>
      <c r="O11" s="77">
        <f t="shared" ref="O11" si="22">M11*N11</f>
        <v>48500</v>
      </c>
    </row>
    <row r="12" spans="1:15" ht="15.75">
      <c r="A12" s="127">
        <v>44166</v>
      </c>
      <c r="B12" s="118" t="s">
        <v>63</v>
      </c>
      <c r="C12" s="118">
        <v>50</v>
      </c>
      <c r="D12" s="126">
        <v>44166</v>
      </c>
      <c r="E12" s="126">
        <v>44197</v>
      </c>
      <c r="F12" s="77">
        <f>G11</f>
        <v>531959100</v>
      </c>
      <c r="G12" s="77">
        <v>538214500</v>
      </c>
      <c r="H12" s="77">
        <f t="shared" ref="H12" si="23">G12-F12</f>
        <v>6255400</v>
      </c>
      <c r="I12" s="77">
        <v>1</v>
      </c>
      <c r="J12" s="77">
        <f t="shared" ref="J12" si="24">H12*I12</f>
        <v>6255400</v>
      </c>
      <c r="K12" s="77">
        <f>L11</f>
        <v>1871500</v>
      </c>
      <c r="L12" s="77">
        <v>1926900</v>
      </c>
      <c r="M12" s="77">
        <f t="shared" ref="M12" si="25">L12-K12</f>
        <v>55400</v>
      </c>
      <c r="N12" s="77">
        <v>1</v>
      </c>
      <c r="O12" s="77">
        <f t="shared" ref="O12" si="26">M12*N12</f>
        <v>55400</v>
      </c>
    </row>
    <row r="13" spans="1:15">
      <c r="J13" s="119"/>
    </row>
    <row r="17" spans="10:13">
      <c r="M17" s="119"/>
    </row>
    <row r="23" spans="10:13">
      <c r="J23" s="111"/>
    </row>
  </sheetData>
  <mergeCells count="7">
    <mergeCell ref="K1:O1"/>
    <mergeCell ref="B1:B2"/>
    <mergeCell ref="C1:C2"/>
    <mergeCell ref="F1:J1"/>
    <mergeCell ref="A1:A2"/>
    <mergeCell ref="D1:D2"/>
    <mergeCell ref="E1:E2"/>
  </mergeCells>
  <phoneticPr fontId="20" type="noConversion"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X30"/>
  <sheetViews>
    <sheetView showGridLines="0" tabSelected="1" workbookViewId="0">
      <pane ySplit="1" topLeftCell="A2" activePane="bottomLeft" state="frozen"/>
      <selection activeCell="Q32" sqref="Q32"/>
      <selection pane="bottomLeft" activeCell="G7" sqref="G7"/>
    </sheetView>
  </sheetViews>
  <sheetFormatPr defaultColWidth="9.140625" defaultRowHeight="15"/>
  <cols>
    <col min="1" max="3" width="11.140625" style="3" customWidth="1"/>
    <col min="4" max="4" width="15" style="3" customWidth="1"/>
    <col min="5" max="5" width="16" style="3" customWidth="1"/>
    <col min="6" max="6" width="15.28515625" style="3" customWidth="1"/>
    <col min="7" max="7" width="15.7109375" style="3" customWidth="1"/>
    <col min="8" max="8" width="9.140625" style="3" customWidth="1"/>
    <col min="9" max="9" width="25.7109375" style="3" customWidth="1"/>
    <col min="10" max="10" width="11.7109375" style="3" customWidth="1"/>
    <col min="11" max="11" width="14.5703125" style="3" customWidth="1"/>
    <col min="12" max="12" width="12.28515625" style="3" customWidth="1"/>
    <col min="13" max="13" width="14.7109375" style="3" customWidth="1"/>
    <col min="14" max="14" width="11.5703125" style="3" customWidth="1"/>
    <col min="15" max="15" width="9.140625" style="3"/>
    <col min="16" max="16" width="11.5703125" style="3" customWidth="1"/>
    <col min="17" max="17" width="9.140625" style="3"/>
    <col min="18" max="19" width="9.7109375" style="3" bestFit="1" customWidth="1"/>
    <col min="20" max="16384" width="9.140625" style="3"/>
  </cols>
  <sheetData>
    <row r="1" spans="1:24" s="5" customFormat="1" ht="47.25" customHeight="1">
      <c r="A1" s="85" t="s">
        <v>0</v>
      </c>
      <c r="B1" s="86" t="s">
        <v>24</v>
      </c>
      <c r="C1" s="86" t="s">
        <v>25</v>
      </c>
      <c r="D1" s="86" t="s">
        <v>31</v>
      </c>
      <c r="E1" s="87" t="s">
        <v>44</v>
      </c>
      <c r="F1" s="150" t="s">
        <v>10</v>
      </c>
      <c r="G1" s="153" t="s">
        <v>179</v>
      </c>
      <c r="H1" s="86" t="s">
        <v>11</v>
      </c>
      <c r="I1" s="86" t="s">
        <v>23</v>
      </c>
      <c r="J1" s="87" t="s">
        <v>13</v>
      </c>
      <c r="K1" s="87" t="s">
        <v>12</v>
      </c>
      <c r="L1" s="87" t="s">
        <v>14</v>
      </c>
      <c r="M1" s="87" t="s">
        <v>16</v>
      </c>
      <c r="N1" s="88" t="s">
        <v>15</v>
      </c>
    </row>
    <row r="2" spans="1:24" ht="20.100000000000001" hidden="1" customHeight="1">
      <c r="A2" s="89">
        <v>43191</v>
      </c>
      <c r="B2" s="90">
        <v>43191</v>
      </c>
      <c r="C2" s="90">
        <v>43220</v>
      </c>
      <c r="D2" s="91">
        <f>Reading!J3</f>
        <v>14760000</v>
      </c>
      <c r="E2" s="91">
        <f>Reading!O3</f>
        <v>108000.00000000001</v>
      </c>
      <c r="F2" s="151">
        <f>(D2-E2)/1000</f>
        <v>14652</v>
      </c>
      <c r="G2" s="154"/>
    </row>
    <row r="3" spans="1:24" ht="20.100000000000001" hidden="1" customHeight="1">
      <c r="A3" s="89">
        <v>43221</v>
      </c>
      <c r="B3" s="90">
        <v>43221</v>
      </c>
      <c r="C3" s="90">
        <v>43251</v>
      </c>
      <c r="D3" s="91">
        <f>Reading!J4</f>
        <v>16493999.999999998</v>
      </c>
      <c r="E3" s="91">
        <f>Reading!O4</f>
        <v>72000</v>
      </c>
      <c r="F3" s="151">
        <f t="shared" ref="F3:F6" si="0">(D3-E3)/1000</f>
        <v>16421.999999999996</v>
      </c>
      <c r="G3" s="155"/>
    </row>
    <row r="4" spans="1:24" ht="20.100000000000001" hidden="1" customHeight="1">
      <c r="A4" s="89">
        <v>43252</v>
      </c>
      <c r="B4" s="90">
        <v>43252</v>
      </c>
      <c r="C4" s="90">
        <v>43281</v>
      </c>
      <c r="D4" s="91">
        <f>Reading!J5</f>
        <v>14603999.999999998</v>
      </c>
      <c r="E4" s="91">
        <f>Reading!O5</f>
        <v>95999.999999999985</v>
      </c>
      <c r="F4" s="151">
        <f t="shared" si="0"/>
        <v>14507.999999999998</v>
      </c>
      <c r="G4" s="155"/>
    </row>
    <row r="5" spans="1:24" ht="20.100000000000001" hidden="1" customHeight="1">
      <c r="A5" s="89">
        <v>43282</v>
      </c>
      <c r="B5" s="90">
        <v>43282</v>
      </c>
      <c r="C5" s="90">
        <v>43312</v>
      </c>
      <c r="D5" s="91">
        <f>Reading!J6</f>
        <v>12990000.000000004</v>
      </c>
      <c r="E5" s="91">
        <f>Reading!O6</f>
        <v>108000.00000000003</v>
      </c>
      <c r="F5" s="151">
        <f t="shared" si="0"/>
        <v>12882.000000000004</v>
      </c>
      <c r="G5" s="155"/>
    </row>
    <row r="6" spans="1:24" ht="20.100000000000001" hidden="1" customHeight="1">
      <c r="A6" s="89">
        <v>43313</v>
      </c>
      <c r="B6" s="90">
        <v>43313</v>
      </c>
      <c r="C6" s="90">
        <v>43343</v>
      </c>
      <c r="D6" s="91">
        <f>Reading!J7</f>
        <v>13457999.999999996</v>
      </c>
      <c r="E6" s="91">
        <f>Reading!O7</f>
        <v>107999.99999999996</v>
      </c>
      <c r="F6" s="151">
        <f t="shared" si="0"/>
        <v>13349.999999999996</v>
      </c>
      <c r="G6" s="155"/>
      <c r="U6" s="92"/>
    </row>
    <row r="7" spans="1:24" ht="20.100000000000001" customHeight="1">
      <c r="A7" s="89">
        <v>44044</v>
      </c>
      <c r="B7" s="90">
        <v>44044</v>
      </c>
      <c r="C7" s="90">
        <v>44075</v>
      </c>
      <c r="D7" s="93">
        <f>SUM(Reading!J8:J8)</f>
        <v>14435300</v>
      </c>
      <c r="E7" s="93">
        <f>SUM(Reading!O8:O8)</f>
        <v>10000</v>
      </c>
      <c r="F7" s="151">
        <f>(D7-E7)/1000</f>
        <v>14425.3</v>
      </c>
      <c r="G7" s="156">
        <v>14425.3</v>
      </c>
      <c r="H7" s="94">
        <v>2020</v>
      </c>
      <c r="I7" s="94" t="s">
        <v>56</v>
      </c>
      <c r="J7" s="95">
        <f>SUM(D7:D11)/1000</f>
        <v>38539.800000000003</v>
      </c>
      <c r="K7" s="95">
        <f>SUM(E7:E11)/1000</f>
        <v>177.8</v>
      </c>
      <c r="L7" s="95">
        <f>J7-K7</f>
        <v>38362</v>
      </c>
      <c r="M7" s="57">
        <v>0.97770000000000001</v>
      </c>
      <c r="N7" s="128">
        <f>ROUNDDOWN(L7*M7,0)</f>
        <v>37506</v>
      </c>
      <c r="V7" s="96"/>
      <c r="W7" s="96"/>
      <c r="X7" s="96"/>
    </row>
    <row r="8" spans="1:24" ht="20.100000000000001" customHeight="1" thickBot="1">
      <c r="A8" s="89">
        <v>44075</v>
      </c>
      <c r="B8" s="90">
        <v>44075</v>
      </c>
      <c r="C8" s="90">
        <v>44105</v>
      </c>
      <c r="D8" s="93">
        <f>SUM(Reading!J9:J9)</f>
        <v>6226300</v>
      </c>
      <c r="E8" s="93">
        <f>SUM(Reading!O9:O9)</f>
        <v>30800</v>
      </c>
      <c r="F8" s="151">
        <f t="shared" ref="F8:F11" si="1">(D8-E8)/1000</f>
        <v>6195.5</v>
      </c>
      <c r="G8" s="156">
        <v>6195.5</v>
      </c>
      <c r="H8" s="152" t="s">
        <v>3</v>
      </c>
      <c r="I8" s="94" t="s">
        <v>57</v>
      </c>
      <c r="J8" s="98">
        <f>J7</f>
        <v>38539.800000000003</v>
      </c>
      <c r="K8" s="98">
        <f>K7</f>
        <v>177.8</v>
      </c>
      <c r="L8" s="98">
        <f>L7</f>
        <v>38362</v>
      </c>
      <c r="M8" s="58">
        <v>0.97770000000000001</v>
      </c>
      <c r="N8" s="99">
        <f>N7</f>
        <v>37506</v>
      </c>
      <c r="R8" s="97">
        <v>44044</v>
      </c>
      <c r="S8" s="97">
        <v>44196</v>
      </c>
      <c r="V8" s="96"/>
      <c r="W8" s="96"/>
      <c r="X8" s="96"/>
    </row>
    <row r="9" spans="1:24" ht="20.100000000000001" customHeight="1">
      <c r="A9" s="89">
        <v>44105</v>
      </c>
      <c r="B9" s="90">
        <v>44105</v>
      </c>
      <c r="C9" s="90">
        <v>44136</v>
      </c>
      <c r="D9" s="93">
        <f>SUM(Reading!J10:J10)</f>
        <v>5597400</v>
      </c>
      <c r="E9" s="93">
        <f>SUM(Reading!O10:O10)</f>
        <v>33100</v>
      </c>
      <c r="F9" s="151">
        <f t="shared" si="1"/>
        <v>5564.3</v>
      </c>
      <c r="G9" s="156">
        <v>5564.3</v>
      </c>
      <c r="V9" s="96"/>
      <c r="X9" s="96"/>
    </row>
    <row r="10" spans="1:24" ht="20.100000000000001" customHeight="1">
      <c r="A10" s="89">
        <v>44136</v>
      </c>
      <c r="B10" s="90">
        <v>44136</v>
      </c>
      <c r="C10" s="90">
        <v>44166</v>
      </c>
      <c r="D10" s="93">
        <f>SUM(Reading!J11:J11)</f>
        <v>6025400</v>
      </c>
      <c r="E10" s="93">
        <f>SUM(Reading!O11:O11)</f>
        <v>48500</v>
      </c>
      <c r="F10" s="151">
        <f t="shared" si="1"/>
        <v>5976.9</v>
      </c>
      <c r="G10" s="156">
        <v>5976.9</v>
      </c>
    </row>
    <row r="11" spans="1:24" ht="20.100000000000001" customHeight="1">
      <c r="A11" s="89">
        <v>44166</v>
      </c>
      <c r="B11" s="90">
        <v>44166</v>
      </c>
      <c r="C11" s="90">
        <v>44197</v>
      </c>
      <c r="D11" s="93">
        <f>SUM(Reading!J12:J12)</f>
        <v>6255400</v>
      </c>
      <c r="E11" s="93">
        <f>SUM(Reading!O12:O12)</f>
        <v>55400</v>
      </c>
      <c r="F11" s="151">
        <f t="shared" si="1"/>
        <v>6200</v>
      </c>
      <c r="G11" s="156">
        <v>6200</v>
      </c>
    </row>
    <row r="12" spans="1:24" ht="19.5" customHeight="1">
      <c r="G12" s="149"/>
      <c r="W12" s="100"/>
    </row>
    <row r="13" spans="1:24" ht="20.100000000000001" customHeight="1">
      <c r="G13" s="149"/>
      <c r="W13" s="101"/>
    </row>
    <row r="14" spans="1:24" ht="20.100000000000001" customHeight="1">
      <c r="G14" s="149"/>
      <c r="J14" s="102" t="s">
        <v>22</v>
      </c>
      <c r="K14" s="103"/>
      <c r="L14" s="103"/>
      <c r="M14" s="104"/>
      <c r="N14" s="105">
        <v>107058</v>
      </c>
      <c r="O14" s="106" t="s">
        <v>17</v>
      </c>
    </row>
    <row r="15" spans="1:24">
      <c r="J15" s="102" t="s">
        <v>19</v>
      </c>
      <c r="K15" s="103"/>
      <c r="L15" s="103"/>
      <c r="M15" s="104"/>
      <c r="N15" s="107">
        <f>S8-R8+1</f>
        <v>153</v>
      </c>
      <c r="O15" s="106" t="s">
        <v>18</v>
      </c>
    </row>
    <row r="16" spans="1:24">
      <c r="H16" s="56"/>
      <c r="I16" s="56"/>
      <c r="J16" s="102" t="s">
        <v>21</v>
      </c>
      <c r="K16" s="103"/>
      <c r="L16" s="103"/>
      <c r="M16" s="104"/>
      <c r="N16" s="105">
        <f>N14*N15/365</f>
        <v>44876.367123287673</v>
      </c>
      <c r="O16" s="106" t="s">
        <v>17</v>
      </c>
    </row>
    <row r="17" spans="5:16">
      <c r="J17" s="108" t="s">
        <v>20</v>
      </c>
      <c r="K17" s="109"/>
      <c r="L17" s="109"/>
      <c r="M17" s="94"/>
      <c r="N17" s="110">
        <f>(N8-N16)/N16</f>
        <v>-0.16423716079867284</v>
      </c>
      <c r="O17" s="106"/>
      <c r="P17" s="134" t="s">
        <v>65</v>
      </c>
    </row>
    <row r="18" spans="5:16">
      <c r="J18" s="111"/>
      <c r="K18" s="112"/>
      <c r="L18" s="112"/>
      <c r="M18" s="112"/>
      <c r="P18" s="124"/>
    </row>
    <row r="21" spans="5:16">
      <c r="E21" s="3" t="s">
        <v>59</v>
      </c>
      <c r="L21" s="100"/>
    </row>
    <row r="22" spans="5:16">
      <c r="K22" s="113"/>
      <c r="L22" s="100"/>
    </row>
    <row r="23" spans="5:16">
      <c r="L23" s="100"/>
    </row>
    <row r="24" spans="5:16">
      <c r="L24" s="100"/>
    </row>
    <row r="25" spans="5:16">
      <c r="L25" s="100"/>
    </row>
    <row r="30" spans="5:16">
      <c r="I30" s="114"/>
    </row>
  </sheetData>
  <phoneticPr fontId="20" type="noConversion"/>
  <pageMargins left="0.68" right="0.16" top="0.88" bottom="0.28000000000000003" header="0.36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workbookViewId="0">
      <selection activeCell="B3" sqref="B3"/>
    </sheetView>
  </sheetViews>
  <sheetFormatPr defaultRowHeight="15"/>
  <cols>
    <col min="1" max="1" width="37.28515625" bestFit="1" customWidth="1"/>
    <col min="2" max="2" width="36.7109375" customWidth="1"/>
    <col min="3" max="3" width="18.28515625" customWidth="1"/>
    <col min="4" max="4" width="16" customWidth="1"/>
    <col min="5" max="5" width="15.140625" customWidth="1"/>
  </cols>
  <sheetData>
    <row r="1" spans="1:5">
      <c r="A1" s="75" t="s">
        <v>46</v>
      </c>
      <c r="B1" s="75"/>
      <c r="C1" s="66"/>
      <c r="D1" s="66"/>
      <c r="E1" s="66"/>
    </row>
    <row r="2" spans="1:5">
      <c r="A2" s="67" t="s">
        <v>32</v>
      </c>
      <c r="B2" s="67" t="s">
        <v>33</v>
      </c>
      <c r="C2" s="68" t="s">
        <v>34</v>
      </c>
      <c r="D2" s="68" t="s">
        <v>35</v>
      </c>
      <c r="E2" s="68" t="s">
        <v>36</v>
      </c>
    </row>
    <row r="3" spans="1:5" ht="15" customHeight="1">
      <c r="A3" s="120" t="s">
        <v>47</v>
      </c>
      <c r="B3" s="82" t="s">
        <v>64</v>
      </c>
      <c r="C3" s="73">
        <v>0</v>
      </c>
      <c r="D3" s="70">
        <v>0</v>
      </c>
      <c r="E3" s="73">
        <f>C3-D3</f>
        <v>0</v>
      </c>
    </row>
    <row r="4" spans="1:5">
      <c r="A4" s="121"/>
      <c r="B4" s="81" t="s">
        <v>3</v>
      </c>
      <c r="C4" s="74">
        <f>SUM(C3:C3)</f>
        <v>0</v>
      </c>
      <c r="D4" s="74">
        <f>SUM(D3:D3)</f>
        <v>0</v>
      </c>
      <c r="E4" s="74">
        <f>SUM(E3:E3)</f>
        <v>0</v>
      </c>
    </row>
  </sheetData>
  <phoneticPr fontId="2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workbookViewId="0">
      <selection activeCell="B3" sqref="B3"/>
    </sheetView>
  </sheetViews>
  <sheetFormatPr defaultColWidth="9.140625" defaultRowHeight="15"/>
  <cols>
    <col min="1" max="1" width="33.42578125" style="66" bestFit="1" customWidth="1"/>
    <col min="2" max="2" width="40.42578125" style="66" customWidth="1"/>
    <col min="3" max="3" width="21.5703125" style="66" customWidth="1"/>
    <col min="4" max="4" width="22.42578125" style="66" customWidth="1"/>
    <col min="5" max="5" width="22.85546875" style="66" customWidth="1"/>
    <col min="6" max="16384" width="9.140625" style="66"/>
  </cols>
  <sheetData>
    <row r="1" spans="1:5">
      <c r="A1" s="65" t="s">
        <v>40</v>
      </c>
    </row>
    <row r="2" spans="1:5">
      <c r="A2" s="67" t="s">
        <v>32</v>
      </c>
      <c r="B2" s="67" t="s">
        <v>33</v>
      </c>
      <c r="C2" s="68" t="s">
        <v>34</v>
      </c>
      <c r="D2" s="68" t="s">
        <v>35</v>
      </c>
      <c r="E2" s="68" t="s">
        <v>36</v>
      </c>
    </row>
    <row r="3" spans="1:5">
      <c r="A3" s="122" t="s">
        <v>37</v>
      </c>
      <c r="B3" s="82" t="s">
        <v>64</v>
      </c>
      <c r="C3" s="69">
        <f>'SDG 13'!L7</f>
        <v>38362</v>
      </c>
      <c r="D3" s="70">
        <v>0</v>
      </c>
      <c r="E3" s="69">
        <f>C3-D3</f>
        <v>38362</v>
      </c>
    </row>
    <row r="4" spans="1:5">
      <c r="A4" s="123"/>
      <c r="B4" s="71" t="s">
        <v>3</v>
      </c>
      <c r="C4" s="72">
        <f>SUM(C3:C3)</f>
        <v>38362</v>
      </c>
      <c r="D4" s="70">
        <f>SUM(D3:D3)</f>
        <v>0</v>
      </c>
      <c r="E4" s="72">
        <f>SUM(E3:E3)</f>
        <v>38362</v>
      </c>
    </row>
  </sheetData>
  <phoneticPr fontId="20" type="noConversion"/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4"/>
  <sheetViews>
    <sheetView workbookViewId="0">
      <selection activeCell="H18" sqref="H18"/>
    </sheetView>
  </sheetViews>
  <sheetFormatPr defaultColWidth="9.140625" defaultRowHeight="15"/>
  <cols>
    <col min="1" max="1" width="45.42578125" style="66" bestFit="1" customWidth="1"/>
    <col min="2" max="2" width="40.42578125" style="66" customWidth="1"/>
    <col min="3" max="3" width="21.5703125" style="66" customWidth="1"/>
    <col min="4" max="4" width="22.42578125" style="66" customWidth="1"/>
    <col min="5" max="5" width="22.85546875" style="66" customWidth="1"/>
    <col min="6" max="8" width="9.140625" style="66"/>
    <col min="9" max="9" width="9.7109375" style="66" bestFit="1" customWidth="1"/>
    <col min="10" max="16384" width="9.140625" style="66"/>
  </cols>
  <sheetData>
    <row r="1" spans="1:9">
      <c r="A1" s="75" t="s">
        <v>39</v>
      </c>
      <c r="B1" s="75"/>
    </row>
    <row r="2" spans="1:9">
      <c r="A2" s="67" t="s">
        <v>32</v>
      </c>
      <c r="B2" s="67" t="s">
        <v>33</v>
      </c>
      <c r="C2" s="68" t="s">
        <v>34</v>
      </c>
      <c r="D2" s="68" t="s">
        <v>35</v>
      </c>
      <c r="E2" s="68" t="s">
        <v>36</v>
      </c>
    </row>
    <row r="3" spans="1:9" ht="15" customHeight="1">
      <c r="A3" s="177" t="s">
        <v>38</v>
      </c>
      <c r="B3" s="82" t="s">
        <v>64</v>
      </c>
      <c r="C3" s="73">
        <v>15</v>
      </c>
      <c r="D3" s="70">
        <v>0</v>
      </c>
      <c r="E3" s="73">
        <f>C3-D3</f>
        <v>15</v>
      </c>
    </row>
    <row r="4" spans="1:9">
      <c r="A4" s="178"/>
      <c r="B4" s="71" t="s">
        <v>3</v>
      </c>
      <c r="C4" s="74">
        <v>15</v>
      </c>
      <c r="D4" s="74">
        <f>SUM(D3:D3)</f>
        <v>0</v>
      </c>
      <c r="E4" s="74">
        <f>SUM(E3:E3)</f>
        <v>15</v>
      </c>
    </row>
    <row r="5" spans="1:9">
      <c r="A5" s="135"/>
    </row>
    <row r="6" spans="1:9">
      <c r="A6" s="135"/>
    </row>
    <row r="7" spans="1:9">
      <c r="A7" s="136" t="s">
        <v>32</v>
      </c>
      <c r="B7" s="67" t="s">
        <v>23</v>
      </c>
      <c r="C7" s="68" t="s">
        <v>34</v>
      </c>
      <c r="D7" s="68" t="s">
        <v>35</v>
      </c>
      <c r="E7" s="68" t="s">
        <v>36</v>
      </c>
    </row>
    <row r="8" spans="1:9">
      <c r="A8" s="177" t="s">
        <v>45</v>
      </c>
      <c r="B8" s="82" t="s">
        <v>64</v>
      </c>
      <c r="C8" s="129">
        <v>27.75</v>
      </c>
      <c r="D8" s="125">
        <v>0</v>
      </c>
      <c r="E8" s="129">
        <f>'O&amp;M Cost'!C8</f>
        <v>27.748437499999998</v>
      </c>
    </row>
    <row r="9" spans="1:9" ht="15" customHeight="1">
      <c r="A9" s="178"/>
      <c r="B9" s="71" t="s">
        <v>3</v>
      </c>
      <c r="C9" s="129">
        <f>SUM(C8:C8)</f>
        <v>27.75</v>
      </c>
      <c r="D9" s="125">
        <f>SUM(D8:D8)</f>
        <v>0</v>
      </c>
      <c r="E9" s="129">
        <f>E8</f>
        <v>27.748437499999998</v>
      </c>
    </row>
    <row r="11" spans="1:9">
      <c r="I11" s="117"/>
    </row>
    <row r="12" spans="1:9">
      <c r="A12" s="67" t="s">
        <v>32</v>
      </c>
      <c r="B12" s="67" t="s">
        <v>23</v>
      </c>
      <c r="C12" s="68" t="s">
        <v>34</v>
      </c>
      <c r="D12" s="68" t="s">
        <v>41</v>
      </c>
      <c r="E12" s="68" t="s">
        <v>42</v>
      </c>
      <c r="I12" s="117"/>
    </row>
    <row r="13" spans="1:9">
      <c r="A13" s="179" t="s">
        <v>43</v>
      </c>
      <c r="B13" s="82" t="s">
        <v>64</v>
      </c>
      <c r="C13" s="84">
        <f>'O&amp;M Staffs'!C64</f>
        <v>61</v>
      </c>
      <c r="D13" s="70">
        <v>0</v>
      </c>
      <c r="E13" s="70">
        <f t="shared" ref="E13" si="0">C13-D13</f>
        <v>61</v>
      </c>
    </row>
    <row r="14" spans="1:9">
      <c r="A14" s="180"/>
      <c r="B14" s="83" t="s">
        <v>55</v>
      </c>
      <c r="C14" s="76">
        <f>SUM(C13:C13)</f>
        <v>61</v>
      </c>
      <c r="D14" s="70">
        <f>D13</f>
        <v>0</v>
      </c>
      <c r="E14" s="76">
        <f>SUM(E13:E13)</f>
        <v>61</v>
      </c>
    </row>
  </sheetData>
  <mergeCells count="3">
    <mergeCell ref="A3:A4"/>
    <mergeCell ref="A8:A9"/>
    <mergeCell ref="A13:A14"/>
  </mergeCells>
  <phoneticPr fontId="2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7"/>
  <sheetViews>
    <sheetView workbookViewId="0">
      <selection activeCell="C32" sqref="C32"/>
    </sheetView>
  </sheetViews>
  <sheetFormatPr defaultColWidth="9.140625" defaultRowHeight="15"/>
  <cols>
    <col min="1" max="1" width="9.140625" style="66"/>
    <col min="2" max="2" width="5.7109375" style="66" bestFit="1" customWidth="1"/>
    <col min="3" max="3" width="45.140625" style="66" bestFit="1" customWidth="1"/>
    <col min="4" max="4" width="15.140625" style="66" bestFit="1" customWidth="1"/>
    <col min="5" max="5" width="18.140625" style="66" bestFit="1" customWidth="1"/>
    <col min="6" max="6" width="13.28515625" style="66" customWidth="1"/>
    <col min="7" max="7" width="18.140625" style="66" bestFit="1" customWidth="1"/>
    <col min="8" max="16384" width="9.140625" style="66"/>
  </cols>
  <sheetData>
    <row r="1" spans="1:5">
      <c r="B1" s="181" t="s">
        <v>177</v>
      </c>
      <c r="C1" s="181"/>
      <c r="D1" s="181"/>
      <c r="E1" s="181"/>
    </row>
    <row r="2" spans="1:5">
      <c r="A2" s="65"/>
      <c r="B2" s="146" t="s">
        <v>159</v>
      </c>
      <c r="C2" s="146" t="s">
        <v>161</v>
      </c>
      <c r="D2" s="146" t="s">
        <v>160</v>
      </c>
      <c r="E2" s="146" t="s">
        <v>178</v>
      </c>
    </row>
    <row r="3" spans="1:5">
      <c r="B3" s="147">
        <v>1</v>
      </c>
      <c r="C3" s="115" t="s">
        <v>176</v>
      </c>
      <c r="D3" s="148">
        <v>44173</v>
      </c>
      <c r="E3" s="147">
        <v>13</v>
      </c>
    </row>
    <row r="4" spans="1:5">
      <c r="B4" s="147">
        <v>2</v>
      </c>
      <c r="C4" s="115" t="s">
        <v>164</v>
      </c>
      <c r="D4" s="148">
        <v>44173</v>
      </c>
      <c r="E4" s="147">
        <v>13</v>
      </c>
    </row>
    <row r="5" spans="1:5">
      <c r="B5" s="147">
        <v>3</v>
      </c>
      <c r="C5" s="115" t="s">
        <v>176</v>
      </c>
      <c r="D5" s="141" t="s">
        <v>175</v>
      </c>
      <c r="E5" s="147">
        <v>28</v>
      </c>
    </row>
    <row r="6" spans="1:5">
      <c r="B6" s="147">
        <v>4</v>
      </c>
      <c r="C6" s="115" t="s">
        <v>164</v>
      </c>
      <c r="D6" s="141" t="s">
        <v>175</v>
      </c>
      <c r="E6" s="147">
        <v>28</v>
      </c>
    </row>
    <row r="7" spans="1:5">
      <c r="B7" s="147">
        <v>5</v>
      </c>
      <c r="C7" s="115" t="s">
        <v>164</v>
      </c>
      <c r="D7" s="141" t="s">
        <v>173</v>
      </c>
      <c r="E7" s="147">
        <v>18</v>
      </c>
    </row>
    <row r="8" spans="1:5">
      <c r="B8" s="147">
        <v>6</v>
      </c>
      <c r="C8" s="115" t="s">
        <v>174</v>
      </c>
      <c r="D8" s="141" t="s">
        <v>173</v>
      </c>
      <c r="E8" s="147">
        <v>18</v>
      </c>
    </row>
    <row r="9" spans="1:5">
      <c r="B9" s="147">
        <v>7</v>
      </c>
      <c r="C9" s="115" t="s">
        <v>171</v>
      </c>
      <c r="D9" s="141" t="s">
        <v>170</v>
      </c>
      <c r="E9" s="147">
        <v>16</v>
      </c>
    </row>
    <row r="10" spans="1:5">
      <c r="B10" s="147">
        <v>8</v>
      </c>
      <c r="C10" s="115" t="s">
        <v>172</v>
      </c>
      <c r="D10" s="141" t="s">
        <v>170</v>
      </c>
      <c r="E10" s="147">
        <v>19</v>
      </c>
    </row>
    <row r="11" spans="1:5">
      <c r="B11" s="147">
        <v>9</v>
      </c>
      <c r="C11" s="115" t="s">
        <v>164</v>
      </c>
      <c r="D11" s="141" t="s">
        <v>167</v>
      </c>
      <c r="E11" s="147">
        <v>41</v>
      </c>
    </row>
    <row r="12" spans="1:5">
      <c r="B12" s="147">
        <v>10</v>
      </c>
      <c r="C12" s="115" t="s">
        <v>168</v>
      </c>
      <c r="D12" s="141" t="s">
        <v>167</v>
      </c>
      <c r="E12" s="147">
        <v>28</v>
      </c>
    </row>
    <row r="13" spans="1:5">
      <c r="B13" s="147">
        <v>11</v>
      </c>
      <c r="C13" s="115" t="s">
        <v>169</v>
      </c>
      <c r="D13" s="141" t="s">
        <v>167</v>
      </c>
      <c r="E13" s="147">
        <v>13</v>
      </c>
    </row>
    <row r="14" spans="1:5">
      <c r="B14" s="147">
        <v>12</v>
      </c>
      <c r="C14" s="115" t="s">
        <v>166</v>
      </c>
      <c r="D14" s="148">
        <v>43872</v>
      </c>
      <c r="E14" s="147">
        <v>13</v>
      </c>
    </row>
    <row r="15" spans="1:5">
      <c r="B15" s="147">
        <v>13</v>
      </c>
      <c r="C15" s="115" t="s">
        <v>163</v>
      </c>
      <c r="D15" s="115" t="s">
        <v>162</v>
      </c>
      <c r="E15" s="147">
        <v>17</v>
      </c>
    </row>
    <row r="16" spans="1:5">
      <c r="B16" s="147">
        <v>14</v>
      </c>
      <c r="C16" s="115" t="s">
        <v>164</v>
      </c>
      <c r="D16" s="141" t="s">
        <v>162</v>
      </c>
      <c r="E16" s="147">
        <v>17</v>
      </c>
    </row>
    <row r="17" spans="2:5">
      <c r="B17" s="147">
        <v>15</v>
      </c>
      <c r="C17" s="115" t="s">
        <v>165</v>
      </c>
      <c r="D17" s="141" t="s">
        <v>162</v>
      </c>
      <c r="E17" s="147">
        <v>17</v>
      </c>
    </row>
  </sheetData>
  <mergeCells count="1">
    <mergeCell ref="B1:E1"/>
  </mergeCells>
  <phoneticPr fontId="20" type="noConversion"/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4"/>
  <sheetViews>
    <sheetView workbookViewId="0">
      <selection activeCell="D32" sqref="D32"/>
    </sheetView>
  </sheetViews>
  <sheetFormatPr defaultRowHeight="15"/>
  <cols>
    <col min="1" max="1" width="7.42578125" customWidth="1"/>
    <col min="2" max="2" width="28" style="145" bestFit="1" customWidth="1"/>
    <col min="3" max="3" width="22.7109375" bestFit="1" customWidth="1"/>
    <col min="4" max="5" width="20.85546875" customWidth="1"/>
    <col min="6" max="6" width="19.5703125" customWidth="1"/>
  </cols>
  <sheetData>
    <row r="1" spans="1:6">
      <c r="A1" s="137" t="s">
        <v>66</v>
      </c>
      <c r="B1" s="138" t="s">
        <v>67</v>
      </c>
      <c r="C1" s="139" t="s">
        <v>68</v>
      </c>
      <c r="D1" s="139" t="s">
        <v>69</v>
      </c>
      <c r="E1" s="139" t="s">
        <v>70</v>
      </c>
      <c r="F1" s="139" t="s">
        <v>71</v>
      </c>
    </row>
    <row r="2" spans="1:6">
      <c r="A2" s="140">
        <v>1</v>
      </c>
      <c r="B2" s="141" t="s">
        <v>72</v>
      </c>
      <c r="C2" s="141" t="s">
        <v>73</v>
      </c>
      <c r="D2" s="142" t="s">
        <v>74</v>
      </c>
      <c r="E2" s="142" t="s">
        <v>75</v>
      </c>
      <c r="F2" s="142" t="s">
        <v>76</v>
      </c>
    </row>
    <row r="3" spans="1:6">
      <c r="A3" s="140">
        <v>2</v>
      </c>
      <c r="B3" s="141" t="s">
        <v>77</v>
      </c>
      <c r="C3" s="141" t="s">
        <v>78</v>
      </c>
      <c r="D3" s="142" t="s">
        <v>79</v>
      </c>
      <c r="E3" s="142" t="s">
        <v>80</v>
      </c>
      <c r="F3" s="142" t="s">
        <v>76</v>
      </c>
    </row>
    <row r="4" spans="1:6">
      <c r="A4" s="140">
        <v>3</v>
      </c>
      <c r="B4" s="141" t="s">
        <v>77</v>
      </c>
      <c r="C4" s="141" t="s">
        <v>81</v>
      </c>
      <c r="D4" s="142" t="s">
        <v>82</v>
      </c>
      <c r="E4" s="142" t="s">
        <v>83</v>
      </c>
      <c r="F4" s="142" t="s">
        <v>76</v>
      </c>
    </row>
    <row r="5" spans="1:6">
      <c r="A5" s="140">
        <v>4</v>
      </c>
      <c r="B5" s="141" t="s">
        <v>77</v>
      </c>
      <c r="C5" s="141" t="s">
        <v>84</v>
      </c>
      <c r="D5" s="142" t="s">
        <v>82</v>
      </c>
      <c r="E5" s="142" t="s">
        <v>85</v>
      </c>
      <c r="F5" s="142" t="s">
        <v>76</v>
      </c>
    </row>
    <row r="6" spans="1:6">
      <c r="A6" s="140">
        <v>5</v>
      </c>
      <c r="B6" s="141" t="s">
        <v>77</v>
      </c>
      <c r="C6" s="141" t="s">
        <v>86</v>
      </c>
      <c r="D6" s="142" t="s">
        <v>82</v>
      </c>
      <c r="E6" s="142" t="s">
        <v>85</v>
      </c>
      <c r="F6" s="142" t="s">
        <v>76</v>
      </c>
    </row>
    <row r="7" spans="1:6">
      <c r="A7" s="140">
        <v>6</v>
      </c>
      <c r="B7" s="141" t="s">
        <v>77</v>
      </c>
      <c r="C7" s="141" t="s">
        <v>87</v>
      </c>
      <c r="D7" s="142" t="s">
        <v>82</v>
      </c>
      <c r="E7" s="142" t="s">
        <v>85</v>
      </c>
      <c r="F7" s="142" t="s">
        <v>76</v>
      </c>
    </row>
    <row r="8" spans="1:6">
      <c r="A8" s="140">
        <v>7</v>
      </c>
      <c r="B8" s="141" t="s">
        <v>77</v>
      </c>
      <c r="C8" s="141" t="s">
        <v>88</v>
      </c>
      <c r="D8" s="142" t="s">
        <v>89</v>
      </c>
      <c r="E8" s="142" t="s">
        <v>85</v>
      </c>
      <c r="F8" s="142" t="s">
        <v>76</v>
      </c>
    </row>
    <row r="9" spans="1:6">
      <c r="A9" s="140">
        <v>8</v>
      </c>
      <c r="B9" s="141" t="s">
        <v>77</v>
      </c>
      <c r="C9" s="141" t="s">
        <v>90</v>
      </c>
      <c r="D9" s="142" t="s">
        <v>91</v>
      </c>
      <c r="E9" s="142" t="s">
        <v>85</v>
      </c>
      <c r="F9" s="142" t="s">
        <v>76</v>
      </c>
    </row>
    <row r="10" spans="1:6">
      <c r="A10" s="140">
        <v>9</v>
      </c>
      <c r="B10" s="141" t="s">
        <v>77</v>
      </c>
      <c r="C10" s="141" t="s">
        <v>92</v>
      </c>
      <c r="D10" s="142" t="s">
        <v>91</v>
      </c>
      <c r="E10" s="142" t="s">
        <v>85</v>
      </c>
      <c r="F10" s="142" t="s">
        <v>76</v>
      </c>
    </row>
    <row r="11" spans="1:6">
      <c r="A11" s="140">
        <v>10</v>
      </c>
      <c r="B11" s="141" t="s">
        <v>93</v>
      </c>
      <c r="C11" s="141" t="s">
        <v>94</v>
      </c>
      <c r="D11" s="142" t="s">
        <v>82</v>
      </c>
      <c r="E11" s="142" t="s">
        <v>95</v>
      </c>
      <c r="F11" s="142" t="s">
        <v>76</v>
      </c>
    </row>
    <row r="12" spans="1:6">
      <c r="A12" s="140">
        <v>11</v>
      </c>
      <c r="B12" s="141" t="s">
        <v>93</v>
      </c>
      <c r="C12" s="141" t="s">
        <v>96</v>
      </c>
      <c r="D12" s="142" t="s">
        <v>82</v>
      </c>
      <c r="E12" s="142" t="s">
        <v>95</v>
      </c>
      <c r="F12" s="142" t="s">
        <v>76</v>
      </c>
    </row>
    <row r="13" spans="1:6">
      <c r="A13" s="140">
        <v>12</v>
      </c>
      <c r="B13" s="141" t="s">
        <v>93</v>
      </c>
      <c r="C13" s="141" t="s">
        <v>97</v>
      </c>
      <c r="D13" s="142" t="s">
        <v>82</v>
      </c>
      <c r="E13" s="142" t="s">
        <v>95</v>
      </c>
      <c r="F13" s="142" t="s">
        <v>76</v>
      </c>
    </row>
    <row r="14" spans="1:6">
      <c r="A14" s="140">
        <v>13</v>
      </c>
      <c r="B14" s="141" t="s">
        <v>93</v>
      </c>
      <c r="C14" s="141" t="s">
        <v>98</v>
      </c>
      <c r="D14" s="142" t="s">
        <v>89</v>
      </c>
      <c r="E14" s="142" t="s">
        <v>95</v>
      </c>
      <c r="F14" s="142" t="s">
        <v>76</v>
      </c>
    </row>
    <row r="15" spans="1:6">
      <c r="A15" s="140">
        <v>14</v>
      </c>
      <c r="B15" s="141" t="s">
        <v>93</v>
      </c>
      <c r="C15" s="141" t="s">
        <v>99</v>
      </c>
      <c r="D15" s="142" t="s">
        <v>89</v>
      </c>
      <c r="E15" s="142" t="s">
        <v>95</v>
      </c>
      <c r="F15" s="142" t="s">
        <v>76</v>
      </c>
    </row>
    <row r="16" spans="1:6">
      <c r="A16" s="140">
        <v>15</v>
      </c>
      <c r="B16" s="141" t="s">
        <v>93</v>
      </c>
      <c r="C16" s="141" t="s">
        <v>100</v>
      </c>
      <c r="D16" s="142" t="s">
        <v>89</v>
      </c>
      <c r="E16" s="142" t="s">
        <v>95</v>
      </c>
      <c r="F16" s="142" t="s">
        <v>76</v>
      </c>
    </row>
    <row r="17" spans="1:6">
      <c r="A17" s="140">
        <v>16</v>
      </c>
      <c r="B17" s="141" t="s">
        <v>93</v>
      </c>
      <c r="C17" s="141" t="s">
        <v>101</v>
      </c>
      <c r="D17" s="142" t="s">
        <v>89</v>
      </c>
      <c r="E17" s="142" t="s">
        <v>95</v>
      </c>
      <c r="F17" s="142" t="s">
        <v>76</v>
      </c>
    </row>
    <row r="18" spans="1:6">
      <c r="A18" s="140">
        <v>17</v>
      </c>
      <c r="B18" s="141" t="s">
        <v>93</v>
      </c>
      <c r="C18" s="141" t="s">
        <v>102</v>
      </c>
      <c r="D18" s="142" t="s">
        <v>89</v>
      </c>
      <c r="E18" s="142" t="s">
        <v>103</v>
      </c>
      <c r="F18" s="142" t="s">
        <v>76</v>
      </c>
    </row>
    <row r="19" spans="1:6">
      <c r="A19" s="140">
        <v>18</v>
      </c>
      <c r="B19" s="141" t="s">
        <v>93</v>
      </c>
      <c r="C19" s="141" t="s">
        <v>104</v>
      </c>
      <c r="D19" s="142" t="s">
        <v>89</v>
      </c>
      <c r="E19" s="142" t="s">
        <v>103</v>
      </c>
      <c r="F19" s="142" t="s">
        <v>76</v>
      </c>
    </row>
    <row r="20" spans="1:6">
      <c r="A20" s="140">
        <v>19</v>
      </c>
      <c r="B20" s="141" t="s">
        <v>93</v>
      </c>
      <c r="C20" s="141" t="s">
        <v>105</v>
      </c>
      <c r="D20" s="142" t="s">
        <v>89</v>
      </c>
      <c r="E20" s="142" t="s">
        <v>103</v>
      </c>
      <c r="F20" s="142" t="s">
        <v>76</v>
      </c>
    </row>
    <row r="21" spans="1:6">
      <c r="A21" s="140">
        <v>20</v>
      </c>
      <c r="B21" s="141" t="s">
        <v>93</v>
      </c>
      <c r="C21" s="141" t="s">
        <v>106</v>
      </c>
      <c r="D21" s="142" t="s">
        <v>91</v>
      </c>
      <c r="E21" s="142" t="s">
        <v>103</v>
      </c>
      <c r="F21" s="142" t="s">
        <v>76</v>
      </c>
    </row>
    <row r="22" spans="1:6">
      <c r="A22" s="140">
        <v>21</v>
      </c>
      <c r="B22" s="141" t="s">
        <v>93</v>
      </c>
      <c r="C22" s="141" t="s">
        <v>107</v>
      </c>
      <c r="D22" s="142" t="s">
        <v>91</v>
      </c>
      <c r="E22" s="142" t="s">
        <v>103</v>
      </c>
      <c r="F22" s="142" t="s">
        <v>76</v>
      </c>
    </row>
    <row r="23" spans="1:6">
      <c r="A23" s="140">
        <v>22</v>
      </c>
      <c r="B23" s="141" t="s">
        <v>93</v>
      </c>
      <c r="C23" s="141" t="s">
        <v>108</v>
      </c>
      <c r="D23" s="142" t="s">
        <v>89</v>
      </c>
      <c r="E23" s="142" t="s">
        <v>103</v>
      </c>
      <c r="F23" s="142" t="s">
        <v>76</v>
      </c>
    </row>
    <row r="24" spans="1:6">
      <c r="A24" s="140">
        <v>23</v>
      </c>
      <c r="B24" s="141" t="s">
        <v>93</v>
      </c>
      <c r="C24" s="141" t="s">
        <v>109</v>
      </c>
      <c r="D24" s="142" t="s">
        <v>89</v>
      </c>
      <c r="E24" s="142" t="s">
        <v>103</v>
      </c>
      <c r="F24" s="142" t="s">
        <v>76</v>
      </c>
    </row>
    <row r="25" spans="1:6">
      <c r="A25" s="140">
        <v>24</v>
      </c>
      <c r="B25" s="141" t="s">
        <v>93</v>
      </c>
      <c r="C25" s="141" t="s">
        <v>110</v>
      </c>
      <c r="D25" s="142" t="s">
        <v>89</v>
      </c>
      <c r="E25" s="142" t="s">
        <v>103</v>
      </c>
      <c r="F25" s="142" t="s">
        <v>76</v>
      </c>
    </row>
    <row r="26" spans="1:6">
      <c r="A26" s="140">
        <v>25</v>
      </c>
      <c r="B26" s="141" t="s">
        <v>93</v>
      </c>
      <c r="C26" s="141" t="s">
        <v>111</v>
      </c>
      <c r="D26" s="142" t="s">
        <v>89</v>
      </c>
      <c r="E26" s="142" t="s">
        <v>103</v>
      </c>
      <c r="F26" s="142" t="s">
        <v>76</v>
      </c>
    </row>
    <row r="27" spans="1:6">
      <c r="A27" s="140">
        <v>26</v>
      </c>
      <c r="B27" s="141" t="s">
        <v>93</v>
      </c>
      <c r="C27" s="141" t="s">
        <v>112</v>
      </c>
      <c r="D27" s="142" t="s">
        <v>89</v>
      </c>
      <c r="E27" s="142" t="s">
        <v>103</v>
      </c>
      <c r="F27" s="142" t="s">
        <v>76</v>
      </c>
    </row>
    <row r="28" spans="1:6">
      <c r="A28" s="140">
        <v>27</v>
      </c>
      <c r="B28" s="143"/>
      <c r="C28" s="141" t="s">
        <v>113</v>
      </c>
      <c r="D28" s="142" t="s">
        <v>114</v>
      </c>
      <c r="E28" s="142" t="s">
        <v>115</v>
      </c>
      <c r="F28" s="142" t="s">
        <v>115</v>
      </c>
    </row>
    <row r="29" spans="1:6">
      <c r="A29" s="140">
        <v>28</v>
      </c>
      <c r="B29" s="141" t="s">
        <v>116</v>
      </c>
      <c r="C29" s="141" t="s">
        <v>117</v>
      </c>
      <c r="D29" s="144" t="s">
        <v>118</v>
      </c>
      <c r="E29" s="142" t="s">
        <v>119</v>
      </c>
      <c r="F29" s="144" t="s">
        <v>120</v>
      </c>
    </row>
    <row r="30" spans="1:6">
      <c r="A30" s="140">
        <v>29</v>
      </c>
      <c r="B30" s="141" t="s">
        <v>116</v>
      </c>
      <c r="C30" s="141" t="s">
        <v>121</v>
      </c>
      <c r="D30" s="144" t="s">
        <v>118</v>
      </c>
      <c r="E30" s="142" t="s">
        <v>119</v>
      </c>
      <c r="F30" s="144" t="s">
        <v>120</v>
      </c>
    </row>
    <row r="31" spans="1:6">
      <c r="A31" s="140">
        <v>30</v>
      </c>
      <c r="B31" s="141" t="s">
        <v>116</v>
      </c>
      <c r="C31" s="141" t="s">
        <v>122</v>
      </c>
      <c r="D31" s="144" t="s">
        <v>118</v>
      </c>
      <c r="E31" s="142" t="s">
        <v>119</v>
      </c>
      <c r="F31" s="144" t="s">
        <v>120</v>
      </c>
    </row>
    <row r="32" spans="1:6">
      <c r="A32" s="140">
        <v>31</v>
      </c>
      <c r="B32" s="141" t="s">
        <v>116</v>
      </c>
      <c r="C32" s="141" t="s">
        <v>123</v>
      </c>
      <c r="D32" s="144" t="s">
        <v>118</v>
      </c>
      <c r="E32" s="142" t="s">
        <v>119</v>
      </c>
      <c r="F32" s="144" t="s">
        <v>120</v>
      </c>
    </row>
    <row r="33" spans="1:6">
      <c r="A33" s="140">
        <v>32</v>
      </c>
      <c r="B33" s="141" t="s">
        <v>116</v>
      </c>
      <c r="C33" s="141" t="s">
        <v>124</v>
      </c>
      <c r="D33" s="144" t="s">
        <v>118</v>
      </c>
      <c r="E33" s="142" t="s">
        <v>119</v>
      </c>
      <c r="F33" s="144" t="s">
        <v>120</v>
      </c>
    </row>
    <row r="34" spans="1:6">
      <c r="A34" s="140">
        <v>33</v>
      </c>
      <c r="B34" s="141" t="s">
        <v>116</v>
      </c>
      <c r="C34" s="141" t="s">
        <v>125</v>
      </c>
      <c r="D34" s="144" t="s">
        <v>118</v>
      </c>
      <c r="E34" s="142" t="s">
        <v>119</v>
      </c>
      <c r="F34" s="144" t="s">
        <v>120</v>
      </c>
    </row>
    <row r="35" spans="1:6">
      <c r="A35" s="140">
        <v>34</v>
      </c>
      <c r="B35" s="141" t="s">
        <v>126</v>
      </c>
      <c r="C35" s="141" t="s">
        <v>127</v>
      </c>
      <c r="D35" s="144" t="s">
        <v>118</v>
      </c>
      <c r="E35" s="142" t="s">
        <v>128</v>
      </c>
      <c r="F35" s="144" t="s">
        <v>120</v>
      </c>
    </row>
    <row r="36" spans="1:6">
      <c r="A36" s="140">
        <v>35</v>
      </c>
      <c r="B36" s="141" t="s">
        <v>126</v>
      </c>
      <c r="C36" s="141" t="s">
        <v>129</v>
      </c>
      <c r="D36" s="144" t="s">
        <v>118</v>
      </c>
      <c r="E36" s="142" t="s">
        <v>128</v>
      </c>
      <c r="F36" s="144" t="s">
        <v>120</v>
      </c>
    </row>
    <row r="37" spans="1:6">
      <c r="A37" s="140">
        <v>36</v>
      </c>
      <c r="B37" s="141" t="s">
        <v>126</v>
      </c>
      <c r="C37" s="141" t="s">
        <v>130</v>
      </c>
      <c r="D37" s="144" t="s">
        <v>118</v>
      </c>
      <c r="E37" s="142" t="s">
        <v>128</v>
      </c>
      <c r="F37" s="144" t="s">
        <v>120</v>
      </c>
    </row>
    <row r="38" spans="1:6">
      <c r="A38" s="140">
        <v>37</v>
      </c>
      <c r="B38" s="141" t="s">
        <v>126</v>
      </c>
      <c r="C38" s="141" t="s">
        <v>131</v>
      </c>
      <c r="D38" s="144" t="s">
        <v>118</v>
      </c>
      <c r="E38" s="142" t="s">
        <v>128</v>
      </c>
      <c r="F38" s="144" t="s">
        <v>120</v>
      </c>
    </row>
    <row r="39" spans="1:6">
      <c r="A39" s="140">
        <v>38</v>
      </c>
      <c r="B39" s="141" t="s">
        <v>126</v>
      </c>
      <c r="C39" s="141" t="s">
        <v>132</v>
      </c>
      <c r="D39" s="144" t="s">
        <v>118</v>
      </c>
      <c r="E39" s="142" t="s">
        <v>128</v>
      </c>
      <c r="F39" s="144" t="s">
        <v>120</v>
      </c>
    </row>
    <row r="40" spans="1:6">
      <c r="A40" s="140">
        <v>39</v>
      </c>
      <c r="B40" s="141" t="s">
        <v>126</v>
      </c>
      <c r="C40" s="141" t="s">
        <v>133</v>
      </c>
      <c r="D40" s="144" t="s">
        <v>118</v>
      </c>
      <c r="E40" s="142" t="s">
        <v>128</v>
      </c>
      <c r="F40" s="144" t="s">
        <v>120</v>
      </c>
    </row>
    <row r="41" spans="1:6">
      <c r="A41" s="140">
        <v>40</v>
      </c>
      <c r="B41" s="141" t="s">
        <v>126</v>
      </c>
      <c r="C41" s="141" t="s">
        <v>134</v>
      </c>
      <c r="D41" s="144" t="s">
        <v>118</v>
      </c>
      <c r="E41" s="142" t="s">
        <v>128</v>
      </c>
      <c r="F41" s="144" t="s">
        <v>120</v>
      </c>
    </row>
    <row r="42" spans="1:6">
      <c r="A42" s="140">
        <v>41</v>
      </c>
      <c r="B42" s="141" t="s">
        <v>126</v>
      </c>
      <c r="C42" s="141" t="s">
        <v>135</v>
      </c>
      <c r="D42" s="144" t="s">
        <v>118</v>
      </c>
      <c r="E42" s="142" t="s">
        <v>128</v>
      </c>
      <c r="F42" s="144" t="s">
        <v>120</v>
      </c>
    </row>
    <row r="43" spans="1:6">
      <c r="A43" s="140">
        <v>42</v>
      </c>
      <c r="B43" s="141" t="s">
        <v>126</v>
      </c>
      <c r="C43" s="141" t="s">
        <v>136</v>
      </c>
      <c r="D43" s="144" t="s">
        <v>118</v>
      </c>
      <c r="E43" s="142" t="s">
        <v>128</v>
      </c>
      <c r="F43" s="144" t="s">
        <v>120</v>
      </c>
    </row>
    <row r="44" spans="1:6">
      <c r="A44" s="140">
        <v>43</v>
      </c>
      <c r="B44" s="141" t="s">
        <v>126</v>
      </c>
      <c r="C44" s="141" t="s">
        <v>137</v>
      </c>
      <c r="D44" s="144" t="s">
        <v>118</v>
      </c>
      <c r="E44" s="142" t="s">
        <v>128</v>
      </c>
      <c r="F44" s="144" t="s">
        <v>120</v>
      </c>
    </row>
    <row r="45" spans="1:6">
      <c r="A45" s="140">
        <v>44</v>
      </c>
      <c r="B45" s="141" t="s">
        <v>126</v>
      </c>
      <c r="C45" s="141" t="s">
        <v>138</v>
      </c>
      <c r="D45" s="144" t="s">
        <v>118</v>
      </c>
      <c r="E45" s="142" t="s">
        <v>128</v>
      </c>
      <c r="F45" s="144" t="s">
        <v>120</v>
      </c>
    </row>
    <row r="46" spans="1:6">
      <c r="A46" s="140">
        <v>45</v>
      </c>
      <c r="B46" s="141" t="s">
        <v>126</v>
      </c>
      <c r="C46" s="141" t="s">
        <v>139</v>
      </c>
      <c r="D46" s="144" t="s">
        <v>118</v>
      </c>
      <c r="E46" s="142" t="s">
        <v>128</v>
      </c>
      <c r="F46" s="144" t="s">
        <v>120</v>
      </c>
    </row>
    <row r="47" spans="1:6">
      <c r="A47" s="140">
        <v>46</v>
      </c>
      <c r="B47" s="141" t="s">
        <v>126</v>
      </c>
      <c r="C47" s="141" t="s">
        <v>140</v>
      </c>
      <c r="D47" s="144" t="s">
        <v>118</v>
      </c>
      <c r="E47" s="142" t="s">
        <v>128</v>
      </c>
      <c r="F47" s="144" t="s">
        <v>120</v>
      </c>
    </row>
    <row r="48" spans="1:6">
      <c r="A48" s="140">
        <v>47</v>
      </c>
      <c r="B48" s="141" t="s">
        <v>126</v>
      </c>
      <c r="C48" s="141" t="s">
        <v>141</v>
      </c>
      <c r="D48" s="144" t="s">
        <v>118</v>
      </c>
      <c r="E48" s="142" t="s">
        <v>128</v>
      </c>
      <c r="F48" s="144" t="s">
        <v>120</v>
      </c>
    </row>
    <row r="49" spans="1:6">
      <c r="A49" s="140">
        <v>48</v>
      </c>
      <c r="B49" s="141" t="s">
        <v>126</v>
      </c>
      <c r="C49" s="141" t="s">
        <v>142</v>
      </c>
      <c r="D49" s="144" t="s">
        <v>118</v>
      </c>
      <c r="E49" s="142" t="s">
        <v>128</v>
      </c>
      <c r="F49" s="144" t="s">
        <v>120</v>
      </c>
    </row>
    <row r="50" spans="1:6">
      <c r="A50" s="140">
        <v>49</v>
      </c>
      <c r="B50" s="141" t="s">
        <v>126</v>
      </c>
      <c r="C50" s="141" t="s">
        <v>143</v>
      </c>
      <c r="D50" s="144" t="s">
        <v>118</v>
      </c>
      <c r="E50" s="142" t="s">
        <v>128</v>
      </c>
      <c r="F50" s="144" t="s">
        <v>120</v>
      </c>
    </row>
    <row r="51" spans="1:6">
      <c r="A51" s="140">
        <v>50</v>
      </c>
      <c r="B51" s="141" t="s">
        <v>126</v>
      </c>
      <c r="C51" s="141" t="s">
        <v>144</v>
      </c>
      <c r="D51" s="144" t="s">
        <v>118</v>
      </c>
      <c r="E51" s="142" t="s">
        <v>128</v>
      </c>
      <c r="F51" s="144" t="s">
        <v>120</v>
      </c>
    </row>
    <row r="52" spans="1:6">
      <c r="A52" s="140">
        <v>51</v>
      </c>
      <c r="B52" s="141" t="s">
        <v>126</v>
      </c>
      <c r="C52" s="141" t="s">
        <v>145</v>
      </c>
      <c r="D52" s="144" t="s">
        <v>118</v>
      </c>
      <c r="E52" s="142" t="s">
        <v>128</v>
      </c>
      <c r="F52" s="144" t="s">
        <v>120</v>
      </c>
    </row>
    <row r="53" spans="1:6">
      <c r="A53" s="140">
        <v>52</v>
      </c>
      <c r="B53" s="141" t="s">
        <v>126</v>
      </c>
      <c r="C53" s="141" t="s">
        <v>146</v>
      </c>
      <c r="D53" s="144" t="s">
        <v>118</v>
      </c>
      <c r="E53" s="142" t="s">
        <v>128</v>
      </c>
      <c r="F53" s="144" t="s">
        <v>120</v>
      </c>
    </row>
    <row r="54" spans="1:6">
      <c r="A54" s="140">
        <v>53</v>
      </c>
      <c r="B54" s="141" t="s">
        <v>126</v>
      </c>
      <c r="C54" s="141" t="s">
        <v>147</v>
      </c>
      <c r="D54" s="144" t="s">
        <v>118</v>
      </c>
      <c r="E54" s="142" t="s">
        <v>128</v>
      </c>
      <c r="F54" s="144" t="s">
        <v>120</v>
      </c>
    </row>
    <row r="55" spans="1:6">
      <c r="A55" s="140">
        <v>54</v>
      </c>
      <c r="B55" s="141" t="s">
        <v>126</v>
      </c>
      <c r="C55" s="141" t="s">
        <v>148</v>
      </c>
      <c r="D55" s="144" t="s">
        <v>118</v>
      </c>
      <c r="E55" s="142" t="s">
        <v>128</v>
      </c>
      <c r="F55" s="144" t="s">
        <v>120</v>
      </c>
    </row>
    <row r="56" spans="1:6">
      <c r="A56" s="140">
        <v>55</v>
      </c>
      <c r="B56" s="141" t="s">
        <v>126</v>
      </c>
      <c r="C56" s="141" t="s">
        <v>149</v>
      </c>
      <c r="D56" s="144" t="s">
        <v>118</v>
      </c>
      <c r="E56" s="142" t="s">
        <v>128</v>
      </c>
      <c r="F56" s="144" t="s">
        <v>120</v>
      </c>
    </row>
    <row r="57" spans="1:6">
      <c r="A57" s="140">
        <v>56</v>
      </c>
      <c r="B57" s="141" t="s">
        <v>126</v>
      </c>
      <c r="C57" s="141" t="s">
        <v>150</v>
      </c>
      <c r="D57" s="144" t="s">
        <v>118</v>
      </c>
      <c r="E57" s="142" t="s">
        <v>128</v>
      </c>
      <c r="F57" s="144" t="s">
        <v>120</v>
      </c>
    </row>
    <row r="58" spans="1:6">
      <c r="A58" s="140">
        <v>57</v>
      </c>
      <c r="B58" s="141" t="s">
        <v>126</v>
      </c>
      <c r="C58" s="141" t="s">
        <v>151</v>
      </c>
      <c r="D58" s="144" t="s">
        <v>118</v>
      </c>
      <c r="E58" s="142" t="s">
        <v>128</v>
      </c>
      <c r="F58" s="144" t="s">
        <v>120</v>
      </c>
    </row>
    <row r="59" spans="1:6">
      <c r="A59" s="140">
        <v>58</v>
      </c>
      <c r="B59" s="141" t="s">
        <v>126</v>
      </c>
      <c r="C59" s="141" t="s">
        <v>152</v>
      </c>
      <c r="D59" s="144" t="s">
        <v>118</v>
      </c>
      <c r="E59" s="142" t="s">
        <v>128</v>
      </c>
      <c r="F59" s="144" t="s">
        <v>120</v>
      </c>
    </row>
    <row r="60" spans="1:6">
      <c r="A60" s="140">
        <v>59</v>
      </c>
      <c r="B60" s="141" t="s">
        <v>126</v>
      </c>
      <c r="C60" s="141" t="s">
        <v>153</v>
      </c>
      <c r="D60" s="144" t="s">
        <v>118</v>
      </c>
      <c r="E60" s="142" t="s">
        <v>128</v>
      </c>
      <c r="F60" s="144" t="s">
        <v>120</v>
      </c>
    </row>
    <row r="61" spans="1:6">
      <c r="A61" s="140">
        <v>60</v>
      </c>
      <c r="B61" s="141" t="s">
        <v>126</v>
      </c>
      <c r="C61" s="141" t="s">
        <v>154</v>
      </c>
      <c r="D61" s="144" t="s">
        <v>118</v>
      </c>
      <c r="E61" s="142" t="s">
        <v>128</v>
      </c>
      <c r="F61" s="144" t="s">
        <v>120</v>
      </c>
    </row>
    <row r="62" spans="1:6">
      <c r="A62" s="140">
        <v>61</v>
      </c>
      <c r="B62" s="141" t="s">
        <v>126</v>
      </c>
      <c r="C62" s="141" t="s">
        <v>155</v>
      </c>
      <c r="D62" s="144" t="s">
        <v>118</v>
      </c>
      <c r="E62" s="142" t="s">
        <v>128</v>
      </c>
      <c r="F62" s="144" t="s">
        <v>120</v>
      </c>
    </row>
    <row r="64" spans="1:6">
      <c r="B64" s="141" t="s">
        <v>156</v>
      </c>
      <c r="C64" s="115">
        <f>A62</f>
        <v>61</v>
      </c>
    </row>
  </sheetData>
  <phoneticPr fontId="2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E12"/>
  <sheetViews>
    <sheetView workbookViewId="0">
      <selection activeCell="C8" sqref="C8"/>
    </sheetView>
  </sheetViews>
  <sheetFormatPr defaultRowHeight="15"/>
  <cols>
    <col min="2" max="2" width="56.7109375" bestFit="1" customWidth="1"/>
    <col min="3" max="3" width="15.28515625" customWidth="1"/>
    <col min="4" max="4" width="20.28515625" bestFit="1" customWidth="1"/>
    <col min="7" max="7" width="9.7109375" bestFit="1" customWidth="1"/>
  </cols>
  <sheetData>
    <row r="2" spans="2:5">
      <c r="B2" s="130"/>
      <c r="C2" s="130"/>
      <c r="D2" s="130"/>
    </row>
    <row r="3" spans="2:5">
      <c r="B3" s="131" t="s">
        <v>54</v>
      </c>
      <c r="C3" s="131">
        <v>2.15</v>
      </c>
      <c r="D3" s="131" t="s">
        <v>158</v>
      </c>
    </row>
    <row r="4" spans="2:5">
      <c r="B4" s="131" t="s">
        <v>50</v>
      </c>
      <c r="C4" s="132">
        <v>0.18</v>
      </c>
      <c r="D4" s="131"/>
    </row>
    <row r="5" spans="2:5">
      <c r="B5" s="131" t="s">
        <v>53</v>
      </c>
      <c r="C5" s="132">
        <v>0.05</v>
      </c>
      <c r="D5" s="131"/>
    </row>
    <row r="6" spans="2:5">
      <c r="B6" s="131" t="s">
        <v>157</v>
      </c>
      <c r="C6" s="131">
        <v>25</v>
      </c>
      <c r="D6" s="131"/>
    </row>
    <row r="7" spans="2:5">
      <c r="B7" s="131" t="s">
        <v>49</v>
      </c>
      <c r="C7" s="133">
        <f>C3*(1+C4)*C6</f>
        <v>63.424999999999997</v>
      </c>
      <c r="D7" s="131" t="s">
        <v>51</v>
      </c>
      <c r="E7">
        <f>C7*10^6</f>
        <v>63425000</v>
      </c>
    </row>
    <row r="8" spans="2:5">
      <c r="B8" s="131" t="s">
        <v>60</v>
      </c>
      <c r="C8" s="133">
        <f>C7*(1+C5)*5/12</f>
        <v>27.748437499999998</v>
      </c>
      <c r="D8" s="131" t="s">
        <v>52</v>
      </c>
    </row>
    <row r="9" spans="2:5">
      <c r="B9" s="130"/>
      <c r="C9" s="130"/>
      <c r="D9" s="130"/>
    </row>
    <row r="10" spans="2:5">
      <c r="B10" s="130"/>
      <c r="C10" s="130"/>
      <c r="D10" s="130"/>
    </row>
    <row r="11" spans="2:5">
      <c r="B11" s="115" t="s">
        <v>23</v>
      </c>
      <c r="C11" s="115" t="s">
        <v>48</v>
      </c>
      <c r="D11" s="115"/>
    </row>
    <row r="12" spans="2:5">
      <c r="B12" s="82" t="s">
        <v>56</v>
      </c>
      <c r="C12" s="116">
        <f>C8</f>
        <v>27.748437499999998</v>
      </c>
      <c r="D12" s="115" t="s">
        <v>52</v>
      </c>
    </row>
  </sheetData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Reading</vt:lpstr>
      <vt:lpstr>SDG 13</vt:lpstr>
      <vt:lpstr>SDG 3</vt:lpstr>
      <vt:lpstr>SDG 7</vt:lpstr>
      <vt:lpstr>SDG 8</vt:lpstr>
      <vt:lpstr>Training</vt:lpstr>
      <vt:lpstr>O&amp;M Staffs</vt:lpstr>
      <vt:lpstr>O&amp;M Cost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2021-08-30T03:50:02Z</dcterms:modified>
</cp:coreProperties>
</file>