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D:\工作盘\VCS\VCS653-Hydro_Dagushan VCS核查\Submission package\"/>
    </mc:Choice>
  </mc:AlternateContent>
  <xr:revisionPtr revIDLastSave="0" documentId="13_ncr:1_{79C54126-D079-457E-B4B9-942A455A697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ER" sheetId="2" r:id="rId1"/>
    <sheet name="EG by months" sheetId="1" r:id="rId2"/>
    <sheet name="EG by meters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E17" i="1" s="1"/>
  <c r="C16" i="1"/>
  <c r="E16" i="1" s="1"/>
  <c r="C15" i="1"/>
  <c r="E15" i="1" s="1"/>
  <c r="C14" i="1"/>
  <c r="E14" i="1" s="1"/>
  <c r="C13" i="1"/>
  <c r="E13" i="1" s="1"/>
  <c r="C12" i="1"/>
  <c r="E12" i="1" s="1"/>
  <c r="C11" i="1"/>
  <c r="E11" i="1" s="1"/>
  <c r="C10" i="1"/>
  <c r="E10" i="1" s="1"/>
  <c r="C9" i="1"/>
  <c r="E9" i="1" s="1"/>
  <c r="C8" i="1"/>
  <c r="E8" i="1" s="1"/>
  <c r="C7" i="1"/>
  <c r="E7" i="1" s="1"/>
  <c r="C6" i="1"/>
  <c r="E6" i="1" s="1"/>
  <c r="D6" i="3"/>
  <c r="E6" i="3"/>
  <c r="F6" i="3"/>
  <c r="G6" i="3"/>
  <c r="H6" i="3"/>
  <c r="I6" i="3"/>
  <c r="J6" i="3"/>
  <c r="K6" i="3"/>
  <c r="L6" i="3"/>
  <c r="M6" i="3"/>
  <c r="N6" i="3"/>
  <c r="C6" i="3"/>
  <c r="O6" i="3" s="1"/>
  <c r="O11" i="3"/>
  <c r="O10" i="3"/>
  <c r="O9" i="3"/>
  <c r="O8" i="3"/>
  <c r="O7" i="3"/>
  <c r="C18" i="1" l="1"/>
  <c r="C23" i="2"/>
  <c r="C6" i="2"/>
  <c r="D18" i="1"/>
  <c r="D10" i="2"/>
  <c r="C24" i="2"/>
  <c r="C25" i="2" l="1"/>
  <c r="B29" i="2" s="1"/>
  <c r="F10" i="2"/>
  <c r="E18" i="1" l="1"/>
  <c r="B16" i="2" s="1"/>
  <c r="D16" i="2" s="1"/>
  <c r="E16" i="2" s="1"/>
  <c r="H16" i="2" s="1"/>
  <c r="C29" i="2" s="1"/>
  <c r="D29" i="2" s="1"/>
  <c r="C28" i="2" l="1"/>
  <c r="D28" i="2" s="1"/>
</calcChain>
</file>

<file path=xl/sharedStrings.xml><?xml version="1.0" encoding="utf-8"?>
<sst xmlns="http://schemas.openxmlformats.org/spreadsheetml/2006/main" count="96" uniqueCount="92">
  <si>
    <r>
      <rPr>
        <b/>
        <sz val="11"/>
        <color theme="1"/>
        <rFont val="Arial"/>
        <family val="2"/>
      </rPr>
      <t>Emission Factor (tCO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e/MWh) </t>
    </r>
  </si>
  <si>
    <r>
      <t>EF</t>
    </r>
    <r>
      <rPr>
        <b/>
        <vertAlign val="subscript"/>
        <sz val="11"/>
        <color theme="1"/>
        <rFont val="Arial"/>
        <family val="2"/>
      </rPr>
      <t>grid</t>
    </r>
    <r>
      <rPr>
        <b/>
        <sz val="11"/>
        <color theme="1"/>
        <rFont val="Arial"/>
        <family val="2"/>
      </rPr>
      <t>,</t>
    </r>
    <r>
      <rPr>
        <b/>
        <vertAlign val="subscript"/>
        <sz val="11"/>
        <color theme="1"/>
        <rFont val="Arial"/>
        <family val="2"/>
      </rPr>
      <t>OM,y</t>
    </r>
    <phoneticPr fontId="18" type="noConversion"/>
  </si>
  <si>
    <r>
      <t>EF</t>
    </r>
    <r>
      <rPr>
        <b/>
        <vertAlign val="subscript"/>
        <sz val="11"/>
        <color theme="1"/>
        <rFont val="Arial"/>
        <family val="2"/>
      </rPr>
      <t>grid</t>
    </r>
    <r>
      <rPr>
        <b/>
        <sz val="11"/>
        <color theme="1"/>
        <rFont val="Arial"/>
        <family val="2"/>
      </rPr>
      <t>,</t>
    </r>
    <r>
      <rPr>
        <b/>
        <vertAlign val="subscript"/>
        <sz val="11"/>
        <color theme="1"/>
        <rFont val="Arial"/>
        <family val="2"/>
      </rPr>
      <t>BM,y</t>
    </r>
    <phoneticPr fontId="18" type="noConversion"/>
  </si>
  <si>
    <r>
      <t>EF</t>
    </r>
    <r>
      <rPr>
        <b/>
        <vertAlign val="subscript"/>
        <sz val="11"/>
        <color theme="1"/>
        <rFont val="Arial"/>
        <family val="2"/>
      </rPr>
      <t>grid,CM,y</t>
    </r>
    <phoneticPr fontId="18" type="noConversion"/>
  </si>
  <si>
    <t>Comparision of actual emission reductions 
with estimation in registered PDD</t>
  </si>
  <si>
    <t>From</t>
  </si>
  <si>
    <t>To</t>
  </si>
  <si>
    <t>Days</t>
  </si>
  <si>
    <r>
      <rPr>
        <b/>
        <sz val="11"/>
        <color theme="1"/>
        <rFont val="Arial"/>
        <family val="2"/>
      </rPr>
      <t>Values estimated in PDD for this monitoring period (tCO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e)</t>
    </r>
  </si>
  <si>
    <r>
      <rPr>
        <b/>
        <sz val="11"/>
        <color theme="1"/>
        <rFont val="Arial"/>
        <family val="2"/>
      </rPr>
      <t>Actual values achieved during this monitoring period (tCO</t>
    </r>
    <r>
      <rPr>
        <b/>
        <vertAlign val="subscript"/>
        <sz val="11"/>
        <color indexed="8"/>
        <rFont val="Arial"/>
        <family val="2"/>
      </rPr>
      <t>2</t>
    </r>
    <r>
      <rPr>
        <b/>
        <sz val="11"/>
        <color indexed="8"/>
        <rFont val="Arial"/>
        <family val="2"/>
      </rPr>
      <t>e)</t>
    </r>
  </si>
  <si>
    <t>Difference Percentage</t>
  </si>
  <si>
    <t xml:space="preserve">Year </t>
  </si>
  <si>
    <r>
      <rPr>
        <b/>
        <sz val="12"/>
        <color theme="1"/>
        <rFont val="Arial"/>
        <family val="2"/>
      </rPr>
      <t>Cap</t>
    </r>
    <r>
      <rPr>
        <b/>
        <vertAlign val="subscript"/>
        <sz val="12"/>
        <color theme="1"/>
        <rFont val="Arial"/>
        <family val="2"/>
      </rPr>
      <t>BL</t>
    </r>
    <r>
      <rPr>
        <b/>
        <sz val="12"/>
        <color theme="1"/>
        <rFont val="Arial"/>
        <family val="2"/>
      </rPr>
      <t xml:space="preserve"> (W)</t>
    </r>
  </si>
  <si>
    <r>
      <rPr>
        <b/>
        <sz val="12"/>
        <color theme="1"/>
        <rFont val="Arial"/>
        <family val="2"/>
      </rPr>
      <t>A</t>
    </r>
    <r>
      <rPr>
        <b/>
        <vertAlign val="subscript"/>
        <sz val="12"/>
        <color theme="1"/>
        <rFont val="Arial"/>
        <family val="2"/>
      </rPr>
      <t xml:space="preserve">BL </t>
    </r>
    <r>
      <rPr>
        <b/>
        <sz val="12"/>
        <color theme="1"/>
        <rFont val="Arial"/>
        <family val="2"/>
      </rPr>
      <t>(m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</si>
  <si>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r>
      <rPr>
        <b/>
        <sz val="12"/>
        <color theme="1"/>
        <rFont val="Arial"/>
        <family val="2"/>
      </rPr>
      <t>Cap</t>
    </r>
    <r>
      <rPr>
        <b/>
        <vertAlign val="subscript"/>
        <sz val="12"/>
        <color theme="1"/>
        <rFont val="Arial"/>
        <family val="2"/>
      </rPr>
      <t>PJ</t>
    </r>
    <r>
      <rPr>
        <b/>
        <sz val="12"/>
        <color theme="1"/>
        <rFont val="Arial"/>
        <family val="2"/>
      </rPr>
      <t xml:space="preserve"> (W)</t>
    </r>
  </si>
  <si>
    <r>
      <rPr>
        <b/>
        <sz val="12"/>
        <color theme="1"/>
        <rFont val="Arial"/>
        <family val="2"/>
      </rPr>
      <t>A</t>
    </r>
    <r>
      <rPr>
        <b/>
        <vertAlign val="subscript"/>
        <sz val="12"/>
        <color theme="1"/>
        <rFont val="Arial"/>
        <family val="2"/>
      </rPr>
      <t xml:space="preserve">PJ </t>
    </r>
    <r>
      <rPr>
        <b/>
        <sz val="12"/>
        <color theme="1"/>
        <rFont val="Arial"/>
        <family val="2"/>
      </rPr>
      <t>(m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</si>
  <si>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r>
      <rPr>
        <b/>
        <sz val="12"/>
        <color theme="1"/>
        <rFont val="Arial"/>
        <family val="2"/>
      </rPr>
      <t>PD (power density) (W/m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) = 
</t>
    </r>
  </si>
  <si>
    <t>PD &gt; 10, project emission = 0</t>
  </si>
  <si>
    <t>Year</t>
  </si>
  <si>
    <r>
      <rPr>
        <b/>
        <sz val="11"/>
        <rFont val="Arial"/>
        <family val="2"/>
      </rPr>
      <t>EG</t>
    </r>
    <r>
      <rPr>
        <b/>
        <vertAlign val="subscript"/>
        <sz val="11"/>
        <rFont val="Arial"/>
        <family val="2"/>
      </rPr>
      <t>facility,y</t>
    </r>
    <r>
      <rPr>
        <b/>
        <sz val="11"/>
        <rFont val="Arial"/>
        <family val="2"/>
      </rPr>
      <t xml:space="preserve"> (MWh)</t>
    </r>
  </si>
  <si>
    <r>
      <rPr>
        <b/>
        <sz val="11"/>
        <rFont val="Arial"/>
        <family val="2"/>
      </rPr>
      <t>Baseline Emission
BE</t>
    </r>
    <r>
      <rPr>
        <b/>
        <vertAlign val="subscript"/>
        <sz val="11"/>
        <rFont val="Arial"/>
        <family val="2"/>
      </rPr>
      <t>y</t>
    </r>
    <r>
      <rPr>
        <b/>
        <sz val="11"/>
        <rFont val="Arial"/>
        <family val="2"/>
      </rPr>
      <t xml:space="preserve"> 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e)</t>
    </r>
  </si>
  <si>
    <r>
      <rPr>
        <b/>
        <sz val="11"/>
        <rFont val="Arial"/>
        <family val="2"/>
      </rPr>
      <t>Project Emission
PE</t>
    </r>
    <r>
      <rPr>
        <b/>
        <vertAlign val="subscript"/>
        <sz val="11"/>
        <rFont val="Arial"/>
        <family val="2"/>
      </rPr>
      <t>y</t>
    </r>
    <r>
      <rPr>
        <b/>
        <sz val="11"/>
        <rFont val="Arial"/>
        <family val="2"/>
      </rPr>
      <t xml:space="preserve">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e)</t>
    </r>
  </si>
  <si>
    <r>
      <rPr>
        <b/>
        <sz val="11"/>
        <rFont val="Arial"/>
        <family val="2"/>
      </rPr>
      <t>Leakage 
L</t>
    </r>
    <r>
      <rPr>
        <b/>
        <vertAlign val="subscript"/>
        <sz val="11"/>
        <rFont val="Arial"/>
        <family val="2"/>
      </rPr>
      <t>y</t>
    </r>
    <r>
      <rPr>
        <b/>
        <sz val="11"/>
        <rFont val="Arial"/>
        <family val="2"/>
      </rPr>
      <t xml:space="preserve">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e)</t>
    </r>
  </si>
  <si>
    <r>
      <rPr>
        <b/>
        <sz val="11"/>
        <rFont val="Arial"/>
        <family val="2"/>
      </rPr>
      <t>Emission Reduction ER</t>
    </r>
    <r>
      <rPr>
        <b/>
        <vertAlign val="subscript"/>
        <sz val="11"/>
        <rFont val="Arial"/>
        <family val="2"/>
      </rPr>
      <t>y</t>
    </r>
    <r>
      <rPr>
        <b/>
        <sz val="11"/>
        <rFont val="Arial"/>
        <family val="2"/>
      </rPr>
      <t>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e)</t>
    </r>
  </si>
  <si>
    <t>65MW Dagushan Hydropower Project in China</t>
  </si>
  <si>
    <t>Period</t>
  </si>
  <si>
    <r>
      <rPr>
        <b/>
        <sz val="12"/>
        <color theme="1"/>
        <rFont val="Arial"/>
        <family val="2"/>
      </rPr>
      <t>EG</t>
    </r>
    <r>
      <rPr>
        <b/>
        <vertAlign val="subscript"/>
        <sz val="12"/>
        <color theme="1"/>
        <rFont val="Arial"/>
        <family val="2"/>
      </rPr>
      <t xml:space="preserve">facility,y </t>
    </r>
    <r>
      <rPr>
        <b/>
        <sz val="12"/>
        <color theme="1"/>
        <rFont val="Arial"/>
        <family val="2"/>
      </rPr>
      <t xml:space="preserve">(MWh) calculated based on the stipulated equation: </t>
    </r>
  </si>
  <si>
    <t>Electricity data in 
Sales Receipt (MWh)</t>
  </si>
  <si>
    <r>
      <rPr>
        <b/>
        <sz val="12"/>
        <color theme="1"/>
        <rFont val="Arial"/>
        <family val="2"/>
      </rPr>
      <t>EG</t>
    </r>
    <r>
      <rPr>
        <b/>
        <vertAlign val="subscript"/>
        <sz val="12"/>
        <color theme="1"/>
        <rFont val="Arial"/>
        <family val="2"/>
      </rPr>
      <t>facility,y</t>
    </r>
    <r>
      <rPr>
        <b/>
        <sz val="12"/>
        <color theme="1"/>
        <rFont val="Arial"/>
        <family val="2"/>
      </rPr>
      <t>(MWh)</t>
    </r>
  </si>
  <si>
    <t>A</t>
  </si>
  <si>
    <t>B</t>
  </si>
  <si>
    <t>Min(A, B)</t>
  </si>
  <si>
    <t>Unit: MWh</t>
  </si>
  <si>
    <t>Month</t>
  </si>
  <si>
    <t>Net Electricity</t>
  </si>
  <si>
    <t>EGM1</t>
  </si>
  <si>
    <t>EGM2</t>
  </si>
  <si>
    <t>EGM5</t>
  </si>
  <si>
    <t>EGM7</t>
  </si>
  <si>
    <t>EGM9</t>
  </si>
  <si>
    <t>大孤山电站</t>
    <phoneticPr fontId="19" type="noConversion"/>
  </si>
  <si>
    <t>大二1113</t>
    <phoneticPr fontId="19" type="noConversion"/>
  </si>
  <si>
    <r>
      <t>#1</t>
    </r>
    <r>
      <rPr>
        <sz val="12"/>
        <color theme="1"/>
        <rFont val="宋体"/>
        <family val="2"/>
        <charset val="134"/>
      </rPr>
      <t>主变1101</t>
    </r>
    <phoneticPr fontId="19" type="noConversion"/>
  </si>
  <si>
    <r>
      <t>#1</t>
    </r>
    <r>
      <rPr>
        <sz val="12"/>
        <color theme="1"/>
        <rFont val="宋体"/>
        <family val="2"/>
        <charset val="134"/>
      </rPr>
      <t>主变1102</t>
    </r>
    <phoneticPr fontId="19" type="noConversion"/>
  </si>
  <si>
    <t>黑大1112</t>
    <phoneticPr fontId="19" type="noConversion"/>
  </si>
  <si>
    <r>
      <rPr>
        <sz val="12"/>
        <color theme="1"/>
        <rFont val="宋体"/>
        <family val="2"/>
        <charset val="134"/>
      </rPr>
      <t>黑大</t>
    </r>
    <r>
      <rPr>
        <sz val="12"/>
        <color theme="1"/>
        <rFont val="Arial"/>
        <family val="2"/>
      </rPr>
      <t>1111</t>
    </r>
    <phoneticPr fontId="19" type="noConversion"/>
  </si>
  <si>
    <t>Jan</t>
    <phoneticPr fontId="19" type="noConversion"/>
  </si>
  <si>
    <t>Feb</t>
    <phoneticPr fontId="19" type="noConversion"/>
  </si>
  <si>
    <t>Mar</t>
    <phoneticPr fontId="19" type="noConversion"/>
  </si>
  <si>
    <t>April</t>
    <phoneticPr fontId="19" type="noConversion"/>
  </si>
  <si>
    <t>May</t>
    <phoneticPr fontId="19" type="noConversion"/>
  </si>
  <si>
    <t>June</t>
    <phoneticPr fontId="19" type="noConversion"/>
  </si>
  <si>
    <t>July</t>
    <phoneticPr fontId="19" type="noConversion"/>
  </si>
  <si>
    <t>August</t>
    <phoneticPr fontId="19" type="noConversion"/>
  </si>
  <si>
    <t>Sept</t>
    <phoneticPr fontId="19" type="noConversion"/>
  </si>
  <si>
    <t>Oct</t>
    <phoneticPr fontId="19" type="noConversion"/>
  </si>
  <si>
    <t>Nov</t>
    <phoneticPr fontId="19" type="noConversion"/>
  </si>
  <si>
    <t>Dec</t>
    <phoneticPr fontId="19" type="noConversion"/>
  </si>
  <si>
    <t>Total</t>
    <phoneticPr fontId="19" type="noConversion"/>
  </si>
  <si>
    <t>01/01/2021~31/01/2021</t>
    <phoneticPr fontId="19" type="noConversion"/>
  </si>
  <si>
    <t>01/02/2021~28/02/2021</t>
    <phoneticPr fontId="19" type="noConversion"/>
  </si>
  <si>
    <t>01/03/2021~31/03/2021</t>
    <phoneticPr fontId="19" type="noConversion"/>
  </si>
  <si>
    <t>01/04/2021~30/04/2021</t>
    <phoneticPr fontId="19" type="noConversion"/>
  </si>
  <si>
    <t>01/05/2021~31/05/2021</t>
    <phoneticPr fontId="19" type="noConversion"/>
  </si>
  <si>
    <t>01/06/2021~30/06/2021</t>
    <phoneticPr fontId="19" type="noConversion"/>
  </si>
  <si>
    <t>01/07/2021~31/07/2021</t>
    <phoneticPr fontId="19" type="noConversion"/>
  </si>
  <si>
    <t>01/08/2021~31/08/2021</t>
    <phoneticPr fontId="19" type="noConversion"/>
  </si>
  <si>
    <t>01/09/2021~30/09/2021</t>
    <phoneticPr fontId="19" type="noConversion"/>
  </si>
  <si>
    <t>01/10/2021~31/10/2021</t>
    <phoneticPr fontId="19" type="noConversion"/>
  </si>
  <si>
    <t>01/11/2021~30/11/2021</t>
    <phoneticPr fontId="19" type="noConversion"/>
  </si>
  <si>
    <t>01/12/2021~31/12/2021</t>
    <phoneticPr fontId="19" type="noConversion"/>
  </si>
  <si>
    <t>Subtotal 2021</t>
    <phoneticPr fontId="19" type="noConversion"/>
  </si>
  <si>
    <t>01/01/2021~31/12/2021</t>
    <phoneticPr fontId="18" type="noConversion"/>
  </si>
  <si>
    <t>Project title: 65MW Dagushan Hydropower Project in China (VCS 653)</t>
    <phoneticPr fontId="18" type="noConversion"/>
  </si>
  <si>
    <t>Version and Date: V02, 15/08/2022</t>
    <phoneticPr fontId="18" type="noConversion"/>
  </si>
  <si>
    <r>
      <t>EG</t>
    </r>
    <r>
      <rPr>
        <b/>
        <vertAlign val="subscript"/>
        <sz val="11"/>
        <rFont val="Arial"/>
        <family val="2"/>
      </rPr>
      <t>facility,y</t>
    </r>
    <r>
      <rPr>
        <b/>
        <sz val="11"/>
        <rFont val="Arial"/>
        <family val="2"/>
      </rPr>
      <t xml:space="preserve"> used for ER calculation (MWh)</t>
    </r>
    <phoneticPr fontId="18" type="noConversion"/>
  </si>
  <si>
    <t>A</t>
    <phoneticPr fontId="18" type="noConversion"/>
  </si>
  <si>
    <t>B</t>
    <phoneticPr fontId="18" type="noConversion"/>
  </si>
  <si>
    <t>E</t>
    <phoneticPr fontId="18" type="noConversion"/>
  </si>
  <si>
    <t>F</t>
    <phoneticPr fontId="18" type="noConversion"/>
  </si>
  <si>
    <t>C=A-B</t>
    <phoneticPr fontId="18" type="noConversion"/>
  </si>
  <si>
    <r>
      <t>D=C×EF</t>
    </r>
    <r>
      <rPr>
        <b/>
        <vertAlign val="subscript"/>
        <sz val="11"/>
        <rFont val="Arial"/>
        <family val="2"/>
      </rPr>
      <t>grid,CM,y</t>
    </r>
    <phoneticPr fontId="18" type="noConversion"/>
  </si>
  <si>
    <t>G=D-E-F</t>
    <phoneticPr fontId="18" type="noConversion"/>
  </si>
  <si>
    <t>Monitoring Period: 01/01/2021 - 31/12/2021</t>
    <phoneticPr fontId="18" type="noConversion"/>
  </si>
  <si>
    <t>IRECs issued (MWh)</t>
    <phoneticPr fontId="18" type="noConversion"/>
  </si>
  <si>
    <t>*Note: 35,651 MWh of electricity for the period 01/07/2021-30/07/2021 has been issued as IRECs, to avoid double counting, IRECs issued during this monitoring period has been deducted for ER calculation.</t>
    <phoneticPr fontId="18" type="noConversion"/>
  </si>
  <si>
    <t>**Note: please refer to the following link for the issuance record of IRECs in 2021: https://evident.global/device-register/DAGUSHAN</t>
    <phoneticPr fontId="18" type="noConversion"/>
  </si>
  <si>
    <t>The monitoring period</t>
    <phoneticPr fontId="18" type="noConversion"/>
  </si>
  <si>
    <t>IRECs issuance period</t>
    <phoneticPr fontId="18" type="noConversion"/>
  </si>
  <si>
    <t>VCUs issuance period</t>
    <phoneticPr fontId="18" type="noConversion"/>
  </si>
  <si>
    <t>Period</t>
    <phoneticPr fontId="18" type="noConversion"/>
  </si>
  <si>
    <t>The monitoring period excluding IRECs issuance period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</si>
</sst>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.000"/>
    <numFmt numFmtId="177" formatCode="_(* #,##0.00_);_(* \(#,##0.00\);_(* &quot;-&quot;??_);_(@_)"/>
    <numFmt numFmtId="178" formatCode="[$-409]dd\-mmm\-yy;@"/>
    <numFmt numFmtId="179" formatCode="#,##0.000_);[Red]\(#,##0.000\)"/>
    <numFmt numFmtId="180" formatCode="#,##0.000000000_ "/>
    <numFmt numFmtId="181" formatCode="#,##0.000_ "/>
    <numFmt numFmtId="182" formatCode="0.0000"/>
    <numFmt numFmtId="183" formatCode="d/mm/yyyy;@"/>
    <numFmt numFmtId="184" formatCode="_(* #,##0_);_(* \(#,##0\);_(* &quot;-&quot;??_);_(@_)"/>
    <numFmt numFmtId="185" formatCode="#,##0_ "/>
    <numFmt numFmtId="186" formatCode="#,##0_);\(#,##0\)"/>
    <numFmt numFmtId="187" formatCode="#,##0.0000"/>
  </numFmts>
  <fonts count="22" x14ac:knownFonts="1">
    <font>
      <sz val="11"/>
      <color theme="1"/>
      <name val="等线"/>
      <charset val="134"/>
      <scheme val="minor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3" tint="-0.499984740745262"/>
      <name val="等线"/>
      <family val="3"/>
      <charset val="134"/>
    </font>
    <font>
      <b/>
      <sz val="11"/>
      <name val="Arial"/>
      <family val="2"/>
    </font>
    <font>
      <sz val="11"/>
      <name val="Arial"/>
      <family val="2"/>
    </font>
    <font>
      <sz val="12"/>
      <color theme="1"/>
      <name val="等线"/>
      <family val="3"/>
      <charset val="134"/>
      <scheme val="minor"/>
    </font>
    <font>
      <sz val="11"/>
      <color theme="3" tint="-0.499984740745262"/>
      <name val="等线"/>
      <family val="3"/>
      <charset val="134"/>
      <scheme val="minor"/>
    </font>
    <font>
      <b/>
      <vertAlign val="subscript"/>
      <sz val="12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vertAlign val="subscript"/>
      <sz val="11"/>
      <color indexed="8"/>
      <name val="Arial"/>
      <family val="2"/>
    </font>
    <font>
      <b/>
      <vertAlign val="superscript"/>
      <sz val="12"/>
      <color theme="1"/>
      <name val="Arial"/>
      <family val="2"/>
    </font>
    <font>
      <b/>
      <vertAlign val="subscript"/>
      <sz val="1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2"/>
      <charset val="134"/>
    </font>
    <font>
      <sz val="12"/>
      <color theme="1"/>
      <name val="Arial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887081514938816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0"/>
    <xf numFmtId="177" fontId="11" fillId="0" borderId="0" applyFont="0" applyFill="0" applyBorder="0" applyAlignment="0" applyProtection="0"/>
  </cellStyleXfs>
  <cellXfs count="78">
    <xf numFmtId="0" fontId="0" fillId="0" borderId="0" xfId="0">
      <alignment vertical="center"/>
    </xf>
    <xf numFmtId="0" fontId="1" fillId="0" borderId="0" xfId="0" applyFont="1" applyAlignment="1"/>
    <xf numFmtId="176" fontId="2" fillId="2" borderId="4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/>
    </xf>
    <xf numFmtId="176" fontId="3" fillId="0" borderId="4" xfId="0" applyNumberFormat="1" applyFont="1" applyBorder="1" applyAlignment="1">
      <alignment horizontal="center"/>
    </xf>
    <xf numFmtId="178" fontId="2" fillId="4" borderId="4" xfId="0" applyNumberFormat="1" applyFont="1" applyFill="1" applyBorder="1" applyAlignment="1">
      <alignment horizontal="center"/>
    </xf>
    <xf numFmtId="176" fontId="2" fillId="4" borderId="4" xfId="0" applyNumberFormat="1" applyFont="1" applyFill="1" applyBorder="1" applyAlignment="1">
      <alignment horizontal="center"/>
    </xf>
    <xf numFmtId="176" fontId="2" fillId="5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9" fontId="3" fillId="0" borderId="4" xfId="0" applyNumberFormat="1" applyFont="1" applyBorder="1" applyAlignment="1">
      <alignment horizontal="center" vertical="center"/>
    </xf>
    <xf numFmtId="176" fontId="2" fillId="3" borderId="4" xfId="0" applyNumberFormat="1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0" fontId="3" fillId="0" borderId="0" xfId="0" applyFont="1" applyAlignment="1"/>
    <xf numFmtId="176" fontId="3" fillId="0" borderId="0" xfId="0" applyNumberFormat="1" applyFont="1" applyAlignment="1">
      <alignment horizontal="center" vertical="center"/>
    </xf>
    <xf numFmtId="0" fontId="2" fillId="6" borderId="4" xfId="0" applyFont="1" applyFill="1" applyBorder="1" applyAlignment="1"/>
    <xf numFmtId="0" fontId="2" fillId="0" borderId="4" xfId="0" applyFont="1" applyBorder="1" applyAlignment="1"/>
    <xf numFmtId="178" fontId="2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/>
    <xf numFmtId="0" fontId="2" fillId="3" borderId="4" xfId="0" applyFont="1" applyFill="1" applyBorder="1" applyAlignment="1">
      <alignment horizontal="center" vertical="center"/>
    </xf>
    <xf numFmtId="0" fontId="3" fillId="0" borderId="0" xfId="3" applyFont="1"/>
    <xf numFmtId="0" fontId="3" fillId="0" borderId="0" xfId="3" applyFont="1" applyAlignment="1">
      <alignment horizontal="center" vertical="center"/>
    </xf>
    <xf numFmtId="176" fontId="3" fillId="0" borderId="0" xfId="3" applyNumberFormat="1" applyFont="1"/>
    <xf numFmtId="0" fontId="5" fillId="0" borderId="4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182" fontId="4" fillId="0" borderId="4" xfId="3" applyNumberFormat="1" applyFont="1" applyBorder="1" applyAlignment="1">
      <alignment horizontal="center" vertical="center"/>
    </xf>
    <xf numFmtId="49" fontId="6" fillId="0" borderId="4" xfId="3" applyNumberFormat="1" applyFont="1" applyBorder="1" applyAlignment="1">
      <alignment horizontal="center" vertical="center"/>
    </xf>
    <xf numFmtId="183" fontId="4" fillId="0" borderId="4" xfId="3" applyNumberFormat="1" applyFont="1" applyBorder="1" applyAlignment="1">
      <alignment horizontal="center" vertical="center"/>
    </xf>
    <xf numFmtId="9" fontId="8" fillId="0" borderId="0" xfId="2" applyFont="1" applyFill="1" applyBorder="1" applyAlignment="1">
      <alignment horizontal="center" vertical="center"/>
    </xf>
    <xf numFmtId="183" fontId="5" fillId="0" borderId="4" xfId="3" applyNumberFormat="1" applyFont="1" applyBorder="1" applyAlignment="1">
      <alignment horizontal="center" vertical="center"/>
    </xf>
    <xf numFmtId="49" fontId="6" fillId="0" borderId="0" xfId="3" applyNumberFormat="1" applyFont="1" applyAlignment="1">
      <alignment horizontal="left" vertical="center"/>
    </xf>
    <xf numFmtId="0" fontId="4" fillId="0" borderId="0" xfId="3" applyFont="1" applyAlignment="1">
      <alignment vertical="center"/>
    </xf>
    <xf numFmtId="0" fontId="2" fillId="2" borderId="4" xfId="3" applyFont="1" applyFill="1" applyBorder="1" applyAlignment="1">
      <alignment horizontal="center" vertical="center"/>
    </xf>
    <xf numFmtId="0" fontId="2" fillId="2" borderId="4" xfId="3" applyFont="1" applyFill="1" applyBorder="1" applyAlignment="1">
      <alignment horizontal="center" vertical="center" wrapText="1"/>
    </xf>
    <xf numFmtId="3" fontId="3" fillId="0" borderId="4" xfId="3" applyNumberFormat="1" applyFont="1" applyBorder="1" applyAlignment="1">
      <alignment horizontal="center"/>
    </xf>
    <xf numFmtId="0" fontId="2" fillId="0" borderId="4" xfId="3" applyFont="1" applyBorder="1"/>
    <xf numFmtId="0" fontId="9" fillId="8" borderId="4" xfId="3" applyFont="1" applyFill="1" applyBorder="1" applyAlignment="1">
      <alignment horizontal="center" vertical="center" wrapText="1"/>
    </xf>
    <xf numFmtId="0" fontId="10" fillId="3" borderId="4" xfId="3" applyFont="1" applyFill="1" applyBorder="1" applyAlignment="1">
      <alignment horizontal="center" vertical="center" wrapText="1"/>
    </xf>
    <xf numFmtId="0" fontId="9" fillId="3" borderId="4" xfId="3" applyFont="1" applyFill="1" applyBorder="1" applyAlignment="1">
      <alignment horizontal="center" vertical="center" wrapText="1"/>
    </xf>
    <xf numFmtId="186" fontId="7" fillId="3" borderId="4" xfId="4" applyNumberFormat="1" applyFont="1" applyFill="1" applyBorder="1" applyAlignment="1">
      <alignment horizontal="center" vertical="center"/>
    </xf>
    <xf numFmtId="184" fontId="7" fillId="0" borderId="4" xfId="4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84" fontId="4" fillId="0" borderId="4" xfId="4" applyNumberFormat="1" applyFont="1" applyFill="1" applyBorder="1" applyAlignment="1">
      <alignment vertical="center"/>
    </xf>
    <xf numFmtId="181" fontId="4" fillId="3" borderId="4" xfId="3" applyNumberFormat="1" applyFont="1" applyFill="1" applyBorder="1" applyAlignment="1">
      <alignment horizontal="center" vertical="center" wrapText="1"/>
    </xf>
    <xf numFmtId="3" fontId="3" fillId="0" borderId="4" xfId="3" applyNumberFormat="1" applyFont="1" applyFill="1" applyBorder="1" applyAlignment="1">
      <alignment horizontal="center"/>
    </xf>
    <xf numFmtId="176" fontId="2" fillId="2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/>
    <xf numFmtId="0" fontId="21" fillId="0" borderId="0" xfId="0" applyFont="1" applyAlignment="1"/>
    <xf numFmtId="187" fontId="3" fillId="3" borderId="4" xfId="0" applyNumberFormat="1" applyFont="1" applyFill="1" applyBorder="1" applyAlignment="1"/>
    <xf numFmtId="0" fontId="0" fillId="0" borderId="4" xfId="0" applyBorder="1">
      <alignment vertical="center"/>
    </xf>
    <xf numFmtId="178" fontId="2" fillId="0" borderId="4" xfId="0" applyNumberFormat="1" applyFont="1" applyFill="1" applyBorder="1" applyAlignment="1">
      <alignment horizontal="center"/>
    </xf>
    <xf numFmtId="187" fontId="3" fillId="0" borderId="4" xfId="0" applyNumberFormat="1" applyFont="1" applyFill="1" applyBorder="1" applyAlignment="1"/>
    <xf numFmtId="187" fontId="3" fillId="0" borderId="4" xfId="0" applyNumberFormat="1" applyFont="1" applyBorder="1" applyAlignment="1">
      <alignment vertical="center"/>
    </xf>
    <xf numFmtId="3" fontId="3" fillId="0" borderId="4" xfId="3" applyNumberFormat="1" applyFont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 wrapText="1"/>
    </xf>
    <xf numFmtId="0" fontId="2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176" fontId="3" fillId="0" borderId="0" xfId="3" applyNumberFormat="1" applyFont="1" applyAlignment="1">
      <alignment vertical="center"/>
    </xf>
    <xf numFmtId="0" fontId="3" fillId="3" borderId="0" xfId="3" applyFont="1" applyFill="1" applyAlignment="1">
      <alignment vertical="center"/>
    </xf>
    <xf numFmtId="0" fontId="5" fillId="2" borderId="4" xfId="3" applyFont="1" applyFill="1" applyBorder="1" applyAlignment="1">
      <alignment vertical="center" wrapText="1"/>
    </xf>
    <xf numFmtId="185" fontId="4" fillId="0" borderId="4" xfId="3" applyNumberFormat="1" applyFont="1" applyBorder="1" applyAlignment="1">
      <alignment horizontal="center" vertical="center" wrapText="1"/>
    </xf>
    <xf numFmtId="10" fontId="4" fillId="0" borderId="4" xfId="1" applyNumberFormat="1" applyFont="1" applyFill="1" applyBorder="1" applyAlignment="1">
      <alignment horizontal="center" vertical="center" wrapText="1"/>
    </xf>
    <xf numFmtId="186" fontId="6" fillId="3" borderId="4" xfId="4" applyNumberFormat="1" applyFont="1" applyFill="1" applyBorder="1" applyAlignment="1">
      <alignment horizontal="center" vertical="center"/>
    </xf>
    <xf numFmtId="186" fontId="3" fillId="0" borderId="4" xfId="3" applyNumberFormat="1" applyFont="1" applyBorder="1" applyAlignment="1">
      <alignment horizontal="center" vertical="center"/>
    </xf>
    <xf numFmtId="0" fontId="5" fillId="0" borderId="4" xfId="3" applyFont="1" applyBorder="1" applyAlignment="1">
      <alignment vertical="center"/>
    </xf>
    <xf numFmtId="0" fontId="5" fillId="0" borderId="4" xfId="3" applyFont="1" applyBorder="1" applyAlignment="1">
      <alignment wrapText="1"/>
    </xf>
    <xf numFmtId="0" fontId="9" fillId="8" borderId="1" xfId="3" applyFont="1" applyFill="1" applyBorder="1" applyAlignment="1">
      <alignment horizontal="center" vertical="center" wrapText="1"/>
    </xf>
    <xf numFmtId="0" fontId="9" fillId="8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2" fillId="7" borderId="4" xfId="0" applyNumberFormat="1" applyFont="1" applyFill="1" applyBorder="1" applyAlignment="1">
      <alignment horizontal="center" vertical="center"/>
    </xf>
  </cellXfs>
  <cellStyles count="5">
    <cellStyle name="百分比 2" xfId="1" xr:uid="{00000000-0005-0000-0000-00000D000000}"/>
    <cellStyle name="百分比 2 3" xfId="2" xr:uid="{00000000-0005-0000-0000-000015000000}"/>
    <cellStyle name="常规" xfId="0" builtinId="0"/>
    <cellStyle name="常规 2" xfId="3" xr:uid="{00000000-0005-0000-0000-000033000000}"/>
    <cellStyle name="千位分隔 2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649661</xdr:colOff>
      <xdr:row>8</xdr:row>
      <xdr:rowOff>495105</xdr:rowOff>
    </xdr:from>
    <xdr:ext cx="985847" cy="36926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10883744" y="2590605"/>
              <a:ext cx="985847" cy="3692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1100" b="1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1" i="1">
                                <a:latin typeface="Cambria Math" panose="02040503050406030204" pitchFamily="18" charset="0"/>
                              </a:rPr>
                              <m:t>𝑪𝒂𝒑</m:t>
                            </m:r>
                          </m:e>
                          <m:sub>
                            <m:r>
                              <a:rPr lang="en-US" sz="1100" b="1" i="1">
                                <a:latin typeface="Cambria Math" panose="02040503050406030204" pitchFamily="18" charset="0"/>
                              </a:rPr>
                              <m:t>𝑷𝑱</m:t>
                            </m:r>
                          </m:sub>
                        </m:s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sSub>
                          <m:sSubPr>
                            <m:ctrlPr>
                              <a:rPr lang="en-US" sz="1100" b="1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1" i="1">
                                <a:latin typeface="Cambria Math" panose="02040503050406030204" pitchFamily="18" charset="0"/>
                              </a:rPr>
                              <m:t>𝑪𝒂𝒑</m:t>
                            </m:r>
                          </m:e>
                          <m:sub>
                            <m:r>
                              <a:rPr lang="en-US" sz="1100" b="1" i="1">
                                <a:latin typeface="Cambria Math" panose="02040503050406030204" pitchFamily="18" charset="0"/>
                              </a:rPr>
                              <m:t>𝑩𝑳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en-US" sz="1100" b="1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1" i="1">
                                <a:latin typeface="Cambria Math" panose="02040503050406030204" pitchFamily="18" charset="0"/>
                              </a:rPr>
                              <m:t>𝑨</m:t>
                            </m:r>
                          </m:e>
                          <m:sub>
                            <m:r>
                              <a:rPr lang="en-US" sz="1100" b="1" i="1">
                                <a:latin typeface="Cambria Math" panose="02040503050406030204" pitchFamily="18" charset="0"/>
                              </a:rPr>
                              <m:t>𝑷𝑱</m:t>
                            </m:r>
                          </m:sub>
                        </m:s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sSub>
                          <m:sSubPr>
                            <m:ctrlPr>
                              <a:rPr lang="en-US" sz="1100" b="1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1" i="1">
                                <a:latin typeface="Cambria Math" panose="02040503050406030204" pitchFamily="18" charset="0"/>
                              </a:rPr>
                              <m:t>𝑨</m:t>
                            </m:r>
                          </m:e>
                          <m:sub>
                            <m:r>
                              <a:rPr lang="en-US" sz="1100" b="1" i="1">
                                <a:latin typeface="Cambria Math" panose="02040503050406030204" pitchFamily="18" charset="0"/>
                              </a:rPr>
                              <m:t>𝑩𝑳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10883744" y="2590605"/>
              <a:ext cx="985847" cy="3692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1" i="0">
                  <a:latin typeface="Cambria Math" panose="02040503050406030204" pitchFamily="18" charset="0"/>
                </a:rPr>
                <a:t>(〖</a:t>
              </a:r>
              <a:r>
                <a:rPr lang="en-US" sz="1100" b="1" i="0">
                  <a:latin typeface="Cambria Math" panose="02040503050406030204" pitchFamily="18" charset="0"/>
                </a:rPr>
                <a:t>𝑪𝒂𝒑〗_𝑷𝑱−〖𝑪𝒂𝒑〗_𝑩𝑳)/(𝑨_𝑷𝑱−𝑨_𝑩𝑳 )</a:t>
              </a:r>
              <a:endParaRPr lang="en-US" sz="1100" b="1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1009650</xdr:colOff>
      <xdr:row>3</xdr:row>
      <xdr:rowOff>482601</xdr:rowOff>
    </xdr:from>
    <xdr:ext cx="984250" cy="1968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4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SpPr txBox="1"/>
          </xdr:nvSpPr>
          <xdr:spPr>
            <a:xfrm>
              <a:off x="3457575" y="1130300"/>
              <a:ext cx="984250" cy="196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700" b="1"/>
                <a:t>(M1+M2)</a:t>
              </a:r>
              <a14:m>
                <m:oMath xmlns:m="http://schemas.openxmlformats.org/officeDocument/2006/math">
                  <m:r>
                    <a:rPr lang="en-US" sz="700" b="1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f>
                    <m:fPr>
                      <m:ctrlPr>
                        <a:rPr lang="en-US" sz="700" b="1" i="1">
                          <a:latin typeface="Cambria Math" panose="02040503050406030204" pitchFamily="18" charset="0"/>
                        </a:rPr>
                      </m:ctrlPr>
                    </m:fPr>
                    <m:num>
                      <m:d>
                        <m:dPr>
                          <m:ctrlPr>
                            <a:rPr lang="en-US" sz="700" b="1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en-US" sz="700" b="1" i="1">
                              <a:latin typeface="Cambria Math" panose="02040503050406030204" pitchFamily="18" charset="0"/>
                            </a:rPr>
                            <m:t>𝑴</m:t>
                          </m:r>
                          <m:r>
                            <a:rPr lang="en-US" sz="700" b="1" i="1">
                              <a:latin typeface="Cambria Math" panose="02040503050406030204" pitchFamily="18" charset="0"/>
                            </a:rPr>
                            <m:t>𝟕</m:t>
                          </m:r>
                          <m:r>
                            <a:rPr lang="en-US" sz="700" b="1" i="1">
                              <a:latin typeface="Cambria Math" panose="02040503050406030204" pitchFamily="18" charset="0"/>
                            </a:rPr>
                            <m:t>+</m:t>
                          </m:r>
                          <m:r>
                            <a:rPr lang="en-US" sz="700" b="1" i="1">
                              <a:latin typeface="Cambria Math" panose="02040503050406030204" pitchFamily="18" charset="0"/>
                            </a:rPr>
                            <m:t>𝑴</m:t>
                          </m:r>
                          <m:r>
                            <a:rPr lang="en-US" sz="700" b="1" i="1">
                              <a:latin typeface="Cambria Math" panose="02040503050406030204" pitchFamily="18" charset="0"/>
                            </a:rPr>
                            <m:t>𝟗</m:t>
                          </m:r>
                        </m:e>
                      </m:d>
                    </m:num>
                    <m:den>
                      <m:r>
                        <a:rPr lang="en-US" sz="700" b="1" i="1">
                          <a:latin typeface="Cambria Math" panose="02040503050406030204" pitchFamily="18" charset="0"/>
                        </a:rPr>
                        <m:t>(</m:t>
                      </m:r>
                      <m:r>
                        <a:rPr lang="en-US" sz="700" b="1" i="1">
                          <a:latin typeface="Cambria Math" panose="02040503050406030204" pitchFamily="18" charset="0"/>
                        </a:rPr>
                        <m:t>𝑴</m:t>
                      </m:r>
                      <m:r>
                        <a:rPr lang="en-US" sz="700" b="1" i="1">
                          <a:latin typeface="Cambria Math" panose="02040503050406030204" pitchFamily="18" charset="0"/>
                        </a:rPr>
                        <m:t>𝟓</m:t>
                      </m:r>
                      <m:r>
                        <a:rPr lang="en-US" sz="700" b="1" i="1">
                          <a:latin typeface="Cambria Math" panose="02040503050406030204" pitchFamily="18" charset="0"/>
                        </a:rPr>
                        <m:t>+</m:t>
                      </m:r>
                      <m:r>
                        <a:rPr lang="en-US" sz="700" b="1" i="1">
                          <a:latin typeface="Cambria Math" panose="02040503050406030204" pitchFamily="18" charset="0"/>
                        </a:rPr>
                        <m:t>𝑴</m:t>
                      </m:r>
                      <m:r>
                        <a:rPr lang="en-US" sz="700" b="1" i="1">
                          <a:latin typeface="Cambria Math" panose="02040503050406030204" pitchFamily="18" charset="0"/>
                        </a:rPr>
                        <m:t>𝟕</m:t>
                      </m:r>
                      <m:r>
                        <a:rPr lang="en-US" sz="700" b="1" i="1">
                          <a:latin typeface="Cambria Math" panose="02040503050406030204" pitchFamily="18" charset="0"/>
                        </a:rPr>
                        <m:t>+</m:t>
                      </m:r>
                      <m:r>
                        <a:rPr lang="en-US" sz="700" b="1" i="1">
                          <a:latin typeface="Cambria Math" panose="02040503050406030204" pitchFamily="18" charset="0"/>
                        </a:rPr>
                        <m:t>𝑴</m:t>
                      </m:r>
                      <m:r>
                        <a:rPr lang="en-US" sz="700" b="1" i="1">
                          <a:latin typeface="Cambria Math" panose="02040503050406030204" pitchFamily="18" charset="0"/>
                        </a:rPr>
                        <m:t>𝟗</m:t>
                      </m:r>
                      <m:r>
                        <a:rPr lang="en-US" sz="700" b="1" i="1">
                          <a:latin typeface="Cambria Math" panose="02040503050406030204" pitchFamily="18" charset="0"/>
                        </a:rPr>
                        <m:t>)</m:t>
                      </m:r>
                    </m:den>
                  </m:f>
                </m:oMath>
              </a14:m>
              <a:endParaRPr lang="en-US" sz="700" b="1"/>
            </a:p>
          </xdr:txBody>
        </xdr:sp>
      </mc:Choice>
      <mc:Fallback xmlns="" xmlns:r="http://schemas.openxmlformats.org/officeDocument/2006/relationships">
        <xdr:sp>
          <xdr:nvSpPr>
            <xdr:cNvPr id="4" name="TextBox 4"/>
            <xdr:cNvSpPr txBox="1"/>
          </xdr:nvSpPr>
          <xdr:spPr>
            <a:xfrm>
              <a:off x="3457575" y="1130300"/>
              <a:ext cx="984250" cy="196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700" b="1"/>
                <a:t>(M1+M2)</a:t>
              </a:r>
              <a:r>
                <a:rPr lang="en-US" sz="700" b="1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n-US" sz="700" b="1">
                  <a:latin typeface="Cambria Math" panose="02040503050406030204" pitchFamily="18" charset="0"/>
                </a:rPr>
                <a:t>(</a:t>
              </a:r>
              <a:r>
                <a:rPr lang="en-US" sz="700" b="1">
                  <a:latin typeface="Cambria Math" panose="02040503050406030204" pitchFamily="18" charset="0"/>
                </a:rPr>
                <a:t>𝑴</a:t>
              </a:r>
              <a:r>
                <a:rPr lang="en-US" sz="700" b="1">
                  <a:latin typeface="Cambria Math" panose="02040503050406030204" pitchFamily="18" charset="0"/>
                </a:rPr>
                <a:t>𝟕</a:t>
              </a:r>
              <a:r>
                <a:rPr lang="en-US" sz="700" b="1">
                  <a:latin typeface="Cambria Math" panose="02040503050406030204" pitchFamily="18" charset="0"/>
                </a:rPr>
                <a:t>+</a:t>
              </a:r>
              <a:r>
                <a:rPr lang="en-US" sz="700" b="1">
                  <a:latin typeface="Cambria Math" panose="02040503050406030204" pitchFamily="18" charset="0"/>
                </a:rPr>
                <a:t>𝑴</a:t>
              </a:r>
              <a:r>
                <a:rPr lang="en-US" sz="700" b="1">
                  <a:latin typeface="Cambria Math" panose="02040503050406030204" pitchFamily="18" charset="0"/>
                </a:rPr>
                <a:t>𝟗</a:t>
              </a:r>
              <a:r>
                <a:rPr lang="en-US" sz="700" b="1">
                  <a:latin typeface="Cambria Math" panose="02040503050406030204" pitchFamily="18" charset="0"/>
                </a:rPr>
                <a:t>)</a:t>
              </a:r>
              <a:r>
                <a:rPr lang="en-US" sz="700" b="1">
                  <a:latin typeface="Cambria Math" panose="02040503050406030204" pitchFamily="18" charset="0"/>
                </a:rPr>
                <a:t>/</a:t>
              </a:r>
              <a:r>
                <a:rPr lang="en-US" sz="700" b="1">
                  <a:latin typeface="Cambria Math" panose="02040503050406030204" pitchFamily="18" charset="0"/>
                </a:rPr>
                <a:t>(</a:t>
              </a:r>
              <a:r>
                <a:rPr lang="en-US" sz="700" b="1">
                  <a:latin typeface="Cambria Math" panose="02040503050406030204" pitchFamily="18" charset="0"/>
                </a:rPr>
                <a:t>𝑴</a:t>
              </a:r>
              <a:r>
                <a:rPr lang="en-US" sz="700" b="1">
                  <a:latin typeface="Cambria Math" panose="02040503050406030204" pitchFamily="18" charset="0"/>
                </a:rPr>
                <a:t>𝟓</a:t>
              </a:r>
              <a:r>
                <a:rPr lang="en-US" sz="700" b="1">
                  <a:latin typeface="Cambria Math" panose="02040503050406030204" pitchFamily="18" charset="0"/>
                </a:rPr>
                <a:t>+</a:t>
              </a:r>
              <a:r>
                <a:rPr lang="en-US" sz="700" b="1">
                  <a:latin typeface="Cambria Math" panose="02040503050406030204" pitchFamily="18" charset="0"/>
                </a:rPr>
                <a:t>𝑴</a:t>
              </a:r>
              <a:r>
                <a:rPr lang="en-US" sz="700" b="1">
                  <a:latin typeface="Cambria Math" panose="02040503050406030204" pitchFamily="18" charset="0"/>
                </a:rPr>
                <a:t>𝟕</a:t>
              </a:r>
              <a:r>
                <a:rPr lang="en-US" sz="700" b="1">
                  <a:latin typeface="Cambria Math" panose="02040503050406030204" pitchFamily="18" charset="0"/>
                </a:rPr>
                <a:t>+</a:t>
              </a:r>
              <a:r>
                <a:rPr lang="en-US" sz="700" b="1">
                  <a:latin typeface="Cambria Math" panose="02040503050406030204" pitchFamily="18" charset="0"/>
                </a:rPr>
                <a:t>𝑴</a:t>
              </a:r>
              <a:r>
                <a:rPr lang="en-US" sz="700" b="1">
                  <a:latin typeface="Cambria Math" panose="02040503050406030204" pitchFamily="18" charset="0"/>
                </a:rPr>
                <a:t>𝟗</a:t>
              </a:r>
              <a:r>
                <a:rPr lang="en-US" sz="700" b="1">
                  <a:latin typeface="Cambria Math" panose="02040503050406030204" pitchFamily="18" charset="0"/>
                </a:rPr>
                <a:t>)</a:t>
              </a:r>
              <a:endParaRPr lang="en-US" sz="700" b="1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"/>
  <sheetViews>
    <sheetView zoomScale="90" zoomScaleNormal="90" workbookViewId="0">
      <selection activeCell="F21" sqref="F21"/>
    </sheetView>
  </sheetViews>
  <sheetFormatPr defaultColWidth="11.875" defaultRowHeight="15" x14ac:dyDescent="0.2"/>
  <cols>
    <col min="1" max="1" width="33.875" style="20" customWidth="1"/>
    <col min="2" max="2" width="27.5" style="20" customWidth="1"/>
    <col min="3" max="3" width="29.875" style="20" customWidth="1"/>
    <col min="4" max="5" width="21.5" style="20" customWidth="1"/>
    <col min="6" max="6" width="30.5" style="21" customWidth="1"/>
    <col min="7" max="7" width="24.75" style="22" customWidth="1"/>
    <col min="8" max="8" width="23.625" style="20" customWidth="1"/>
    <col min="9" max="9" width="15.375" style="22" customWidth="1"/>
    <col min="10" max="16384" width="11.875" style="20"/>
  </cols>
  <sheetData>
    <row r="1" spans="1:9" s="56" customFormat="1" ht="30" customHeight="1" x14ac:dyDescent="0.2">
      <c r="A1" s="55" t="s">
        <v>73</v>
      </c>
      <c r="F1" s="21"/>
      <c r="G1" s="57"/>
      <c r="I1" s="57"/>
    </row>
    <row r="2" spans="1:9" s="56" customFormat="1" ht="30" customHeight="1" x14ac:dyDescent="0.2">
      <c r="A2" s="55" t="s">
        <v>83</v>
      </c>
      <c r="F2" s="21"/>
      <c r="G2" s="57"/>
      <c r="I2" s="57"/>
    </row>
    <row r="3" spans="1:9" s="56" customFormat="1" ht="30" customHeight="1" x14ac:dyDescent="0.2">
      <c r="A3" s="55" t="s">
        <v>74</v>
      </c>
      <c r="B3" s="58"/>
      <c r="F3" s="21"/>
      <c r="G3" s="57"/>
      <c r="I3" s="57"/>
    </row>
    <row r="4" spans="1:9" ht="16.5" x14ac:dyDescent="0.2">
      <c r="A4" s="68" t="s">
        <v>0</v>
      </c>
      <c r="B4" s="68"/>
      <c r="C4" s="68"/>
      <c r="F4" s="20"/>
      <c r="G4" s="20"/>
      <c r="I4" s="20"/>
    </row>
    <row r="5" spans="1:9" ht="16.5" x14ac:dyDescent="0.2">
      <c r="A5" s="23" t="s">
        <v>1</v>
      </c>
      <c r="B5" s="23" t="s">
        <v>2</v>
      </c>
      <c r="C5" s="23" t="s">
        <v>3</v>
      </c>
      <c r="F5" s="20"/>
      <c r="G5" s="20"/>
      <c r="I5" s="20"/>
    </row>
    <row r="6" spans="1:9" x14ac:dyDescent="0.2">
      <c r="A6" s="24">
        <v>0.89219999999999999</v>
      </c>
      <c r="B6" s="24">
        <v>0.44069999999999998</v>
      </c>
      <c r="C6" s="25">
        <f>ROUND(A6*0.25+B6*0.75,4)</f>
        <v>0.55359999999999998</v>
      </c>
      <c r="F6" s="20"/>
      <c r="G6" s="20"/>
      <c r="I6" s="20"/>
    </row>
    <row r="7" spans="1:9" ht="12" customHeight="1" x14ac:dyDescent="0.2">
      <c r="F7" s="20"/>
      <c r="G7" s="20"/>
      <c r="I7" s="20"/>
    </row>
    <row r="8" spans="1:9" x14ac:dyDescent="0.2">
      <c r="F8" s="20"/>
      <c r="G8" s="20"/>
      <c r="I8" s="20"/>
    </row>
    <row r="9" spans="1:9" ht="72.95" customHeight="1" x14ac:dyDescent="0.2">
      <c r="A9" s="32" t="s">
        <v>11</v>
      </c>
      <c r="B9" s="32" t="s">
        <v>12</v>
      </c>
      <c r="C9" s="32" t="s">
        <v>13</v>
      </c>
      <c r="D9" s="32" t="s">
        <v>14</v>
      </c>
      <c r="E9" s="32" t="s">
        <v>15</v>
      </c>
      <c r="F9" s="33" t="s">
        <v>16</v>
      </c>
      <c r="G9" s="20"/>
      <c r="I9" s="20"/>
    </row>
    <row r="10" spans="1:9" x14ac:dyDescent="0.2">
      <c r="A10" s="37" t="s">
        <v>72</v>
      </c>
      <c r="B10" s="53">
        <v>0</v>
      </c>
      <c r="C10" s="53">
        <v>0</v>
      </c>
      <c r="D10" s="53">
        <f>65*10^6</f>
        <v>65000000</v>
      </c>
      <c r="E10" s="34">
        <v>138047</v>
      </c>
      <c r="F10" s="44">
        <f>(D10-0)/(E10-C10)</f>
        <v>470.85412939071477</v>
      </c>
      <c r="G10" s="20"/>
      <c r="I10" s="20"/>
    </row>
    <row r="11" spans="1:9" ht="15.75" x14ac:dyDescent="0.25">
      <c r="F11" s="35" t="s">
        <v>17</v>
      </c>
      <c r="G11" s="20"/>
      <c r="I11" s="20"/>
    </row>
    <row r="12" spans="1:9" x14ac:dyDescent="0.2">
      <c r="F12" s="20"/>
      <c r="G12" s="20"/>
      <c r="I12" s="20"/>
    </row>
    <row r="13" spans="1:9" x14ac:dyDescent="0.2">
      <c r="F13" s="20"/>
      <c r="G13" s="20"/>
      <c r="I13" s="20"/>
    </row>
    <row r="14" spans="1:9" ht="31.5" x14ac:dyDescent="0.2">
      <c r="A14" s="66" t="s">
        <v>18</v>
      </c>
      <c r="B14" s="36" t="s">
        <v>19</v>
      </c>
      <c r="C14" s="36" t="s">
        <v>84</v>
      </c>
      <c r="D14" s="36" t="s">
        <v>75</v>
      </c>
      <c r="E14" s="36" t="s">
        <v>20</v>
      </c>
      <c r="F14" s="36" t="s">
        <v>21</v>
      </c>
      <c r="G14" s="36" t="s">
        <v>22</v>
      </c>
      <c r="H14" s="36" t="s">
        <v>23</v>
      </c>
      <c r="I14" s="20"/>
    </row>
    <row r="15" spans="1:9" ht="16.5" x14ac:dyDescent="0.2">
      <c r="A15" s="67"/>
      <c r="B15" s="38" t="s">
        <v>76</v>
      </c>
      <c r="C15" s="38" t="s">
        <v>77</v>
      </c>
      <c r="D15" s="38" t="s">
        <v>80</v>
      </c>
      <c r="E15" s="38" t="s">
        <v>81</v>
      </c>
      <c r="F15" s="38" t="s">
        <v>78</v>
      </c>
      <c r="G15" s="38" t="s">
        <v>79</v>
      </c>
      <c r="H15" s="38" t="s">
        <v>82</v>
      </c>
      <c r="I15" s="20"/>
    </row>
    <row r="16" spans="1:9" ht="26.25" customHeight="1" x14ac:dyDescent="0.2">
      <c r="A16" s="37" t="s">
        <v>72</v>
      </c>
      <c r="B16" s="43">
        <f>'EG by months'!E18</f>
        <v>256209.02600000004</v>
      </c>
      <c r="C16" s="43">
        <v>35651</v>
      </c>
      <c r="D16" s="43">
        <f>B16-C16</f>
        <v>220558.02600000004</v>
      </c>
      <c r="E16" s="39">
        <f>INT(D16*C6)</f>
        <v>122100</v>
      </c>
      <c r="F16" s="39">
        <v>0</v>
      </c>
      <c r="G16" s="39">
        <v>0</v>
      </c>
      <c r="H16" s="62">
        <f>E16-F16-G16</f>
        <v>122100</v>
      </c>
      <c r="I16" s="20"/>
    </row>
    <row r="17" spans="1:9" x14ac:dyDescent="0.2">
      <c r="A17" s="20" t="s">
        <v>85</v>
      </c>
      <c r="F17" s="20"/>
      <c r="G17" s="20"/>
      <c r="I17" s="20"/>
    </row>
    <row r="18" spans="1:9" x14ac:dyDescent="0.2">
      <c r="A18" s="20" t="s">
        <v>86</v>
      </c>
      <c r="F18" s="20"/>
      <c r="G18" s="20"/>
      <c r="I18" s="20"/>
    </row>
    <row r="19" spans="1:9" x14ac:dyDescent="0.2">
      <c r="F19" s="20"/>
      <c r="G19" s="20"/>
      <c r="I19" s="20"/>
    </row>
    <row r="20" spans="1:9" x14ac:dyDescent="0.2">
      <c r="F20" s="20"/>
      <c r="G20" s="20"/>
      <c r="I20" s="20"/>
    </row>
    <row r="21" spans="1:9" ht="33.950000000000003" customHeight="1" x14ac:dyDescent="0.2">
      <c r="A21" s="69" t="s">
        <v>4</v>
      </c>
      <c r="B21" s="68"/>
      <c r="C21" s="68"/>
      <c r="F21" s="20"/>
      <c r="G21" s="20"/>
      <c r="I21" s="20"/>
    </row>
    <row r="22" spans="1:9" x14ac:dyDescent="0.2">
      <c r="A22" s="26" t="s">
        <v>5</v>
      </c>
      <c r="B22" s="26" t="s">
        <v>6</v>
      </c>
      <c r="C22" s="26" t="s">
        <v>7</v>
      </c>
      <c r="F22" s="20"/>
      <c r="G22" s="20"/>
      <c r="I22" s="20"/>
    </row>
    <row r="23" spans="1:9" x14ac:dyDescent="0.2">
      <c r="A23" s="27">
        <v>44197</v>
      </c>
      <c r="B23" s="27">
        <v>44561</v>
      </c>
      <c r="C23" s="42">
        <f>B23-A23+1</f>
        <v>365</v>
      </c>
      <c r="D23" s="20" t="s">
        <v>87</v>
      </c>
      <c r="F23" s="20"/>
      <c r="G23" s="20"/>
      <c r="I23" s="20"/>
    </row>
    <row r="24" spans="1:9" x14ac:dyDescent="0.2">
      <c r="A24" s="27">
        <v>44378</v>
      </c>
      <c r="B24" s="27">
        <v>44407</v>
      </c>
      <c r="C24" s="40">
        <f>B24-A24+1</f>
        <v>30</v>
      </c>
      <c r="D24" s="20" t="s">
        <v>88</v>
      </c>
      <c r="F24" s="28"/>
      <c r="G24" s="20"/>
      <c r="I24" s="20"/>
    </row>
    <row r="25" spans="1:9" x14ac:dyDescent="0.2">
      <c r="A25" s="29"/>
      <c r="B25" s="27"/>
      <c r="C25" s="40">
        <f>C23-C24</f>
        <v>335</v>
      </c>
      <c r="D25" s="20" t="s">
        <v>89</v>
      </c>
      <c r="F25" s="28"/>
      <c r="G25" s="20"/>
      <c r="I25" s="20"/>
    </row>
    <row r="26" spans="1:9" x14ac:dyDescent="0.2">
      <c r="A26" s="30"/>
      <c r="B26" s="30"/>
      <c r="C26" s="31"/>
      <c r="F26" s="20"/>
      <c r="G26" s="20"/>
      <c r="I26" s="20"/>
    </row>
    <row r="27" spans="1:9" ht="46.5" customHeight="1" x14ac:dyDescent="0.2">
      <c r="A27" s="54" t="s">
        <v>90</v>
      </c>
      <c r="B27" s="59" t="s">
        <v>8</v>
      </c>
      <c r="C27" s="54" t="s">
        <v>9</v>
      </c>
      <c r="D27" s="54" t="s">
        <v>10</v>
      </c>
      <c r="F27" s="20"/>
      <c r="G27" s="20"/>
      <c r="I27" s="20"/>
    </row>
    <row r="28" spans="1:9" ht="35.25" customHeight="1" x14ac:dyDescent="0.2">
      <c r="A28" s="64" t="s">
        <v>87</v>
      </c>
      <c r="B28" s="53">
        <v>108030</v>
      </c>
      <c r="C28" s="63">
        <f>H16</f>
        <v>122100</v>
      </c>
      <c r="D28" s="61">
        <f>C28/B28-1</f>
        <v>0.13024159955567893</v>
      </c>
      <c r="F28" s="20"/>
      <c r="G28" s="20"/>
      <c r="I28" s="20"/>
    </row>
    <row r="29" spans="1:9" ht="40.5" customHeight="1" x14ac:dyDescent="0.25">
      <c r="A29" s="65" t="s">
        <v>91</v>
      </c>
      <c r="B29" s="60">
        <f>B28*C25/365</f>
        <v>99150.821917808222</v>
      </c>
      <c r="C29" s="60">
        <f>H16</f>
        <v>122100</v>
      </c>
      <c r="D29" s="61">
        <f>C29/B29-1</f>
        <v>0.23145726518753085</v>
      </c>
      <c r="F29" s="20"/>
      <c r="G29" s="20"/>
      <c r="I29" s="20"/>
    </row>
    <row r="30" spans="1:9" x14ac:dyDescent="0.2">
      <c r="F30" s="20"/>
      <c r="G30" s="20"/>
      <c r="I30" s="20"/>
    </row>
    <row r="31" spans="1:9" x14ac:dyDescent="0.2">
      <c r="F31" s="20"/>
      <c r="G31" s="20"/>
      <c r="I31" s="20"/>
    </row>
    <row r="32" spans="1:9" x14ac:dyDescent="0.2">
      <c r="F32" s="20"/>
      <c r="G32" s="20"/>
      <c r="I32" s="20"/>
    </row>
    <row r="33" s="20" customFormat="1" x14ac:dyDescent="0.2"/>
    <row r="34" s="20" customFormat="1" x14ac:dyDescent="0.2"/>
    <row r="35" s="20" customFormat="1" x14ac:dyDescent="0.2"/>
    <row r="36" s="20" customFormat="1" x14ac:dyDescent="0.2"/>
    <row r="37" s="20" customFormat="1" x14ac:dyDescent="0.2"/>
    <row r="38" s="20" customFormat="1" x14ac:dyDescent="0.2"/>
    <row r="39" s="20" customFormat="1" x14ac:dyDescent="0.2"/>
    <row r="40" s="20" customFormat="1" x14ac:dyDescent="0.2"/>
    <row r="41" s="20" customFormat="1" x14ac:dyDescent="0.2"/>
    <row r="42" s="20" customFormat="1" x14ac:dyDescent="0.2"/>
    <row r="43" s="20" customFormat="1" x14ac:dyDescent="0.2"/>
    <row r="44" s="20" customFormat="1" x14ac:dyDescent="0.2"/>
    <row r="45" s="20" customFormat="1" x14ac:dyDescent="0.2"/>
    <row r="46" s="20" customFormat="1" x14ac:dyDescent="0.2"/>
    <row r="47" s="20" customFormat="1" x14ac:dyDescent="0.2"/>
    <row r="48" s="20" customFormat="1" x14ac:dyDescent="0.2"/>
    <row r="49" s="20" customFormat="1" x14ac:dyDescent="0.2"/>
    <row r="50" s="20" customFormat="1" x14ac:dyDescent="0.2"/>
    <row r="51" s="20" customFormat="1" x14ac:dyDescent="0.2"/>
    <row r="52" s="20" customFormat="1" x14ac:dyDescent="0.2"/>
    <row r="53" s="20" customFormat="1" x14ac:dyDescent="0.2"/>
    <row r="54" s="20" customFormat="1" x14ac:dyDescent="0.2"/>
    <row r="55" s="20" customFormat="1" x14ac:dyDescent="0.2"/>
    <row r="56" s="20" customFormat="1" x14ac:dyDescent="0.2"/>
    <row r="57" s="20" customFormat="1" x14ac:dyDescent="0.2"/>
    <row r="58" s="20" customFormat="1" x14ac:dyDescent="0.2"/>
    <row r="59" s="20" customFormat="1" x14ac:dyDescent="0.2"/>
    <row r="60" s="20" customFormat="1" x14ac:dyDescent="0.2"/>
    <row r="61" s="20" customFormat="1" x14ac:dyDescent="0.2"/>
    <row r="62" s="20" customFormat="1" x14ac:dyDescent="0.2"/>
    <row r="63" s="20" customFormat="1" x14ac:dyDescent="0.2"/>
    <row r="64" s="20" customFormat="1" x14ac:dyDescent="0.2"/>
    <row r="65" s="20" customFormat="1" x14ac:dyDescent="0.2"/>
    <row r="66" s="20" customFormat="1" x14ac:dyDescent="0.2"/>
    <row r="67" s="20" customFormat="1" x14ac:dyDescent="0.2"/>
    <row r="68" s="20" customFormat="1" x14ac:dyDescent="0.2"/>
    <row r="69" s="20" customFormat="1" x14ac:dyDescent="0.2"/>
    <row r="70" s="20" customFormat="1" x14ac:dyDescent="0.2"/>
    <row r="71" s="20" customFormat="1" x14ac:dyDescent="0.2"/>
    <row r="72" s="20" customFormat="1" x14ac:dyDescent="0.2"/>
    <row r="73" s="20" customFormat="1" x14ac:dyDescent="0.2"/>
    <row r="74" s="20" customFormat="1" x14ac:dyDescent="0.2"/>
    <row r="75" s="20" customFormat="1" x14ac:dyDescent="0.2"/>
    <row r="76" s="20" customFormat="1" x14ac:dyDescent="0.2"/>
    <row r="77" s="20" customFormat="1" x14ac:dyDescent="0.2"/>
    <row r="78" s="20" customFormat="1" x14ac:dyDescent="0.2"/>
    <row r="79" s="20" customFormat="1" x14ac:dyDescent="0.2"/>
    <row r="80" s="20" customFormat="1" x14ac:dyDescent="0.2"/>
    <row r="81" s="20" customFormat="1" x14ac:dyDescent="0.2"/>
    <row r="82" s="20" customFormat="1" x14ac:dyDescent="0.2"/>
    <row r="83" s="20" customFormat="1" x14ac:dyDescent="0.2"/>
    <row r="84" s="20" customFormat="1" x14ac:dyDescent="0.2"/>
    <row r="85" s="20" customFormat="1" x14ac:dyDescent="0.2"/>
    <row r="86" s="20" customFormat="1" x14ac:dyDescent="0.2"/>
    <row r="87" s="20" customFormat="1" x14ac:dyDescent="0.2"/>
    <row r="88" s="20" customFormat="1" x14ac:dyDescent="0.2"/>
    <row r="89" s="20" customFormat="1" x14ac:dyDescent="0.2"/>
    <row r="90" s="20" customFormat="1" x14ac:dyDescent="0.2"/>
    <row r="91" s="20" customFormat="1" x14ac:dyDescent="0.2"/>
    <row r="92" s="20" customFormat="1" x14ac:dyDescent="0.2"/>
    <row r="93" s="20" customFormat="1" x14ac:dyDescent="0.2"/>
    <row r="94" s="20" customFormat="1" x14ac:dyDescent="0.2"/>
    <row r="95" s="20" customFormat="1" x14ac:dyDescent="0.2"/>
    <row r="96" s="20" customFormat="1" x14ac:dyDescent="0.2"/>
    <row r="97" spans="6:9" x14ac:dyDescent="0.2">
      <c r="F97" s="20"/>
      <c r="G97" s="20"/>
      <c r="I97" s="20"/>
    </row>
    <row r="98" spans="6:9" x14ac:dyDescent="0.2">
      <c r="F98" s="20"/>
    </row>
  </sheetData>
  <mergeCells count="3">
    <mergeCell ref="A14:A15"/>
    <mergeCell ref="A4:C4"/>
    <mergeCell ref="A21:C21"/>
  </mergeCells>
  <phoneticPr fontId="18" type="noConversion"/>
  <conditionalFormatting sqref="F24:F25">
    <cfRule type="dataBar" priority="1">
      <dataBar>
        <cfvo type="num" val="0"/>
        <cfvo type="num" val="1"/>
        <color rgb="FF92D050"/>
      </dataBar>
      <extLst>
        <ext xmlns:x14="http://schemas.microsoft.com/office/spreadsheetml/2009/9/main" uri="{B025F937-C7B1-47D3-B67F-A62EFF666E3E}">
          <x14:id>{7386EDDD-691A-422B-8391-B41B76294979}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386EDDD-691A-422B-8391-B41B7629497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F24:F25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zoomScale="90" zoomScaleNormal="90" workbookViewId="0">
      <selection activeCell="C31" sqref="C31"/>
    </sheetView>
  </sheetViews>
  <sheetFormatPr defaultColWidth="9" defaultRowHeight="14.25" x14ac:dyDescent="0.2"/>
  <cols>
    <col min="2" max="2" width="23.125" customWidth="1"/>
    <col min="3" max="3" width="36" customWidth="1"/>
    <col min="4" max="4" width="24.375" customWidth="1"/>
    <col min="5" max="5" width="16.125" customWidth="1"/>
    <col min="6" max="6" width="24.25" customWidth="1"/>
    <col min="7" max="7" width="13.125" customWidth="1"/>
    <col min="8" max="8" width="12.75" customWidth="1"/>
    <col min="9" max="9" width="12" customWidth="1"/>
  </cols>
  <sheetData>
    <row r="1" spans="1:5" ht="23.25" x14ac:dyDescent="0.35">
      <c r="A1" s="1" t="s">
        <v>24</v>
      </c>
    </row>
    <row r="3" spans="1:5" x14ac:dyDescent="0.2">
      <c r="B3" s="70" t="s">
        <v>25</v>
      </c>
      <c r="C3" s="73" t="s">
        <v>26</v>
      </c>
      <c r="D3" s="73" t="s">
        <v>27</v>
      </c>
      <c r="E3" s="75" t="s">
        <v>28</v>
      </c>
    </row>
    <row r="4" spans="1:5" ht="56.45" customHeight="1" x14ac:dyDescent="0.2">
      <c r="B4" s="71"/>
      <c r="C4" s="74"/>
      <c r="D4" s="74"/>
      <c r="E4" s="76"/>
    </row>
    <row r="5" spans="1:5" ht="64.5" customHeight="1" x14ac:dyDescent="0.2">
      <c r="B5" s="72"/>
      <c r="C5" s="45" t="s">
        <v>29</v>
      </c>
      <c r="D5" s="45" t="s">
        <v>30</v>
      </c>
      <c r="E5" s="2" t="s">
        <v>31</v>
      </c>
    </row>
    <row r="6" spans="1:5" ht="15" x14ac:dyDescent="0.2">
      <c r="B6" s="4" t="s">
        <v>59</v>
      </c>
      <c r="C6" s="5">
        <f>ROUND('EG by meters'!C6,3)</f>
        <v>6177.8440000000001</v>
      </c>
      <c r="D6" s="5">
        <v>6177.8440000000001</v>
      </c>
      <c r="E6" s="3">
        <f>MIN(C6,D6)</f>
        <v>6177.8440000000001</v>
      </c>
    </row>
    <row r="7" spans="1:5" ht="15" x14ac:dyDescent="0.2">
      <c r="B7" s="4" t="s">
        <v>60</v>
      </c>
      <c r="C7" s="5">
        <f>ROUND('EG by meters'!D6,3)</f>
        <v>6606.4350000000004</v>
      </c>
      <c r="D7" s="5">
        <v>6606.4350000000004</v>
      </c>
      <c r="E7" s="3">
        <f t="shared" ref="E7:E17" si="0">MIN(C7,D7)</f>
        <v>6606.4350000000004</v>
      </c>
    </row>
    <row r="8" spans="1:5" ht="15" x14ac:dyDescent="0.2">
      <c r="B8" s="4" t="s">
        <v>61</v>
      </c>
      <c r="C8" s="5">
        <f>ROUND('EG by meters'!E6,3)</f>
        <v>11352.61</v>
      </c>
      <c r="D8" s="5">
        <v>11352.61</v>
      </c>
      <c r="E8" s="3">
        <f t="shared" si="0"/>
        <v>11352.61</v>
      </c>
    </row>
    <row r="9" spans="1:5" ht="15" x14ac:dyDescent="0.2">
      <c r="B9" s="9" t="s">
        <v>62</v>
      </c>
      <c r="C9" s="5">
        <f>ROUND('EG by meters'!F6,3)</f>
        <v>11086.356</v>
      </c>
      <c r="D9" s="10">
        <v>11086.356</v>
      </c>
      <c r="E9" s="3">
        <f t="shared" si="0"/>
        <v>11086.356</v>
      </c>
    </row>
    <row r="10" spans="1:5" ht="15" x14ac:dyDescent="0.2">
      <c r="B10" s="4" t="s">
        <v>63</v>
      </c>
      <c r="C10" s="5">
        <f>ROUND('EG by meters'!G6,3)</f>
        <v>24516.223000000002</v>
      </c>
      <c r="D10" s="5">
        <v>24516.223000000002</v>
      </c>
      <c r="E10" s="3">
        <f t="shared" si="0"/>
        <v>24516.223000000002</v>
      </c>
    </row>
    <row r="11" spans="1:5" ht="15" x14ac:dyDescent="0.2">
      <c r="B11" s="4" t="s">
        <v>64</v>
      </c>
      <c r="C11" s="5">
        <f>ROUND('EG by meters'!H6,3)</f>
        <v>37064.144</v>
      </c>
      <c r="D11" s="5">
        <v>37064.144</v>
      </c>
      <c r="E11" s="3">
        <f t="shared" si="0"/>
        <v>37064.144</v>
      </c>
    </row>
    <row r="12" spans="1:5" ht="15" x14ac:dyDescent="0.2">
      <c r="B12" s="4" t="s">
        <v>65</v>
      </c>
      <c r="C12" s="5">
        <f>ROUND('EG by meters'!I6,3)</f>
        <v>36989.129000000001</v>
      </c>
      <c r="D12" s="5">
        <v>36989.129000000001</v>
      </c>
      <c r="E12" s="3">
        <f t="shared" si="0"/>
        <v>36989.129000000001</v>
      </c>
    </row>
    <row r="13" spans="1:5" ht="15" x14ac:dyDescent="0.2">
      <c r="B13" s="4" t="s">
        <v>66</v>
      </c>
      <c r="C13" s="5">
        <f>ROUND('EG by meters'!J6,3)</f>
        <v>43720.298000000003</v>
      </c>
      <c r="D13" s="5">
        <v>43720.298000000003</v>
      </c>
      <c r="E13" s="3">
        <f t="shared" si="0"/>
        <v>43720.298000000003</v>
      </c>
    </row>
    <row r="14" spans="1:5" ht="15" x14ac:dyDescent="0.2">
      <c r="B14" s="4" t="s">
        <v>67</v>
      </c>
      <c r="C14" s="5">
        <f>ROUND('EG by meters'!K6,3)</f>
        <v>39535.218000000001</v>
      </c>
      <c r="D14" s="5">
        <v>39535.218000000001</v>
      </c>
      <c r="E14" s="3">
        <f t="shared" si="0"/>
        <v>39535.218000000001</v>
      </c>
    </row>
    <row r="15" spans="1:5" ht="15" x14ac:dyDescent="0.2">
      <c r="B15" s="4" t="s">
        <v>68</v>
      </c>
      <c r="C15" s="5">
        <f>ROUND('EG by meters'!L6,3)</f>
        <v>20374.312000000002</v>
      </c>
      <c r="D15" s="5">
        <v>20374.312000000002</v>
      </c>
      <c r="E15" s="3">
        <f t="shared" si="0"/>
        <v>20374.312000000002</v>
      </c>
    </row>
    <row r="16" spans="1:5" ht="15" x14ac:dyDescent="0.2">
      <c r="B16" s="4" t="s">
        <v>69</v>
      </c>
      <c r="C16" s="5">
        <f>ROUND('EG by meters'!M6,3)</f>
        <v>11791.643</v>
      </c>
      <c r="D16" s="5">
        <v>11791.643</v>
      </c>
      <c r="E16" s="3">
        <f t="shared" si="0"/>
        <v>11791.643</v>
      </c>
    </row>
    <row r="17" spans="2:5" ht="15" x14ac:dyDescent="0.2">
      <c r="B17" s="4" t="s">
        <v>70</v>
      </c>
      <c r="C17" s="5">
        <f>ROUND('EG by meters'!N6,3)</f>
        <v>6994.8140000000003</v>
      </c>
      <c r="D17" s="5">
        <v>6994.8140000000003</v>
      </c>
      <c r="E17" s="3">
        <f t="shared" si="0"/>
        <v>6994.8140000000003</v>
      </c>
    </row>
    <row r="18" spans="2:5" ht="15.75" x14ac:dyDescent="0.25">
      <c r="B18" s="6" t="s">
        <v>71</v>
      </c>
      <c r="C18" s="7">
        <f>SUM(C6:C17)</f>
        <v>256209.02600000004</v>
      </c>
      <c r="D18" s="7">
        <f>SUM(D6:D17)</f>
        <v>256209.02600000004</v>
      </c>
      <c r="E18" s="8">
        <f t="shared" ref="E18" si="1">MIN(C18,D18)</f>
        <v>256209.02600000004</v>
      </c>
    </row>
    <row r="21" spans="2:5" x14ac:dyDescent="0.2">
      <c r="C21" s="12"/>
    </row>
  </sheetData>
  <mergeCells count="4">
    <mergeCell ref="B3:B5"/>
    <mergeCell ref="C3:C4"/>
    <mergeCell ref="D3:D4"/>
    <mergeCell ref="E3:E4"/>
  </mergeCells>
  <phoneticPr fontId="19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1"/>
  <sheetViews>
    <sheetView tabSelected="1" topLeftCell="B1" zoomScale="90" zoomScaleNormal="90" workbookViewId="0">
      <selection activeCell="C16" sqref="C16"/>
    </sheetView>
  </sheetViews>
  <sheetFormatPr defaultColWidth="9" defaultRowHeight="14.25" x14ac:dyDescent="0.2"/>
  <cols>
    <col min="1" max="1" width="12" hidden="1" customWidth="1"/>
    <col min="2" max="2" width="13.875" customWidth="1"/>
    <col min="3" max="4" width="13.75" customWidth="1"/>
    <col min="5" max="6" width="12.5" customWidth="1"/>
    <col min="7" max="7" width="14.875" customWidth="1"/>
    <col min="8" max="8" width="14.625" customWidth="1"/>
    <col min="9" max="9" width="13.125" customWidth="1"/>
    <col min="10" max="12" width="12.5" customWidth="1"/>
    <col min="13" max="13" width="15.125" customWidth="1"/>
    <col min="14" max="14" width="12.5" customWidth="1"/>
    <col min="15" max="15" width="17.625" customWidth="1"/>
    <col min="16" max="16" width="15.625" customWidth="1"/>
    <col min="17" max="22" width="13.125" customWidth="1"/>
  </cols>
  <sheetData>
    <row r="1" spans="1:22" ht="23.25" x14ac:dyDescent="0.35">
      <c r="B1" s="1" t="s">
        <v>24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22" ht="15" x14ac:dyDescent="0.2">
      <c r="A2" s="13"/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3"/>
      <c r="N2" s="14"/>
      <c r="O2" s="14"/>
      <c r="P2" s="14"/>
      <c r="Q2" s="14"/>
      <c r="R2" s="14"/>
      <c r="S2" s="14"/>
      <c r="T2" s="14"/>
      <c r="U2" s="14"/>
      <c r="V2" s="14"/>
    </row>
    <row r="3" spans="1:22" ht="23.25" x14ac:dyDescent="0.35">
      <c r="A3" s="1"/>
      <c r="B3" s="13" t="s">
        <v>32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3"/>
      <c r="N3" s="14"/>
      <c r="O3" s="14"/>
    </row>
    <row r="4" spans="1:22" ht="15.75" x14ac:dyDescent="0.25">
      <c r="A4" s="13"/>
      <c r="B4" s="15" t="s">
        <v>18</v>
      </c>
      <c r="C4" s="77">
        <v>2021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49"/>
    </row>
    <row r="5" spans="1:22" ht="15.75" x14ac:dyDescent="0.25">
      <c r="A5" s="13"/>
      <c r="B5" s="16" t="s">
        <v>33</v>
      </c>
      <c r="C5" s="11" t="s">
        <v>46</v>
      </c>
      <c r="D5" s="41" t="s">
        <v>47</v>
      </c>
      <c r="E5" s="11" t="s">
        <v>48</v>
      </c>
      <c r="F5" s="11" t="s">
        <v>49</v>
      </c>
      <c r="G5" s="17" t="s">
        <v>50</v>
      </c>
      <c r="H5" s="17" t="s">
        <v>51</v>
      </c>
      <c r="I5" s="17" t="s">
        <v>52</v>
      </c>
      <c r="J5" s="17" t="s">
        <v>53</v>
      </c>
      <c r="K5" s="19" t="s">
        <v>54</v>
      </c>
      <c r="L5" s="17" t="s">
        <v>55</v>
      </c>
      <c r="M5" s="50" t="s">
        <v>56</v>
      </c>
      <c r="N5" s="50" t="s">
        <v>57</v>
      </c>
      <c r="O5" s="50" t="s">
        <v>58</v>
      </c>
    </row>
    <row r="6" spans="1:22" ht="15" x14ac:dyDescent="0.2">
      <c r="A6" s="46" t="s">
        <v>40</v>
      </c>
      <c r="B6" s="18" t="s">
        <v>34</v>
      </c>
      <c r="C6" s="48">
        <f>(C7+C8)*(C10+C11)/(C9+C10+C11)</f>
        <v>6177.8444280652184</v>
      </c>
      <c r="D6" s="48">
        <f t="shared" ref="D6:N6" si="0">(D7+D8)*(D10+D11)/(D9+D10+D11)</f>
        <v>6606.4353074191931</v>
      </c>
      <c r="E6" s="48">
        <f t="shared" si="0"/>
        <v>11352.609597341054</v>
      </c>
      <c r="F6" s="48">
        <f t="shared" si="0"/>
        <v>11086.356356657552</v>
      </c>
      <c r="G6" s="48">
        <f t="shared" si="0"/>
        <v>24516.223457090229</v>
      </c>
      <c r="H6" s="48">
        <f t="shared" si="0"/>
        <v>37064.144217291796</v>
      </c>
      <c r="I6" s="48">
        <f t="shared" si="0"/>
        <v>36989.128887898521</v>
      </c>
      <c r="J6" s="48">
        <f t="shared" si="0"/>
        <v>43720.297523104673</v>
      </c>
      <c r="K6" s="48">
        <f t="shared" si="0"/>
        <v>39535.218304452828</v>
      </c>
      <c r="L6" s="48">
        <f t="shared" si="0"/>
        <v>20374.311672279477</v>
      </c>
      <c r="M6" s="48">
        <f t="shared" si="0"/>
        <v>11791.642824860781</v>
      </c>
      <c r="N6" s="48">
        <f t="shared" si="0"/>
        <v>6994.8140988674768</v>
      </c>
      <c r="O6" s="51">
        <f>SUM(C6:N6)</f>
        <v>256209.02667532879</v>
      </c>
    </row>
    <row r="7" spans="1:22" ht="15" x14ac:dyDescent="0.2">
      <c r="A7" s="47" t="s">
        <v>45</v>
      </c>
      <c r="B7" s="18" t="s">
        <v>35</v>
      </c>
      <c r="C7" s="48">
        <v>5319.3359999999993</v>
      </c>
      <c r="D7" s="52">
        <v>5869.7760000000007</v>
      </c>
      <c r="E7" s="51">
        <v>10030.284</v>
      </c>
      <c r="F7" s="48">
        <v>10006.92</v>
      </c>
      <c r="G7" s="48">
        <v>21580.547999999999</v>
      </c>
      <c r="H7" s="48">
        <v>32270.304</v>
      </c>
      <c r="I7" s="48">
        <v>32543.411999999997</v>
      </c>
      <c r="J7" s="48">
        <v>38444.603999999999</v>
      </c>
      <c r="K7" s="48">
        <v>35462.987999999998</v>
      </c>
      <c r="L7" s="48">
        <v>18151.716</v>
      </c>
      <c r="M7" s="48">
        <v>10428.396000000001</v>
      </c>
      <c r="N7" s="48">
        <v>5789.3879999999999</v>
      </c>
      <c r="O7" s="51">
        <f t="shared" ref="O7:O11" si="1">SUM(C7:N7)</f>
        <v>225897.67200000005</v>
      </c>
    </row>
    <row r="8" spans="1:22" ht="15" x14ac:dyDescent="0.2">
      <c r="A8" s="46" t="s">
        <v>44</v>
      </c>
      <c r="B8" s="18" t="s">
        <v>36</v>
      </c>
      <c r="C8" s="48">
        <v>5329.1039999999994</v>
      </c>
      <c r="D8" s="52">
        <v>5880.2039999999997</v>
      </c>
      <c r="E8" s="51">
        <v>10022.1</v>
      </c>
      <c r="F8" s="48">
        <v>9994.5119999999988</v>
      </c>
      <c r="G8" s="48">
        <v>21522.864000000001</v>
      </c>
      <c r="H8" s="48">
        <v>32216.316000000003</v>
      </c>
      <c r="I8" s="48">
        <v>32493.912</v>
      </c>
      <c r="J8" s="48">
        <v>38390.616000000002</v>
      </c>
      <c r="K8" s="48">
        <v>33838.86</v>
      </c>
      <c r="L8" s="48">
        <v>18135.743999999999</v>
      </c>
      <c r="M8" s="48">
        <v>10414.272000000001</v>
      </c>
      <c r="N8" s="48">
        <v>5781.9960000000001</v>
      </c>
      <c r="O8" s="51">
        <f t="shared" si="1"/>
        <v>224020.50000000003</v>
      </c>
    </row>
    <row r="9" spans="1:22" ht="15" x14ac:dyDescent="0.2">
      <c r="A9" s="46" t="s">
        <v>41</v>
      </c>
      <c r="B9" s="18" t="s">
        <v>37</v>
      </c>
      <c r="C9" s="48">
        <v>4501.2439999999997</v>
      </c>
      <c r="D9" s="52">
        <v>5176.6880000000001</v>
      </c>
      <c r="E9" s="51">
        <v>8746.8040000000001</v>
      </c>
      <c r="F9" s="48">
        <v>8961.5679999999993</v>
      </c>
      <c r="G9" s="48">
        <v>18679.98</v>
      </c>
      <c r="H9" s="48">
        <v>27589.187999999998</v>
      </c>
      <c r="I9" s="48">
        <v>28214.603999999999</v>
      </c>
      <c r="J9" s="48">
        <v>33331.583999999995</v>
      </c>
      <c r="K9" s="48">
        <v>29945.871999999999</v>
      </c>
      <c r="L9" s="48">
        <v>15994.043999999998</v>
      </c>
      <c r="M9" s="48">
        <v>9114.0720000000001</v>
      </c>
      <c r="N9" s="48">
        <v>4621.32</v>
      </c>
      <c r="O9" s="51">
        <f t="shared" si="1"/>
        <v>194876.96799999999</v>
      </c>
    </row>
    <row r="10" spans="1:22" ht="15" x14ac:dyDescent="0.2">
      <c r="A10" s="13" t="s">
        <v>42</v>
      </c>
      <c r="B10" s="18" t="s">
        <v>38</v>
      </c>
      <c r="C10" s="48">
        <v>223.21699999999998</v>
      </c>
      <c r="D10" s="52">
        <v>63.085000000000008</v>
      </c>
      <c r="E10" s="51">
        <v>3894.0280000000002</v>
      </c>
      <c r="F10" s="48">
        <v>4349.4279999999999</v>
      </c>
      <c r="G10" s="48">
        <v>14206.61</v>
      </c>
      <c r="H10" s="48">
        <v>16414.86</v>
      </c>
      <c r="I10" s="48">
        <v>12838.127999999999</v>
      </c>
      <c r="J10" s="48">
        <v>17242.555</v>
      </c>
      <c r="K10" s="48">
        <v>15949.614999999998</v>
      </c>
      <c r="L10" s="48">
        <v>7226.2300000000005</v>
      </c>
      <c r="M10" s="48">
        <v>5150.0079999999998</v>
      </c>
      <c r="N10" s="48">
        <v>3138.85</v>
      </c>
      <c r="O10" s="51">
        <f t="shared" si="1"/>
        <v>100696.61399999999</v>
      </c>
    </row>
    <row r="11" spans="1:22" ht="15" x14ac:dyDescent="0.2">
      <c r="A11" s="13" t="s">
        <v>43</v>
      </c>
      <c r="B11" s="18" t="s">
        <v>39</v>
      </c>
      <c r="C11" s="48">
        <v>5996.98</v>
      </c>
      <c r="D11" s="52">
        <v>6585.92</v>
      </c>
      <c r="E11" s="51">
        <v>7519.9519999999993</v>
      </c>
      <c r="F11" s="48">
        <v>6794.7439999999997</v>
      </c>
      <c r="G11" s="48">
        <v>10432.003999999999</v>
      </c>
      <c r="H11" s="48">
        <v>20874.612000000001</v>
      </c>
      <c r="I11" s="48">
        <v>24370.455999999998</v>
      </c>
      <c r="J11" s="48">
        <v>26763.791999999998</v>
      </c>
      <c r="K11" s="48">
        <v>23823.667999999998</v>
      </c>
      <c r="L11" s="48">
        <v>13251.656000000001</v>
      </c>
      <c r="M11" s="48">
        <v>6723.7719999999999</v>
      </c>
      <c r="N11" s="48">
        <v>3924.3599999999997</v>
      </c>
      <c r="O11" s="51">
        <f t="shared" si="1"/>
        <v>157061.91599999997</v>
      </c>
    </row>
  </sheetData>
  <mergeCells count="1">
    <mergeCell ref="C4:N4"/>
  </mergeCells>
  <phoneticPr fontId="1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615D96022F1BA9458A02213E64F980E0" ma:contentTypeVersion="2" ma:contentTypeDescription="新建文档。" ma:contentTypeScope="" ma:versionID="78fe700b32b3ff47cc63e4ec8ca93189">
  <xsd:schema xmlns:xsd="http://www.w3.org/2001/XMLSchema" xmlns:xs="http://www.w3.org/2001/XMLSchema" xmlns:p="http://schemas.microsoft.com/office/2006/metadata/properties" xmlns:ns2="708ee224-285f-4613-9ad8-9897e03a28a4" targetNamespace="http://schemas.microsoft.com/office/2006/metadata/properties" ma:root="true" ma:fieldsID="3c1372dd8ffed7b4843834ce8854ad3d" ns2:_="">
    <xsd:import namespace="708ee224-285f-4613-9ad8-9897e03a28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ee224-285f-4613-9ad8-9897e03a28a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CF5CDD-EB31-4AA1-BAA3-E3C75FBB7E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5FC1C9-A20E-4F15-AB3F-A34CE1B41D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8ee224-285f-4613-9ad8-9897e03a28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0A24A3-5368-4420-9FA8-260FD38B6B2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ER</vt:lpstr>
      <vt:lpstr>EG by months</vt:lpstr>
      <vt:lpstr>EG by meters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叶宗沛</dc:creator>
  <cp:keywords/>
  <dc:description/>
  <cp:lastModifiedBy>Author</cp:lastModifiedBy>
  <cp:revision/>
  <dcterms:created xsi:type="dcterms:W3CDTF">2021-05-31T06:14:00Z</dcterms:created>
  <dcterms:modified xsi:type="dcterms:W3CDTF">2022-09-28T03:06:26Z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E9771BBB921F462CBF24750026ADA485</vt:lpwstr>
  </property>
  <property fmtid="{D5CDD505-2E9C-101B-9397-08002B2CF9AE}" pid="3" name="KSOProductBuildVer">
    <vt:lpwstr>2052-11.1.0.10577</vt:lpwstr>
  </property>
  <property fmtid="{D5CDD505-2E9C-101B-9397-08002B2CF9AE}" pid="4" name="ContentTypeId">
    <vt:lpwstr>0x010100615D96022F1BA9458A02213E64F980E0</vt:lpwstr>
  </property>
</Properties>
</file>