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B33611A9-78B0-4371-9D3B-A47851E01D01}" xr6:coauthVersionLast="47" xr6:coauthVersionMax="47" xr10:uidLastSave="{00000000-0000-0000-0000-000000000000}"/>
  <bookViews>
    <workbookView xWindow="-120" yWindow="-120" windowWidth="20730" windowHeight="11160" firstSheet="2" activeTab="4" xr2:uid="{00000000-000D-0000-FFFF-FFFF00000000}"/>
  </bookViews>
  <sheets>
    <sheet name="Project Details" sheetId="3" r:id="rId1"/>
    <sheet name="Emission Reduction Calculation" sheetId="2" r:id="rId2"/>
    <sheet name="Generation Details" sheetId="1" r:id="rId3"/>
    <sheet name="SubstationMeter Readings" sheetId="4" r:id="rId4"/>
    <sheet name="DGR_Sept 2021" sheetId="5" r:id="rId5"/>
  </sheet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2" i="3" l="1"/>
  <c r="E12" i="1"/>
  <c r="C12" i="2"/>
  <c r="E13" i="1"/>
  <c r="C13" i="2"/>
  <c r="E14" i="1"/>
  <c r="C14" i="2"/>
  <c r="E15" i="1"/>
  <c r="C15" i="2"/>
  <c r="E16" i="1"/>
  <c r="C16" i="2"/>
  <c r="E17" i="1"/>
  <c r="C17" i="2"/>
  <c r="E18" i="1"/>
  <c r="C18" i="2"/>
  <c r="E19" i="1"/>
  <c r="C19" i="2"/>
  <c r="E20" i="1"/>
  <c r="C20" i="2"/>
  <c r="E21" i="3"/>
  <c r="F21" i="3"/>
  <c r="E3" i="1"/>
  <c r="C3" i="2"/>
  <c r="E4" i="1"/>
  <c r="C4" i="2"/>
  <c r="E5" i="1"/>
  <c r="C5" i="2"/>
  <c r="E6" i="1"/>
  <c r="C6" i="2"/>
  <c r="E7" i="1"/>
  <c r="C7" i="2"/>
  <c r="E8" i="1"/>
  <c r="C8" i="2"/>
  <c r="E9" i="1"/>
  <c r="C9" i="2"/>
  <c r="E10" i="1"/>
  <c r="C10" i="2"/>
  <c r="E11" i="1"/>
  <c r="C11" i="2"/>
  <c r="E20" i="3"/>
  <c r="F20" i="3"/>
  <c r="F22" i="3"/>
  <c r="E22" i="3"/>
  <c r="C9" i="3"/>
  <c r="E12" i="2"/>
  <c r="H12" i="2"/>
  <c r="E13" i="2"/>
  <c r="H13" i="2"/>
  <c r="E14" i="2"/>
  <c r="H14" i="2"/>
  <c r="E15" i="2"/>
  <c r="H15" i="2"/>
  <c r="E16" i="2"/>
  <c r="H16" i="2"/>
  <c r="E17" i="2"/>
  <c r="H17" i="2"/>
  <c r="E18" i="2"/>
  <c r="H18" i="2"/>
  <c r="E19" i="2"/>
  <c r="H19" i="2"/>
  <c r="E20" i="2"/>
  <c r="H20" i="2"/>
  <c r="E3" i="2"/>
  <c r="H3" i="2"/>
  <c r="E4" i="2"/>
  <c r="H4" i="2"/>
  <c r="E5" i="2"/>
  <c r="H5" i="2"/>
  <c r="E6" i="2"/>
  <c r="H6" i="2"/>
  <c r="E7" i="2"/>
  <c r="H7" i="2"/>
  <c r="E8" i="2"/>
  <c r="H8" i="2"/>
  <c r="E9" i="2"/>
  <c r="H9" i="2"/>
  <c r="E10" i="2"/>
  <c r="H10" i="2"/>
  <c r="E11" i="2"/>
  <c r="H11" i="2"/>
  <c r="R5" i="4"/>
  <c r="G3" i="1"/>
  <c r="R6" i="4"/>
  <c r="G4" i="1"/>
  <c r="R7" i="4"/>
  <c r="G5" i="1"/>
  <c r="R8" i="4"/>
  <c r="G6" i="1"/>
  <c r="R9" i="4"/>
  <c r="G7" i="1"/>
  <c r="R10" i="4"/>
  <c r="G8" i="1"/>
  <c r="R11" i="4"/>
  <c r="G9" i="1"/>
  <c r="R12" i="4"/>
  <c r="G10" i="1"/>
  <c r="R13" i="4"/>
  <c r="G11" i="1"/>
  <c r="R14" i="4"/>
  <c r="G12" i="1"/>
  <c r="R15" i="4"/>
  <c r="G13" i="1"/>
  <c r="R16" i="4"/>
  <c r="G14" i="1"/>
  <c r="R17" i="4"/>
  <c r="G15" i="1"/>
  <c r="R18" i="4"/>
  <c r="G16" i="1"/>
  <c r="R19" i="4"/>
  <c r="G17" i="1"/>
  <c r="R20" i="4"/>
  <c r="G18" i="1"/>
  <c r="R21" i="4"/>
  <c r="G19" i="1"/>
  <c r="R22" i="4"/>
  <c r="G20" i="1"/>
  <c r="G21" i="1"/>
  <c r="Q5" i="4"/>
  <c r="F3" i="1"/>
  <c r="Q6" i="4"/>
  <c r="F4" i="1"/>
  <c r="Q7" i="4"/>
  <c r="F5" i="1"/>
  <c r="Q8" i="4"/>
  <c r="F6" i="1"/>
  <c r="Q9" i="4"/>
  <c r="F7" i="1"/>
  <c r="Q10" i="4"/>
  <c r="F8" i="1"/>
  <c r="Q11" i="4"/>
  <c r="F9" i="1"/>
  <c r="Q12" i="4"/>
  <c r="F10" i="1"/>
  <c r="Q13" i="4"/>
  <c r="F11" i="1"/>
  <c r="Q14" i="4"/>
  <c r="F12" i="1"/>
  <c r="Q15" i="4"/>
  <c r="F13" i="1"/>
  <c r="Q16" i="4"/>
  <c r="F14" i="1"/>
  <c r="Q17" i="4"/>
  <c r="F15" i="1"/>
  <c r="Q18" i="4"/>
  <c r="F16" i="1"/>
  <c r="Q19" i="4"/>
  <c r="F17" i="1"/>
  <c r="Q20" i="4"/>
  <c r="F18" i="1"/>
  <c r="Q21" i="4"/>
  <c r="F19" i="1"/>
  <c r="Q22" i="4"/>
  <c r="F20" i="1"/>
  <c r="F21" i="1"/>
  <c r="H8" i="5"/>
  <c r="O11" i="5"/>
  <c r="O12" i="5"/>
  <c r="O13" i="5"/>
  <c r="O14" i="5"/>
  <c r="O15" i="5"/>
  <c r="O16" i="5"/>
  <c r="O17" i="5"/>
  <c r="H4" i="5"/>
  <c r="O18" i="5"/>
  <c r="O19" i="5"/>
  <c r="O20" i="5"/>
  <c r="O21" i="5"/>
  <c r="O22" i="5"/>
  <c r="O23" i="5"/>
  <c r="O24" i="5"/>
  <c r="O25" i="5"/>
  <c r="O26" i="5"/>
  <c r="O27" i="5"/>
  <c r="O28" i="5"/>
  <c r="O29" i="5"/>
  <c r="O30" i="5"/>
  <c r="O31" i="5"/>
  <c r="O32" i="5"/>
  <c r="O33" i="5"/>
  <c r="O34" i="5"/>
  <c r="O35" i="5"/>
  <c r="O36" i="5"/>
  <c r="O37" i="5"/>
  <c r="O38" i="5"/>
  <c r="O39" i="5"/>
  <c r="O40" i="5"/>
  <c r="O41" i="5"/>
  <c r="H3" i="5"/>
  <c r="H5" i="5"/>
  <c r="H7" i="5"/>
  <c r="N41" i="5"/>
  <c r="M41" i="5"/>
  <c r="L41" i="5"/>
  <c r="K41" i="5"/>
  <c r="J41" i="5"/>
  <c r="I41" i="5"/>
  <c r="H41" i="5"/>
  <c r="G41" i="5"/>
  <c r="F41" i="5"/>
  <c r="E41" i="5"/>
  <c r="D41" i="5"/>
  <c r="C41" i="5"/>
  <c r="H21" i="2"/>
  <c r="C14" i="3"/>
  <c r="C13" i="3"/>
  <c r="C15" i="3"/>
  <c r="E21" i="2"/>
  <c r="E21" i="1"/>
  <c r="R23" i="4"/>
  <c r="Q23" i="4"/>
  <c r="O5" i="4"/>
  <c r="O6" i="4"/>
  <c r="O7" i="4"/>
  <c r="O8" i="4"/>
  <c r="O9" i="4"/>
  <c r="O10" i="4"/>
  <c r="O11" i="4"/>
  <c r="O12" i="4"/>
  <c r="O13" i="4"/>
  <c r="O14" i="4"/>
  <c r="O15" i="4"/>
  <c r="O16" i="4"/>
  <c r="O17" i="4"/>
  <c r="O18" i="4"/>
  <c r="O19" i="4"/>
  <c r="O20" i="4"/>
  <c r="O21" i="4"/>
  <c r="O22" i="4"/>
  <c r="O23" i="4"/>
  <c r="N23" i="4"/>
  <c r="M23" i="4"/>
  <c r="L5" i="4"/>
  <c r="L6" i="4"/>
  <c r="L7" i="4"/>
  <c r="L8" i="4"/>
  <c r="L9" i="4"/>
  <c r="L10" i="4"/>
  <c r="L11" i="4"/>
  <c r="L12" i="4"/>
  <c r="L13" i="4"/>
  <c r="L14" i="4"/>
  <c r="L15" i="4"/>
  <c r="L16" i="4"/>
  <c r="L17" i="4"/>
  <c r="L18" i="4"/>
  <c r="L19" i="4"/>
  <c r="L20" i="4"/>
  <c r="L21" i="4"/>
  <c r="L22" i="4"/>
  <c r="L23" i="4"/>
  <c r="K23" i="4"/>
  <c r="J23" i="4"/>
  <c r="I5" i="4"/>
  <c r="I6" i="4"/>
  <c r="I7" i="4"/>
  <c r="I8" i="4"/>
  <c r="I9" i="4"/>
  <c r="I10" i="4"/>
  <c r="I11" i="4"/>
  <c r="I12" i="4"/>
  <c r="I13" i="4"/>
  <c r="I14" i="4"/>
  <c r="I15" i="4"/>
  <c r="I16" i="4"/>
  <c r="I17" i="4"/>
  <c r="I18" i="4"/>
  <c r="I19" i="4"/>
  <c r="I20" i="4"/>
  <c r="I21" i="4"/>
  <c r="I22" i="4"/>
  <c r="I23" i="4"/>
  <c r="H23" i="4"/>
  <c r="G23" i="4"/>
  <c r="F5" i="4"/>
  <c r="F6" i="4"/>
  <c r="F7" i="4"/>
  <c r="F8" i="4"/>
  <c r="F9" i="4"/>
  <c r="F10" i="4"/>
  <c r="F11" i="4"/>
  <c r="F12" i="4"/>
  <c r="F13" i="4"/>
  <c r="F14" i="4"/>
  <c r="F15" i="4"/>
  <c r="F16" i="4"/>
  <c r="F17" i="4"/>
  <c r="F18" i="4"/>
  <c r="F19" i="4"/>
  <c r="F20" i="4"/>
  <c r="F21" i="4"/>
  <c r="F22" i="4"/>
  <c r="F23" i="4"/>
  <c r="E23" i="4"/>
  <c r="D23" i="4"/>
  <c r="S21" i="4"/>
  <c r="S22" i="4"/>
  <c r="S23" i="4"/>
  <c r="S20" i="4"/>
  <c r="S19" i="4"/>
  <c r="S18" i="4"/>
  <c r="S17" i="4"/>
  <c r="S16" i="4"/>
  <c r="S15" i="4"/>
  <c r="S14" i="4"/>
  <c r="S13" i="4"/>
  <c r="S12" i="4"/>
  <c r="S11" i="4"/>
  <c r="S10" i="4"/>
  <c r="S9" i="4"/>
  <c r="S8" i="4"/>
  <c r="S7" i="4"/>
  <c r="S6" i="4"/>
  <c r="S5" i="4"/>
  <c r="C21" i="2"/>
  <c r="C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0" authorId="0" shapeId="0" xr:uid="{BBE0FAE9-D53C-4DD8-A8E7-1948D9906017}">
      <text>
        <r>
          <rPr>
            <b/>
            <sz val="9"/>
            <color indexed="81"/>
            <rFont val="Tahoma"/>
            <family val="2"/>
          </rPr>
          <t>Abhishek Anjan:</t>
        </r>
        <r>
          <rPr>
            <sz val="9"/>
            <color indexed="81"/>
            <rFont val="Tahoma"/>
            <family val="2"/>
          </rPr>
          <t xml:space="preserve">
The Net Export value has been apportioned in accordance with the DGR</t>
        </r>
      </text>
    </comment>
    <comment ref="F21" authorId="0" shapeId="0" xr:uid="{00C806D3-5069-4242-A42C-0183BFE86179}">
      <text>
        <r>
          <rPr>
            <b/>
            <sz val="9"/>
            <color indexed="81"/>
            <rFont val="Tahoma"/>
            <family val="2"/>
          </rPr>
          <t>Abhishek Anjan:</t>
        </r>
        <r>
          <rPr>
            <sz val="9"/>
            <color indexed="81"/>
            <rFont val="Tahoma"/>
            <family val="2"/>
          </rPr>
          <t xml:space="preserve">
Value in MWh</t>
        </r>
      </text>
    </comment>
    <comment ref="G21" authorId="0" shapeId="0" xr:uid="{EDEB8DD1-0D82-44F0-BDE6-5C1C19C8E9BB}">
      <text>
        <r>
          <rPr>
            <b/>
            <sz val="9"/>
            <color indexed="81"/>
            <rFont val="Tahoma"/>
            <family val="2"/>
          </rPr>
          <t>Abhishek Anjan:</t>
        </r>
        <r>
          <rPr>
            <sz val="9"/>
            <color indexed="81"/>
            <rFont val="Tahoma"/>
            <family val="2"/>
          </rPr>
          <t xml:space="preserve">
Value in MWh</t>
        </r>
      </text>
    </comment>
  </commentList>
</comments>
</file>

<file path=xl/sharedStrings.xml><?xml version="1.0" encoding="utf-8"?>
<sst xmlns="http://schemas.openxmlformats.org/spreadsheetml/2006/main" count="85" uniqueCount="72">
  <si>
    <t>Month</t>
  </si>
  <si>
    <t>Quantity of electricity exported to  GUVNL facility EGy, Export (KWh)</t>
  </si>
  <si>
    <t>Quantity of electricity imported from  GUVNL facility EGy,Import (KWh)</t>
  </si>
  <si>
    <r>
      <t>Baseline emission factor in tCO2/MWh EF</t>
    </r>
    <r>
      <rPr>
        <b/>
        <vertAlign val="subscript"/>
        <sz val="11"/>
        <color indexed="8"/>
        <rFont val="Calibri"/>
        <family val="2"/>
      </rPr>
      <t>CO2, grid, y</t>
    </r>
    <r>
      <rPr>
        <b/>
        <sz val="11"/>
        <color indexed="8"/>
        <rFont val="Calibri"/>
        <family val="2"/>
      </rPr>
      <t xml:space="preserve"> </t>
    </r>
  </si>
  <si>
    <r>
      <t>Baseline Emissins                          BE</t>
    </r>
    <r>
      <rPr>
        <b/>
        <vertAlign val="subscript"/>
        <sz val="11"/>
        <color indexed="8"/>
        <rFont val="Calibri"/>
        <family val="2"/>
      </rPr>
      <t>y</t>
    </r>
    <r>
      <rPr>
        <b/>
        <sz val="11"/>
        <color indexed="8"/>
        <rFont val="Calibri"/>
        <family val="2"/>
      </rPr>
      <t xml:space="preserve"> = EG</t>
    </r>
    <r>
      <rPr>
        <b/>
        <vertAlign val="subscript"/>
        <sz val="11"/>
        <color indexed="8"/>
        <rFont val="Calibri"/>
        <family val="2"/>
      </rPr>
      <t>BL, y</t>
    </r>
    <r>
      <rPr>
        <b/>
        <sz val="11"/>
        <color indexed="8"/>
        <rFont val="Calibri"/>
        <family val="2"/>
      </rPr>
      <t xml:space="preserve"> * EF</t>
    </r>
    <r>
      <rPr>
        <b/>
        <vertAlign val="subscript"/>
        <sz val="11"/>
        <color indexed="8"/>
        <rFont val="Calibri"/>
        <family val="2"/>
      </rPr>
      <t>CO2, grid, y</t>
    </r>
  </si>
  <si>
    <t>Emisssion Reduction ERy= BEy-PEy-Ly</t>
  </si>
  <si>
    <t>Project Emissions, PEy</t>
  </si>
  <si>
    <t>Leakage, Ly</t>
  </si>
  <si>
    <t>Total</t>
  </si>
  <si>
    <t>Title of the project activity</t>
  </si>
  <si>
    <t>9.6 MW Wind Energy Project at Jamvadi &amp; Navagam &amp; Kalavad, Jamnagar, Gujarat, India of Rohit Surfactants Pvt. Ltd.</t>
  </si>
  <si>
    <t>Monitoring period number and duration of this monitoring period</t>
  </si>
  <si>
    <t>No. of Days in the current Monitoring Period</t>
  </si>
  <si>
    <t>Actual CERs Obtained during the current Monitoring Period (tCO2e)</t>
  </si>
  <si>
    <t>Estimated amount of GHG emission reductions or net anthropogenic GHG removals by sinks for this monitoring period in the registered PDD (tCO2e)</t>
  </si>
  <si>
    <t>% Change in estimation values</t>
  </si>
  <si>
    <t>Quantity of net electricity supplied to the grid as a result of the implementation of the CDM project activity in year y                                            EG BL, y (taken from GETCO share certificates) (MWh)</t>
  </si>
  <si>
    <r>
      <t>Quantity of net electricity supplied to the grid as a result of the implementation of the CDM project activity in year y, EG</t>
    </r>
    <r>
      <rPr>
        <b/>
        <sz val="10"/>
        <color indexed="8"/>
        <rFont val="Calibri"/>
        <family val="2"/>
      </rPr>
      <t>BL</t>
    </r>
    <r>
      <rPr>
        <b/>
        <sz val="11"/>
        <color indexed="8"/>
        <rFont val="Calibri"/>
        <family val="2"/>
      </rPr>
      <t>, y             with double of accuracy class error factor (whereever delay in calibration applicable)</t>
    </r>
  </si>
  <si>
    <t>Quantity of net electricity supplied to the grid as a result of the implementation of the CDM project activity in year y                                            EG BL, y (taken from GETCO share certificates) (MWh) with double of accuracy class error factor (wherever applicable)</t>
  </si>
  <si>
    <t>Note 1</t>
  </si>
  <si>
    <t>Since delay in calibration frequency has been observed as per the registered PDD, and breakup of export and import is not available for this parameter hence error factor has been applied double than that of accuracy class of meters to retain conservativeness. The accuracy class of meter is 0.2%, thus double of accuracy class i.e 0.4% error factor is applied for net electricty supplied to grid parameter as a most conservative approach.</t>
  </si>
  <si>
    <t>S.NO.</t>
  </si>
  <si>
    <t>DATE</t>
  </si>
  <si>
    <t>TRANFORMER NO-01</t>
  </si>
  <si>
    <t>TRANSFORMER NO-02</t>
  </si>
  <si>
    <t>TRANSFORMER NO-03</t>
  </si>
  <si>
    <t>TRANSFORMER NO-04</t>
  </si>
  <si>
    <t>TOTAL Import_KWH</t>
  </si>
  <si>
    <t>TOTAL Export_KWH</t>
  </si>
  <si>
    <t>TOTAL NETKWh</t>
  </si>
  <si>
    <t xml:space="preserve">EXPORT KWh </t>
  </si>
  <si>
    <t>IMPORT KWh</t>
  </si>
  <si>
    <t>NET KWh</t>
  </si>
  <si>
    <t>EXPORT KWh</t>
  </si>
  <si>
    <t>TOTAL</t>
  </si>
  <si>
    <t>Quantity of net electricity supplied to the grid as a result of the implementation of the CDM project activity in year y                                            EG BL, y (taken from respective Invoices) (KWh)</t>
  </si>
  <si>
    <t>Version of ER- Sheet</t>
  </si>
  <si>
    <t>Date</t>
  </si>
  <si>
    <t>RSPLJV-01 (0927)</t>
  </si>
  <si>
    <t>RSPLJV-02 (0928)</t>
  </si>
  <si>
    <t>RSPLJV-03 (0929)</t>
  </si>
  <si>
    <t>RSPLJV-04 (0930)</t>
  </si>
  <si>
    <t>RSPLJV-05 (0931)</t>
  </si>
  <si>
    <t>RSPLJV-06 (0932)</t>
  </si>
  <si>
    <t>RSPLJV-07 (0933)</t>
  </si>
  <si>
    <t>RSPLDD-08 (01029)</t>
  </si>
  <si>
    <t>RSPLDD-09 (01030)</t>
  </si>
  <si>
    <t>RSPLDD-10 (01031)</t>
  </si>
  <si>
    <t>RSPLDD-11 (10132)</t>
  </si>
  <si>
    <t>RSPLDD-12 (01033)</t>
  </si>
  <si>
    <t>Total(KWh)</t>
  </si>
  <si>
    <t>Generation Ratio</t>
  </si>
  <si>
    <t>Net Export from 01/09/2021 to 30/09/2021 in KWh</t>
  </si>
  <si>
    <t>Net Export from 01/09/2021 to 07/09/2021 in KWh</t>
  </si>
  <si>
    <t>Export as per GETCO Share Certificate from 01/09/2021 to 30/09/2021 in KWh</t>
  </si>
  <si>
    <t>Apportioned value of Net Export from 01/09/2021 to 07/09/2021 in KWh</t>
  </si>
  <si>
    <t>Apportioned value of Net Export from 01/09/2021 to 07/09/2021 in MWh</t>
  </si>
  <si>
    <t>GS Reference number of the project activity</t>
  </si>
  <si>
    <t>https://registry.goldstandard.org/projects/details/2204</t>
  </si>
  <si>
    <t>01/04/2020 to 07/09/2021 (Both days Included)</t>
  </si>
  <si>
    <t>Vintage wise Calculation</t>
  </si>
  <si>
    <t>Year</t>
  </si>
  <si>
    <t>SDG 7</t>
  </si>
  <si>
    <t xml:space="preserve">SDG 13 </t>
  </si>
  <si>
    <t>SDG 8 ( Employment):[Skilled+Unskilled]</t>
  </si>
  <si>
    <t xml:space="preserve">SDG 8 ( Trainings ) </t>
  </si>
  <si>
    <t>Monitoring period No: 01</t>
  </si>
  <si>
    <t>16:[11+5]</t>
  </si>
  <si>
    <t>32:[22+10]</t>
  </si>
  <si>
    <t>Annual (365 Days) estimation of Emission Reduction as per Registered PDD</t>
  </si>
  <si>
    <t xml:space="preserve">Annual (365 Days) estimation of Clean Electricity as per Registered PDD </t>
  </si>
  <si>
    <t>Estimated amount of clean electricity for this monitoring period in the registered PDD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</si>
</sst>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409]mmm/yy;@"/>
    <numFmt numFmtId="165" formatCode="0.000"/>
    <numFmt numFmtId="166" formatCode="dd\/mm\/yyyy"/>
  </numFmts>
  <fonts count="14" x14ac:knownFonts="1">
    <font>
      <sz val="11"/>
      <color theme="1"/>
      <name val="Calibri"/>
      <family val="2"/>
      <scheme val="minor"/>
    </font>
    <font>
      <b/>
      <sz val="11"/>
      <color theme="1"/>
      <name val="Calibri"/>
      <family val="2"/>
      <scheme val="minor"/>
    </font>
    <font>
      <b/>
      <sz val="11"/>
      <color rgb="FF000000"/>
      <name val="Calibri"/>
      <family val="2"/>
      <scheme val="minor"/>
    </font>
    <font>
      <b/>
      <sz val="10"/>
      <color indexed="8"/>
      <name val="Calibri"/>
      <family val="2"/>
    </font>
    <font>
      <b/>
      <sz val="11"/>
      <color indexed="8"/>
      <name val="Calibri"/>
      <family val="2"/>
    </font>
    <font>
      <b/>
      <vertAlign val="subscript"/>
      <sz val="11"/>
      <color indexed="8"/>
      <name val="Calibri"/>
      <family val="2"/>
    </font>
    <font>
      <b/>
      <sz val="10"/>
      <color theme="1"/>
      <name val="Arial"/>
      <family val="2"/>
    </font>
    <font>
      <sz val="10"/>
      <color theme="1"/>
      <name val="Arial"/>
      <family val="2"/>
    </font>
    <font>
      <u/>
      <sz val="11"/>
      <color theme="10"/>
      <name val="Calibri"/>
      <family val="2"/>
      <scheme val="minor"/>
    </font>
    <font>
      <sz val="11"/>
      <color theme="1"/>
      <name val="Calibri"/>
      <family val="2"/>
      <scheme val="minor"/>
    </font>
    <font>
      <sz val="9"/>
      <color indexed="81"/>
      <name val="Tahoma"/>
      <family val="2"/>
    </font>
    <font>
      <b/>
      <sz val="9"/>
      <color indexed="81"/>
      <name val="Tahoma"/>
      <family val="2"/>
    </font>
    <font>
      <sz val="10"/>
      <name val="Arial"/>
      <family val="2"/>
    </font>
    <font>
      <b/>
      <sz val="10"/>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8" fillId="0" borderId="0" applyNumberFormat="0" applyFill="0" applyBorder="0" applyAlignment="0" applyProtection="0"/>
    <xf numFmtId="43" fontId="9" fillId="0" borderId="0" applyFont="0" applyFill="0" applyBorder="0" applyAlignment="0" applyProtection="0"/>
    <xf numFmtId="0" fontId="12" fillId="0" borderId="0"/>
  </cellStyleXfs>
  <cellXfs count="107">
    <xf numFmtId="0" fontId="0" fillId="0" borderId="0" xfId="0"/>
    <xf numFmtId="14" fontId="0" fillId="0" borderId="0" xfId="0" applyNumberFormat="1"/>
    <xf numFmtId="164" fontId="0" fillId="0" borderId="1" xfId="0" applyNumberFormat="1" applyBorder="1"/>
    <xf numFmtId="0" fontId="0" fillId="0" borderId="1" xfId="0" applyBorder="1" applyAlignment="1">
      <alignment horizontal="center"/>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1" fillId="0" borderId="1" xfId="0" applyFont="1" applyBorder="1" applyAlignment="1">
      <alignment horizontal="center"/>
    </xf>
    <xf numFmtId="0" fontId="7" fillId="0" borderId="5" xfId="0" applyFont="1" applyBorder="1" applyAlignment="1">
      <alignment horizontal="left" vertical="center"/>
    </xf>
    <xf numFmtId="0" fontId="8" fillId="0" borderId="5" xfId="1" applyBorder="1" applyAlignment="1">
      <alignment horizontal="left" vertical="center"/>
    </xf>
    <xf numFmtId="0" fontId="7" fillId="0" borderId="5" xfId="0" applyFont="1" applyBorder="1" applyAlignment="1">
      <alignment vertical="center"/>
    </xf>
    <xf numFmtId="0" fontId="7" fillId="2" borderId="5" xfId="0" applyFont="1" applyFill="1" applyBorder="1" applyAlignment="1">
      <alignment vertical="center"/>
    </xf>
    <xf numFmtId="0" fontId="7" fillId="0" borderId="7" xfId="0" applyNumberFormat="1" applyFont="1" applyBorder="1" applyAlignment="1">
      <alignment horizontal="left" vertical="center"/>
    </xf>
    <xf numFmtId="0" fontId="1" fillId="0" borderId="1" xfId="0" applyFont="1" applyFill="1" applyBorder="1" applyAlignment="1">
      <alignment vertical="center"/>
    </xf>
    <xf numFmtId="0" fontId="0" fillId="0" borderId="5" xfId="0" applyBorder="1" applyAlignment="1">
      <alignment horizontal="left" vertical="center"/>
    </xf>
    <xf numFmtId="0" fontId="0" fillId="0" borderId="10" xfId="0" applyBorder="1" applyAlignment="1">
      <alignment horizontal="left" vertical="center"/>
    </xf>
    <xf numFmtId="0" fontId="1" fillId="0" borderId="4" xfId="0" applyFont="1" applyBorder="1" applyAlignment="1">
      <alignment vertical="center" wrapText="1"/>
    </xf>
    <xf numFmtId="0" fontId="1" fillId="0" borderId="6" xfId="0" applyFont="1" applyBorder="1" applyAlignment="1">
      <alignment vertical="center" wrapText="1"/>
    </xf>
    <xf numFmtId="0" fontId="6" fillId="0" borderId="4" xfId="0" applyFont="1" applyBorder="1" applyAlignment="1">
      <alignment vertical="top" wrapText="1"/>
    </xf>
    <xf numFmtId="0" fontId="1" fillId="0" borderId="11" xfId="0" applyFont="1" applyBorder="1" applyAlignment="1">
      <alignment vertical="center" wrapText="1"/>
    </xf>
    <xf numFmtId="10" fontId="0" fillId="0" borderId="12" xfId="2" applyNumberFormat="1" applyFont="1" applyFill="1" applyBorder="1" applyAlignment="1">
      <alignment horizontal="left" vertical="center"/>
    </xf>
    <xf numFmtId="2" fontId="0" fillId="0" borderId="1" xfId="0" applyNumberFormat="1" applyBorder="1" applyAlignment="1">
      <alignment horizontal="center"/>
    </xf>
    <xf numFmtId="0" fontId="0" fillId="0" borderId="1" xfId="0" applyFill="1" applyBorder="1" applyAlignment="1">
      <alignment horizontal="center"/>
    </xf>
    <xf numFmtId="2" fontId="0" fillId="0" borderId="0" xfId="0" applyNumberFormat="1"/>
    <xf numFmtId="2" fontId="1" fillId="0" borderId="1" xfId="0" applyNumberFormat="1" applyFont="1" applyBorder="1" applyAlignment="1">
      <alignment horizontal="center"/>
    </xf>
    <xf numFmtId="2" fontId="1" fillId="0" borderId="0" xfId="0" applyNumberFormat="1"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4"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 xfId="0" applyBorder="1"/>
    <xf numFmtId="0" fontId="1" fillId="3" borderId="6" xfId="0" applyFont="1" applyFill="1" applyBorder="1" applyAlignment="1">
      <alignment horizontal="center"/>
    </xf>
    <xf numFmtId="0" fontId="0" fillId="0" borderId="19" xfId="0" applyBorder="1" applyAlignment="1">
      <alignment horizontal="center"/>
    </xf>
    <xf numFmtId="0" fontId="1" fillId="3" borderId="19" xfId="0" applyFont="1" applyFill="1" applyBorder="1" applyAlignment="1">
      <alignment horizontal="center"/>
    </xf>
    <xf numFmtId="0" fontId="1" fillId="3" borderId="7" xfId="0" applyFont="1" applyFill="1" applyBorder="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vertical="center"/>
    </xf>
    <xf numFmtId="0" fontId="0" fillId="0" borderId="0" xfId="0" applyAlignment="1">
      <alignment horizontal="center"/>
    </xf>
    <xf numFmtId="165" fontId="0" fillId="0" borderId="1" xfId="0" applyNumberFormat="1" applyBorder="1" applyAlignment="1">
      <alignment horizont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7" xfId="0" applyFill="1" applyBorder="1" applyAlignment="1">
      <alignment horizontal="center" vertical="center"/>
    </xf>
    <xf numFmtId="0" fontId="0" fillId="0" borderId="0" xfId="0" applyFill="1"/>
    <xf numFmtId="0" fontId="0" fillId="0" borderId="1" xfId="0" applyFill="1" applyBorder="1"/>
    <xf numFmtId="0" fontId="0" fillId="0" borderId="13" xfId="0" applyFill="1" applyBorder="1" applyAlignment="1">
      <alignment horizontal="center" vertical="center"/>
    </xf>
    <xf numFmtId="0" fontId="0" fillId="0" borderId="18" xfId="0" applyFill="1" applyBorder="1" applyAlignment="1">
      <alignment horizontal="center"/>
    </xf>
    <xf numFmtId="0" fontId="6" fillId="0" borderId="8" xfId="0" applyFont="1" applyBorder="1" applyAlignment="1">
      <alignment vertical="center" wrapText="1"/>
    </xf>
    <xf numFmtId="1" fontId="7" fillId="0" borderId="5" xfId="0" applyNumberFormat="1" applyFont="1" applyBorder="1" applyAlignment="1">
      <alignment horizontal="left" vertical="center" wrapText="1"/>
    </xf>
    <xf numFmtId="165" fontId="0" fillId="0" borderId="1" xfId="0" applyNumberFormat="1" applyFill="1" applyBorder="1" applyAlignment="1">
      <alignment horizontal="center"/>
    </xf>
    <xf numFmtId="1" fontId="0" fillId="0" borderId="1" xfId="0" applyNumberFormat="1" applyBorder="1" applyAlignment="1">
      <alignment horizontal="center"/>
    </xf>
    <xf numFmtId="165" fontId="0" fillId="4" borderId="1" xfId="0" applyNumberFormat="1" applyFill="1" applyBorder="1" applyAlignment="1">
      <alignment horizontal="center"/>
    </xf>
    <xf numFmtId="0" fontId="1" fillId="5" borderId="20" xfId="0" applyFont="1" applyFill="1" applyBorder="1"/>
    <xf numFmtId="0" fontId="1" fillId="6" borderId="21" xfId="0" applyFont="1" applyFill="1" applyBorder="1"/>
    <xf numFmtId="0" fontId="1" fillId="6" borderId="1" xfId="0" applyFont="1" applyFill="1" applyBorder="1"/>
    <xf numFmtId="166" fontId="0" fillId="5" borderId="22" xfId="0" applyNumberFormat="1" applyFill="1" applyBorder="1"/>
    <xf numFmtId="0" fontId="0" fillId="0" borderId="21" xfId="0" applyBorder="1"/>
    <xf numFmtId="166" fontId="0" fillId="5" borderId="23" xfId="0" applyNumberFormat="1" applyFill="1" applyBorder="1"/>
    <xf numFmtId="0" fontId="0" fillId="0" borderId="24" xfId="0" applyBorder="1"/>
    <xf numFmtId="0" fontId="0" fillId="0" borderId="13" xfId="0" applyBorder="1"/>
    <xf numFmtId="0" fontId="0" fillId="5" borderId="12" xfId="0" applyFill="1" applyBorder="1"/>
    <xf numFmtId="0" fontId="0" fillId="0" borderId="12" xfId="0" applyBorder="1"/>
    <xf numFmtId="0" fontId="0" fillId="0" borderId="25" xfId="0" applyBorder="1"/>
    <xf numFmtId="165" fontId="1" fillId="0" borderId="1" xfId="0" applyNumberFormat="1" applyFont="1" applyBorder="1" applyAlignment="1">
      <alignment horizontal="center"/>
    </xf>
    <xf numFmtId="165" fontId="0" fillId="7" borderId="1" xfId="0" applyNumberFormat="1" applyFill="1" applyBorder="1" applyAlignment="1">
      <alignment horizontal="center"/>
    </xf>
    <xf numFmtId="0" fontId="0" fillId="0" borderId="3" xfId="0" applyBorder="1"/>
    <xf numFmtId="0" fontId="0" fillId="0" borderId="5" xfId="0" applyBorder="1"/>
    <xf numFmtId="0" fontId="0" fillId="0" borderId="7" xfId="0" applyBorder="1"/>
    <xf numFmtId="0" fontId="13" fillId="0" borderId="0" xfId="3" applyFont="1"/>
    <xf numFmtId="0" fontId="13" fillId="8" borderId="1" xfId="3" applyFont="1" applyFill="1" applyBorder="1" applyAlignment="1">
      <alignment horizontal="left"/>
    </xf>
    <xf numFmtId="2" fontId="0" fillId="8" borderId="1" xfId="0" applyNumberFormat="1" applyFill="1" applyBorder="1"/>
    <xf numFmtId="1" fontId="0" fillId="8" borderId="1" xfId="0" applyNumberFormat="1" applyFill="1" applyBorder="1"/>
    <xf numFmtId="0" fontId="0" fillId="8" borderId="1" xfId="0" applyFill="1" applyBorder="1"/>
    <xf numFmtId="0" fontId="13" fillId="8" borderId="1" xfId="3" applyFont="1" applyFill="1" applyBorder="1"/>
    <xf numFmtId="0" fontId="13" fillId="8" borderId="1" xfId="3" applyFont="1" applyFill="1" applyBorder="1" applyAlignment="1">
      <alignment horizontal="left" vertical="top"/>
    </xf>
    <xf numFmtId="0" fontId="1" fillId="8" borderId="1" xfId="0" applyFont="1" applyFill="1" applyBorder="1" applyAlignment="1">
      <alignment vertical="top"/>
    </xf>
    <xf numFmtId="0" fontId="1" fillId="8" borderId="1" xfId="0" applyFont="1" applyFill="1" applyBorder="1" applyAlignment="1">
      <alignment vertical="top" wrapText="1"/>
    </xf>
    <xf numFmtId="2" fontId="0" fillId="0" borderId="10" xfId="0" applyNumberFormat="1" applyBorder="1" applyAlignment="1">
      <alignment horizontal="left" vertical="center"/>
    </xf>
    <xf numFmtId="0" fontId="6" fillId="0" borderId="2" xfId="0" applyFont="1" applyBorder="1" applyAlignment="1">
      <alignment vertical="center" wrapText="1"/>
    </xf>
    <xf numFmtId="0" fontId="6" fillId="0" borderId="4"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0" fillId="0" borderId="1" xfId="0" applyBorder="1" applyAlignment="1">
      <alignment horizont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3"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6"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0" fillId="0" borderId="31"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0" fillId="0" borderId="26" xfId="0" applyBorder="1" applyAlignment="1">
      <alignment horizontal="left"/>
    </xf>
    <xf numFmtId="0" fontId="0" fillId="0" borderId="21" xfId="0" applyBorder="1" applyAlignment="1">
      <alignment horizontal="left"/>
    </xf>
  </cellXfs>
  <cellStyles count="4">
    <cellStyle name="Comma" xfId="2" builtinId="3"/>
    <cellStyle name="Hyperlink" xfId="1" builtinId="8"/>
    <cellStyle name="Normal" xfId="0" builtinId="0"/>
    <cellStyle name="Normal 2" xfId="3" xr:uid="{52D4D8DA-7971-4ED6-9183-D183FC62DB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egistry.goldstandard.org/projects/details/220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2"/>
  <sheetViews>
    <sheetView topLeftCell="A13" workbookViewId="0">
      <selection activeCell="C5" sqref="C5"/>
    </sheetView>
  </sheetViews>
  <sheetFormatPr defaultRowHeight="15" x14ac:dyDescent="0.25"/>
  <cols>
    <col min="1" max="1" width="3.28515625" customWidth="1"/>
    <col min="2" max="2" width="35.85546875" customWidth="1"/>
    <col min="3" max="3" width="63" customWidth="1"/>
    <col min="5" max="6" width="12.28515625" customWidth="1"/>
    <col min="7" max="7" width="11.5703125" customWidth="1"/>
    <col min="8" max="8" width="8.5703125" customWidth="1"/>
  </cols>
  <sheetData>
    <row r="1" spans="2:7" ht="15.75" thickBot="1" x14ac:dyDescent="0.3"/>
    <row r="2" spans="2:7" ht="15" customHeight="1" x14ac:dyDescent="0.25">
      <c r="B2" s="80" t="s">
        <v>9</v>
      </c>
      <c r="C2" s="82" t="s">
        <v>10</v>
      </c>
    </row>
    <row r="3" spans="2:7" x14ac:dyDescent="0.25">
      <c r="B3" s="81"/>
      <c r="C3" s="83"/>
    </row>
    <row r="4" spans="2:7" x14ac:dyDescent="0.25">
      <c r="B4" s="49" t="s">
        <v>36</v>
      </c>
      <c r="C4" s="50">
        <v>1</v>
      </c>
    </row>
    <row r="5" spans="2:7" x14ac:dyDescent="0.25">
      <c r="B5" s="84" t="s">
        <v>57</v>
      </c>
      <c r="C5" s="8">
        <v>7589</v>
      </c>
    </row>
    <row r="6" spans="2:7" x14ac:dyDescent="0.25">
      <c r="B6" s="85"/>
      <c r="C6" s="9" t="s">
        <v>58</v>
      </c>
    </row>
    <row r="7" spans="2:7" x14ac:dyDescent="0.25">
      <c r="B7" s="81" t="s">
        <v>11</v>
      </c>
      <c r="C7" s="10" t="s">
        <v>66</v>
      </c>
      <c r="F7" s="1"/>
      <c r="G7" s="1"/>
    </row>
    <row r="8" spans="2:7" x14ac:dyDescent="0.25">
      <c r="B8" s="81"/>
      <c r="C8" s="11" t="s">
        <v>59</v>
      </c>
    </row>
    <row r="9" spans="2:7" ht="30" x14ac:dyDescent="0.25">
      <c r="B9" s="16" t="s">
        <v>12</v>
      </c>
      <c r="C9" s="14">
        <f>'Emission Reduction Calculation'!B20-'Emission Reduction Calculation'!B3+1</f>
        <v>525</v>
      </c>
    </row>
    <row r="10" spans="2:7" ht="30" x14ac:dyDescent="0.25">
      <c r="B10" s="16" t="s">
        <v>70</v>
      </c>
      <c r="C10" s="15">
        <v>14019</v>
      </c>
    </row>
    <row r="11" spans="2:7" ht="43.5" customHeight="1" x14ac:dyDescent="0.25">
      <c r="B11" s="16" t="s">
        <v>69</v>
      </c>
      <c r="C11" s="15">
        <v>12932</v>
      </c>
    </row>
    <row r="12" spans="2:7" ht="43.5" customHeight="1" x14ac:dyDescent="0.25">
      <c r="B12" s="16" t="s">
        <v>71</v>
      </c>
      <c r="C12" s="79">
        <f>(C10*C9)/365</f>
        <v>20164.31506849315</v>
      </c>
    </row>
    <row r="13" spans="2:7" ht="51" x14ac:dyDescent="0.25">
      <c r="B13" s="18" t="s">
        <v>14</v>
      </c>
      <c r="C13" s="15">
        <f>ROUNDDOWN((C11*C9/365),0)</f>
        <v>18600</v>
      </c>
    </row>
    <row r="14" spans="2:7" ht="30.75" thickBot="1" x14ac:dyDescent="0.3">
      <c r="B14" s="17" t="s">
        <v>13</v>
      </c>
      <c r="C14" s="12">
        <f>'Emission Reduction Calculation'!H21</f>
        <v>17979</v>
      </c>
    </row>
    <row r="15" spans="2:7" ht="15.75" thickBot="1" x14ac:dyDescent="0.3">
      <c r="B15" s="19" t="s">
        <v>15</v>
      </c>
      <c r="C15" s="20">
        <f>-(C14-C13)/C13</f>
        <v>3.3387096774193548E-2</v>
      </c>
    </row>
    <row r="18" spans="4:8" x14ac:dyDescent="0.25">
      <c r="D18" s="70" t="s">
        <v>60</v>
      </c>
    </row>
    <row r="19" spans="4:8" ht="75" x14ac:dyDescent="0.25">
      <c r="D19" s="76" t="s">
        <v>61</v>
      </c>
      <c r="E19" s="77" t="s">
        <v>62</v>
      </c>
      <c r="F19" s="77" t="s">
        <v>63</v>
      </c>
      <c r="G19" s="78" t="s">
        <v>64</v>
      </c>
      <c r="H19" s="78" t="s">
        <v>65</v>
      </c>
    </row>
    <row r="20" spans="4:8" x14ac:dyDescent="0.25">
      <c r="D20" s="71">
        <v>2020</v>
      </c>
      <c r="E20" s="72">
        <f>SUM('Emission Reduction Calculation'!C3:C11)</f>
        <v>9005.4151760000004</v>
      </c>
      <c r="F20" s="73">
        <f>E20*0.9225</f>
        <v>8307.4954998600006</v>
      </c>
      <c r="G20" s="72" t="s">
        <v>67</v>
      </c>
      <c r="H20" s="74">
        <v>2</v>
      </c>
    </row>
    <row r="21" spans="4:8" x14ac:dyDescent="0.25">
      <c r="D21" s="71">
        <v>2021</v>
      </c>
      <c r="E21" s="72">
        <f>SUM('Emission Reduction Calculation'!C12:C20)</f>
        <v>10484.170914241628</v>
      </c>
      <c r="F21" s="73">
        <f>E21*0.9225</f>
        <v>9671.6476683879009</v>
      </c>
      <c r="G21" s="72" t="s">
        <v>67</v>
      </c>
      <c r="H21" s="74">
        <v>3</v>
      </c>
    </row>
    <row r="22" spans="4:8" x14ac:dyDescent="0.25">
      <c r="D22" s="75" t="s">
        <v>8</v>
      </c>
      <c r="E22" s="72">
        <f>SUM(E20:E21)</f>
        <v>19489.586090241628</v>
      </c>
      <c r="F22" s="73">
        <f>SUM(F20:F21)</f>
        <v>17979.143168247901</v>
      </c>
      <c r="G22" s="74" t="s">
        <v>68</v>
      </c>
      <c r="H22" s="74">
        <v>5</v>
      </c>
    </row>
  </sheetData>
  <mergeCells count="4">
    <mergeCell ref="B2:B3"/>
    <mergeCell ref="C2:C3"/>
    <mergeCell ref="B7:B8"/>
    <mergeCell ref="B5:B6"/>
  </mergeCells>
  <hyperlinks>
    <hyperlink ref="C6"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21"/>
  <sheetViews>
    <sheetView zoomScale="70" zoomScaleNormal="70" workbookViewId="0">
      <selection activeCell="G13" sqref="G13"/>
    </sheetView>
  </sheetViews>
  <sheetFormatPr defaultRowHeight="15" x14ac:dyDescent="0.25"/>
  <cols>
    <col min="1" max="1" width="4" customWidth="1"/>
    <col min="2" max="2" width="12.28515625" customWidth="1"/>
    <col min="3" max="3" width="31.7109375" customWidth="1"/>
    <col min="4" max="4" width="18.28515625" customWidth="1"/>
    <col min="5" max="5" width="21.5703125" customWidth="1"/>
    <col min="6" max="6" width="19.85546875" customWidth="1"/>
    <col min="7" max="7" width="11.85546875" customWidth="1"/>
    <col min="8" max="8" width="18.140625" customWidth="1"/>
  </cols>
  <sheetData>
    <row r="2" spans="2:8" ht="117.75" customHeight="1" x14ac:dyDescent="0.25">
      <c r="B2" s="13" t="s">
        <v>0</v>
      </c>
      <c r="C2" s="5" t="s">
        <v>17</v>
      </c>
      <c r="D2" s="6" t="s">
        <v>3</v>
      </c>
      <c r="E2" s="6" t="s">
        <v>4</v>
      </c>
      <c r="F2" s="6" t="s">
        <v>6</v>
      </c>
      <c r="G2" s="5" t="s">
        <v>7</v>
      </c>
      <c r="H2" s="6" t="s">
        <v>5</v>
      </c>
    </row>
    <row r="3" spans="2:8" x14ac:dyDescent="0.25">
      <c r="B3" s="2">
        <v>43922</v>
      </c>
      <c r="C3" s="41">
        <f>'Generation Details'!E3</f>
        <v>1180.2529999999999</v>
      </c>
      <c r="D3" s="3">
        <v>0.92249999999999999</v>
      </c>
      <c r="E3" s="21">
        <f t="shared" ref="E3:E20" si="0">C3*D3</f>
        <v>1088.7833925</v>
      </c>
      <c r="F3" s="21">
        <v>0</v>
      </c>
      <c r="G3" s="21">
        <v>0</v>
      </c>
      <c r="H3" s="21">
        <f t="shared" ref="H3:H20" si="1">E3-F3-G3</f>
        <v>1088.7833925</v>
      </c>
    </row>
    <row r="4" spans="2:8" x14ac:dyDescent="0.25">
      <c r="B4" s="2">
        <v>43952</v>
      </c>
      <c r="C4" s="41">
        <f>'Generation Details'!E4</f>
        <v>1774.0909999999999</v>
      </c>
      <c r="D4" s="3">
        <v>0.92249999999999999</v>
      </c>
      <c r="E4" s="21">
        <f t="shared" si="0"/>
        <v>1636.5989474999999</v>
      </c>
      <c r="F4" s="21">
        <v>0</v>
      </c>
      <c r="G4" s="21">
        <v>0</v>
      </c>
      <c r="H4" s="21">
        <f t="shared" si="1"/>
        <v>1636.5989474999999</v>
      </c>
    </row>
    <row r="5" spans="2:8" x14ac:dyDescent="0.25">
      <c r="B5" s="2">
        <v>43983</v>
      </c>
      <c r="C5" s="41">
        <f>'Generation Details'!E5</f>
        <v>793.27017599999999</v>
      </c>
      <c r="D5" s="3">
        <v>0.92249999999999999</v>
      </c>
      <c r="E5" s="21">
        <f t="shared" si="0"/>
        <v>731.79173735999996</v>
      </c>
      <c r="F5" s="21">
        <v>0</v>
      </c>
      <c r="G5" s="21">
        <v>0</v>
      </c>
      <c r="H5" s="21">
        <f t="shared" si="1"/>
        <v>731.79173735999996</v>
      </c>
    </row>
    <row r="6" spans="2:8" x14ac:dyDescent="0.25">
      <c r="B6" s="2">
        <v>44013</v>
      </c>
      <c r="C6" s="41">
        <f>'Generation Details'!E6</f>
        <v>592.93399999999997</v>
      </c>
      <c r="D6" s="3">
        <v>0.92249999999999999</v>
      </c>
      <c r="E6" s="21">
        <f t="shared" si="0"/>
        <v>546.98161499999992</v>
      </c>
      <c r="F6" s="21">
        <v>0</v>
      </c>
      <c r="G6" s="21">
        <v>0</v>
      </c>
      <c r="H6" s="21">
        <f t="shared" si="1"/>
        <v>546.98161499999992</v>
      </c>
    </row>
    <row r="7" spans="2:8" x14ac:dyDescent="0.25">
      <c r="B7" s="2">
        <v>44044</v>
      </c>
      <c r="C7" s="41">
        <f>'Generation Details'!E7</f>
        <v>1486.1389999999999</v>
      </c>
      <c r="D7" s="3">
        <v>0.92249999999999999</v>
      </c>
      <c r="E7" s="21">
        <f t="shared" si="0"/>
        <v>1370.9632274999999</v>
      </c>
      <c r="F7" s="21">
        <v>0</v>
      </c>
      <c r="G7" s="21">
        <v>0</v>
      </c>
      <c r="H7" s="21">
        <f t="shared" si="1"/>
        <v>1370.9632274999999</v>
      </c>
    </row>
    <row r="8" spans="2:8" x14ac:dyDescent="0.25">
      <c r="B8" s="2">
        <v>44075</v>
      </c>
      <c r="C8" s="41">
        <f>'Generation Details'!E8</f>
        <v>410.68799999999999</v>
      </c>
      <c r="D8" s="3">
        <v>0.92249999999999999</v>
      </c>
      <c r="E8" s="21">
        <f t="shared" si="0"/>
        <v>378.85967999999997</v>
      </c>
      <c r="F8" s="21">
        <v>0</v>
      </c>
      <c r="G8" s="21">
        <v>0</v>
      </c>
      <c r="H8" s="21">
        <f t="shared" si="1"/>
        <v>378.85967999999997</v>
      </c>
    </row>
    <row r="9" spans="2:8" ht="14.25" customHeight="1" x14ac:dyDescent="0.25">
      <c r="B9" s="2">
        <v>44105</v>
      </c>
      <c r="C9" s="41">
        <f>'Generation Details'!E9</f>
        <v>593.82899999999995</v>
      </c>
      <c r="D9" s="3">
        <v>0.92249999999999999</v>
      </c>
      <c r="E9" s="21">
        <f t="shared" si="0"/>
        <v>547.80725249999989</v>
      </c>
      <c r="F9" s="21">
        <v>0</v>
      </c>
      <c r="G9" s="21">
        <v>0</v>
      </c>
      <c r="H9" s="21">
        <f t="shared" si="1"/>
        <v>547.80725249999989</v>
      </c>
    </row>
    <row r="10" spans="2:8" x14ac:dyDescent="0.25">
      <c r="B10" s="2">
        <v>44136</v>
      </c>
      <c r="C10" s="41">
        <f>'Generation Details'!E10</f>
        <v>1059.951</v>
      </c>
      <c r="D10" s="3">
        <v>0.92249999999999999</v>
      </c>
      <c r="E10" s="21">
        <f t="shared" si="0"/>
        <v>977.80479749999995</v>
      </c>
      <c r="F10" s="21">
        <v>0</v>
      </c>
      <c r="G10" s="21">
        <v>0</v>
      </c>
      <c r="H10" s="21">
        <f t="shared" si="1"/>
        <v>977.80479749999995</v>
      </c>
    </row>
    <row r="11" spans="2:8" x14ac:dyDescent="0.25">
      <c r="B11" s="2">
        <v>44166</v>
      </c>
      <c r="C11" s="41">
        <f>'Generation Details'!E11</f>
        <v>1114.26</v>
      </c>
      <c r="D11" s="3">
        <v>0.92249999999999999</v>
      </c>
      <c r="E11" s="21">
        <f t="shared" si="0"/>
        <v>1027.9048499999999</v>
      </c>
      <c r="F11" s="21">
        <v>0</v>
      </c>
      <c r="G11" s="21">
        <v>0</v>
      </c>
      <c r="H11" s="21">
        <f t="shared" si="1"/>
        <v>1027.9048499999999</v>
      </c>
    </row>
    <row r="12" spans="2:8" x14ac:dyDescent="0.25">
      <c r="B12" s="2">
        <v>44197</v>
      </c>
      <c r="C12" s="41">
        <f>'Generation Details'!E12</f>
        <v>1195.242</v>
      </c>
      <c r="D12" s="3">
        <v>0.92249999999999999</v>
      </c>
      <c r="E12" s="21">
        <f t="shared" si="0"/>
        <v>1102.610745</v>
      </c>
      <c r="F12" s="21">
        <v>0</v>
      </c>
      <c r="G12" s="21">
        <v>0</v>
      </c>
      <c r="H12" s="21">
        <f t="shared" si="1"/>
        <v>1102.610745</v>
      </c>
    </row>
    <row r="13" spans="2:8" x14ac:dyDescent="0.25">
      <c r="B13" s="2">
        <v>44228</v>
      </c>
      <c r="C13" s="41">
        <f>'Generation Details'!E13</f>
        <v>774.64700000000005</v>
      </c>
      <c r="D13" s="3">
        <v>0.92249999999999999</v>
      </c>
      <c r="E13" s="21">
        <f t="shared" si="0"/>
        <v>714.61185750000004</v>
      </c>
      <c r="F13" s="21">
        <v>0</v>
      </c>
      <c r="G13" s="21">
        <v>0</v>
      </c>
      <c r="H13" s="21">
        <f t="shared" si="1"/>
        <v>714.61185750000004</v>
      </c>
    </row>
    <row r="14" spans="2:8" x14ac:dyDescent="0.25">
      <c r="B14" s="2">
        <v>44256</v>
      </c>
      <c r="C14" s="41">
        <f>'Generation Details'!E14</f>
        <v>878.16200000000003</v>
      </c>
      <c r="D14" s="3">
        <v>0.92249999999999999</v>
      </c>
      <c r="E14" s="21">
        <f t="shared" si="0"/>
        <v>810.10444500000006</v>
      </c>
      <c r="F14" s="21">
        <v>0</v>
      </c>
      <c r="G14" s="21">
        <v>0</v>
      </c>
      <c r="H14" s="21">
        <f t="shared" si="1"/>
        <v>810.10444500000006</v>
      </c>
    </row>
    <row r="15" spans="2:8" x14ac:dyDescent="0.25">
      <c r="B15" s="2">
        <v>44287</v>
      </c>
      <c r="C15" s="41">
        <f>'Generation Details'!E15</f>
        <v>888.19500000000005</v>
      </c>
      <c r="D15" s="3">
        <v>0.92249999999999999</v>
      </c>
      <c r="E15" s="21">
        <f t="shared" si="0"/>
        <v>819.35988750000001</v>
      </c>
      <c r="F15" s="21">
        <v>0</v>
      </c>
      <c r="G15" s="21">
        <v>0</v>
      </c>
      <c r="H15" s="21">
        <f t="shared" si="1"/>
        <v>819.35988750000001</v>
      </c>
    </row>
    <row r="16" spans="2:8" x14ac:dyDescent="0.25">
      <c r="B16" s="2">
        <v>44317</v>
      </c>
      <c r="C16" s="41">
        <f>'Generation Details'!E16</f>
        <v>1481.7</v>
      </c>
      <c r="D16" s="3">
        <v>0.92249999999999999</v>
      </c>
      <c r="E16" s="21">
        <f t="shared" si="0"/>
        <v>1366.86825</v>
      </c>
      <c r="F16" s="21">
        <v>0</v>
      </c>
      <c r="G16" s="21">
        <v>0</v>
      </c>
      <c r="H16" s="21">
        <f t="shared" si="1"/>
        <v>1366.86825</v>
      </c>
    </row>
    <row r="17" spans="2:8" x14ac:dyDescent="0.25">
      <c r="B17" s="2">
        <v>44348</v>
      </c>
      <c r="C17" s="41">
        <f>'Generation Details'!E17</f>
        <v>1550.231172</v>
      </c>
      <c r="D17" s="3">
        <v>0.92249999999999999</v>
      </c>
      <c r="E17" s="21">
        <f t="shared" si="0"/>
        <v>1430.08825617</v>
      </c>
      <c r="F17" s="21">
        <v>0</v>
      </c>
      <c r="G17" s="21">
        <v>0</v>
      </c>
      <c r="H17" s="21">
        <f t="shared" si="1"/>
        <v>1430.08825617</v>
      </c>
    </row>
    <row r="18" spans="2:8" x14ac:dyDescent="0.25">
      <c r="B18" s="2">
        <v>44378</v>
      </c>
      <c r="C18" s="41">
        <f>'Generation Details'!E18</f>
        <v>2343.9580000000001</v>
      </c>
      <c r="D18" s="3">
        <v>0.92249999999999999</v>
      </c>
      <c r="E18" s="21">
        <f t="shared" si="0"/>
        <v>2162.3012549999999</v>
      </c>
      <c r="F18" s="21">
        <v>0</v>
      </c>
      <c r="G18" s="21">
        <v>0</v>
      </c>
      <c r="H18" s="21">
        <f t="shared" si="1"/>
        <v>2162.3012549999999</v>
      </c>
    </row>
    <row r="19" spans="2:8" x14ac:dyDescent="0.25">
      <c r="B19" s="2">
        <v>44409</v>
      </c>
      <c r="C19" s="41">
        <f>'Generation Details'!E19</f>
        <v>1163.0029999999999</v>
      </c>
      <c r="D19" s="3">
        <v>0.92249999999999999</v>
      </c>
      <c r="E19" s="21">
        <f t="shared" si="0"/>
        <v>1072.8702675</v>
      </c>
      <c r="F19" s="21">
        <v>0</v>
      </c>
      <c r="G19" s="21">
        <v>0</v>
      </c>
      <c r="H19" s="21">
        <f t="shared" si="1"/>
        <v>1072.8702675</v>
      </c>
    </row>
    <row r="20" spans="2:8" x14ac:dyDescent="0.25">
      <c r="B20" s="2">
        <v>44446</v>
      </c>
      <c r="C20" s="41">
        <f>'Generation Details'!E20</f>
        <v>209.03274224162703</v>
      </c>
      <c r="D20" s="3">
        <v>0.92249999999999999</v>
      </c>
      <c r="E20" s="21">
        <f t="shared" si="0"/>
        <v>192.83270471790092</v>
      </c>
      <c r="F20" s="21">
        <v>0</v>
      </c>
      <c r="G20" s="21">
        <v>0</v>
      </c>
      <c r="H20" s="21">
        <f t="shared" si="1"/>
        <v>192.83270471790092</v>
      </c>
    </row>
    <row r="21" spans="2:8" x14ac:dyDescent="0.25">
      <c r="B21" s="7" t="s">
        <v>8</v>
      </c>
      <c r="C21" s="65">
        <f>SUM(C3:C20)</f>
        <v>19489.586090241628</v>
      </c>
      <c r="D21" s="7"/>
      <c r="E21" s="24">
        <f>ROUNDDOWN(SUM(E3:E20),0)</f>
        <v>17979</v>
      </c>
      <c r="F21" s="7">
        <v>0</v>
      </c>
      <c r="G21" s="7">
        <v>0</v>
      </c>
      <c r="H21" s="24">
        <f>ROUNDDOWN(SUM(H3:H20),0)</f>
        <v>17979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27"/>
  <sheetViews>
    <sheetView topLeftCell="A13" zoomScale="85" zoomScaleNormal="85" workbookViewId="0">
      <selection activeCell="K27" sqref="K27"/>
    </sheetView>
  </sheetViews>
  <sheetFormatPr defaultRowHeight="15" x14ac:dyDescent="0.25"/>
  <cols>
    <col min="1" max="1" width="3.28515625" customWidth="1"/>
    <col min="2" max="2" width="8.140625" customWidth="1"/>
    <col min="3" max="4" width="28.5703125" customWidth="1"/>
    <col min="5" max="5" width="26" customWidth="1"/>
    <col min="6" max="6" width="20.5703125" customWidth="1"/>
    <col min="7" max="7" width="21" customWidth="1"/>
  </cols>
  <sheetData>
    <row r="2" spans="2:9" ht="157.5" customHeight="1" x14ac:dyDescent="0.25">
      <c r="B2" s="13" t="s">
        <v>0</v>
      </c>
      <c r="C2" s="6" t="s">
        <v>16</v>
      </c>
      <c r="D2" s="6" t="s">
        <v>35</v>
      </c>
      <c r="E2" s="6" t="s">
        <v>18</v>
      </c>
      <c r="F2" s="5" t="s">
        <v>1</v>
      </c>
      <c r="G2" s="4" t="s">
        <v>2</v>
      </c>
    </row>
    <row r="3" spans="2:9" x14ac:dyDescent="0.25">
      <c r="B3" s="2">
        <v>43922</v>
      </c>
      <c r="C3" s="41">
        <v>1180.2529999999999</v>
      </c>
      <c r="D3" s="52">
        <v>1180253</v>
      </c>
      <c r="E3" s="51">
        <f t="shared" ref="E3:E4" si="0">C3</f>
        <v>1180.2529999999999</v>
      </c>
      <c r="F3" s="22">
        <f>'SubstationMeter Readings'!Q5</f>
        <v>52512000</v>
      </c>
      <c r="G3" s="22">
        <f>'SubstationMeter Readings'!R5</f>
        <v>0</v>
      </c>
      <c r="I3" s="23"/>
    </row>
    <row r="4" spans="2:9" x14ac:dyDescent="0.25">
      <c r="B4" s="2">
        <v>43952</v>
      </c>
      <c r="C4" s="41">
        <v>1774.0909999999999</v>
      </c>
      <c r="D4" s="52">
        <v>1774091</v>
      </c>
      <c r="E4" s="51">
        <f t="shared" si="0"/>
        <v>1774.0909999999999</v>
      </c>
      <c r="F4" s="22">
        <f>'SubstationMeter Readings'!Q6</f>
        <v>74734000</v>
      </c>
      <c r="G4" s="22">
        <f>'SubstationMeter Readings'!R6</f>
        <v>1000</v>
      </c>
      <c r="I4" s="23"/>
    </row>
    <row r="5" spans="2:9" x14ac:dyDescent="0.25">
      <c r="B5" s="2">
        <v>43983</v>
      </c>
      <c r="C5" s="41">
        <v>796.45600000000002</v>
      </c>
      <c r="D5" s="52">
        <v>796456</v>
      </c>
      <c r="E5" s="53">
        <f t="shared" ref="E5:E17" si="1">C5*(1-0.4%)</f>
        <v>793.27017599999999</v>
      </c>
      <c r="F5" s="22">
        <f>'SubstationMeter Readings'!Q7</f>
        <v>37756000</v>
      </c>
      <c r="G5" s="22">
        <f>'SubstationMeter Readings'!R7</f>
        <v>29000</v>
      </c>
    </row>
    <row r="6" spans="2:9" x14ac:dyDescent="0.25">
      <c r="B6" s="2">
        <v>44013</v>
      </c>
      <c r="C6" s="41">
        <v>592.93399999999997</v>
      </c>
      <c r="D6" s="52">
        <v>592934</v>
      </c>
      <c r="E6" s="51">
        <f>C6</f>
        <v>592.93399999999997</v>
      </c>
      <c r="F6" s="22">
        <f>'SubstationMeter Readings'!Q8</f>
        <v>23495000</v>
      </c>
      <c r="G6" s="22">
        <f>'SubstationMeter Readings'!R8</f>
        <v>40000</v>
      </c>
    </row>
    <row r="7" spans="2:9" x14ac:dyDescent="0.25">
      <c r="B7" s="2">
        <v>44044</v>
      </c>
      <c r="C7" s="41">
        <v>1486.1389999999999</v>
      </c>
      <c r="D7" s="52">
        <v>1486139</v>
      </c>
      <c r="E7" s="51">
        <f t="shared" ref="E7:E16" si="2">C7</f>
        <v>1486.1389999999999</v>
      </c>
      <c r="F7" s="22">
        <f>'SubstationMeter Readings'!Q9</f>
        <v>60532000</v>
      </c>
      <c r="G7" s="22">
        <f>'SubstationMeter Readings'!R9</f>
        <v>23000</v>
      </c>
    </row>
    <row r="8" spans="2:9" x14ac:dyDescent="0.25">
      <c r="B8" s="2">
        <v>44075</v>
      </c>
      <c r="C8" s="41">
        <v>410.68799999999999</v>
      </c>
      <c r="D8" s="52">
        <v>410688</v>
      </c>
      <c r="E8" s="51">
        <f t="shared" si="2"/>
        <v>410.68799999999999</v>
      </c>
      <c r="F8" s="22">
        <f>'SubstationMeter Readings'!Q10</f>
        <v>18581000</v>
      </c>
      <c r="G8" s="22">
        <f>'SubstationMeter Readings'!R10</f>
        <v>41000</v>
      </c>
    </row>
    <row r="9" spans="2:9" x14ac:dyDescent="0.25">
      <c r="B9" s="2">
        <v>44105</v>
      </c>
      <c r="C9" s="41">
        <v>593.82899999999995</v>
      </c>
      <c r="D9" s="52">
        <v>593829</v>
      </c>
      <c r="E9" s="51">
        <f t="shared" si="2"/>
        <v>593.82899999999995</v>
      </c>
      <c r="F9" s="22">
        <f>'SubstationMeter Readings'!Q11</f>
        <v>28791000</v>
      </c>
      <c r="G9" s="22">
        <f>'SubstationMeter Readings'!R11</f>
        <v>12000</v>
      </c>
    </row>
    <row r="10" spans="2:9" x14ac:dyDescent="0.25">
      <c r="B10" s="2">
        <v>44136</v>
      </c>
      <c r="C10" s="41">
        <v>1059.951</v>
      </c>
      <c r="D10" s="52">
        <v>1059951</v>
      </c>
      <c r="E10" s="51">
        <f t="shared" si="2"/>
        <v>1059.951</v>
      </c>
      <c r="F10" s="22">
        <f>'SubstationMeter Readings'!Q12</f>
        <v>50045000</v>
      </c>
      <c r="G10" s="22">
        <f>'SubstationMeter Readings'!R12</f>
        <v>10000</v>
      </c>
    </row>
    <row r="11" spans="2:9" ht="15" customHeight="1" x14ac:dyDescent="0.25">
      <c r="B11" s="2">
        <v>44166</v>
      </c>
      <c r="C11" s="41">
        <v>1114.26</v>
      </c>
      <c r="D11" s="52">
        <v>1114260</v>
      </c>
      <c r="E11" s="51">
        <f t="shared" si="2"/>
        <v>1114.26</v>
      </c>
      <c r="F11" s="22">
        <f>'SubstationMeter Readings'!Q13</f>
        <v>52977000</v>
      </c>
      <c r="G11" s="22">
        <f>'SubstationMeter Readings'!R13</f>
        <v>17000</v>
      </c>
    </row>
    <row r="12" spans="2:9" x14ac:dyDescent="0.25">
      <c r="B12" s="2">
        <v>44197</v>
      </c>
      <c r="C12" s="41">
        <v>1195.242</v>
      </c>
      <c r="D12" s="52">
        <v>1195242</v>
      </c>
      <c r="E12" s="51">
        <f t="shared" si="2"/>
        <v>1195.242</v>
      </c>
      <c r="F12" s="22">
        <f>'SubstationMeter Readings'!Q14</f>
        <v>57870000</v>
      </c>
      <c r="G12" s="22">
        <f>'SubstationMeter Readings'!R14</f>
        <v>4000</v>
      </c>
    </row>
    <row r="13" spans="2:9" x14ac:dyDescent="0.25">
      <c r="B13" s="2">
        <v>44228</v>
      </c>
      <c r="C13" s="41">
        <v>774.64700000000005</v>
      </c>
      <c r="D13" s="52">
        <v>774647</v>
      </c>
      <c r="E13" s="51">
        <f t="shared" si="2"/>
        <v>774.64700000000005</v>
      </c>
      <c r="F13" s="22">
        <f>'SubstationMeter Readings'!Q15</f>
        <v>35428000</v>
      </c>
      <c r="G13" s="22">
        <f>'SubstationMeter Readings'!R15</f>
        <v>9000</v>
      </c>
    </row>
    <row r="14" spans="2:9" x14ac:dyDescent="0.25">
      <c r="B14" s="2">
        <v>44256</v>
      </c>
      <c r="C14" s="41">
        <v>878.16200000000003</v>
      </c>
      <c r="D14" s="52">
        <v>878162</v>
      </c>
      <c r="E14" s="51">
        <f t="shared" si="2"/>
        <v>878.16200000000003</v>
      </c>
      <c r="F14" s="22">
        <f>'SubstationMeter Readings'!Q16</f>
        <v>42461000</v>
      </c>
      <c r="G14" s="22">
        <f>'SubstationMeter Readings'!R16</f>
        <v>18000</v>
      </c>
    </row>
    <row r="15" spans="2:9" x14ac:dyDescent="0.25">
      <c r="B15" s="2">
        <v>44287</v>
      </c>
      <c r="C15" s="41">
        <v>888.19500000000005</v>
      </c>
      <c r="D15" s="52">
        <v>888195</v>
      </c>
      <c r="E15" s="51">
        <f t="shared" si="2"/>
        <v>888.19500000000005</v>
      </c>
      <c r="F15" s="22">
        <f>'SubstationMeter Readings'!Q17</f>
        <v>39367000</v>
      </c>
      <c r="G15" s="22">
        <f>'SubstationMeter Readings'!R17</f>
        <v>6000</v>
      </c>
    </row>
    <row r="16" spans="2:9" x14ac:dyDescent="0.25">
      <c r="B16" s="2">
        <v>44317</v>
      </c>
      <c r="C16" s="41">
        <v>1481.7</v>
      </c>
      <c r="D16" s="52">
        <v>1481700</v>
      </c>
      <c r="E16" s="51">
        <f t="shared" si="2"/>
        <v>1481.7</v>
      </c>
      <c r="F16" s="22">
        <f>'SubstationMeter Readings'!Q18</f>
        <v>64701000</v>
      </c>
      <c r="G16" s="22">
        <f>'SubstationMeter Readings'!R18</f>
        <v>1000</v>
      </c>
    </row>
    <row r="17" spans="2:7" x14ac:dyDescent="0.25">
      <c r="B17" s="2">
        <v>44348</v>
      </c>
      <c r="C17" s="41">
        <v>1556.4570000000001</v>
      </c>
      <c r="D17" s="52">
        <v>1556457</v>
      </c>
      <c r="E17" s="53">
        <f t="shared" si="1"/>
        <v>1550.231172</v>
      </c>
      <c r="F17" s="22">
        <f>'SubstationMeter Readings'!Q19</f>
        <v>69278000</v>
      </c>
      <c r="G17" s="22">
        <f>'SubstationMeter Readings'!R19</f>
        <v>5000</v>
      </c>
    </row>
    <row r="18" spans="2:7" x14ac:dyDescent="0.25">
      <c r="B18" s="2">
        <v>44378</v>
      </c>
      <c r="C18" s="41">
        <v>2343.9580000000001</v>
      </c>
      <c r="D18" s="52">
        <v>2343958</v>
      </c>
      <c r="E18" s="41">
        <f t="shared" ref="E18:E19" si="3">C18</f>
        <v>2343.9580000000001</v>
      </c>
      <c r="F18" s="22">
        <f>'SubstationMeter Readings'!Q20</f>
        <v>101203000</v>
      </c>
      <c r="G18" s="22">
        <f>'SubstationMeter Readings'!R20</f>
        <v>33000</v>
      </c>
    </row>
    <row r="19" spans="2:7" x14ac:dyDescent="0.25">
      <c r="B19" s="2">
        <v>44409</v>
      </c>
      <c r="C19" s="41">
        <v>1163.0029999999999</v>
      </c>
      <c r="D19" s="52">
        <v>1163003</v>
      </c>
      <c r="E19" s="41">
        <f t="shared" si="3"/>
        <v>1163.0029999999999</v>
      </c>
      <c r="F19" s="22">
        <f>'SubstationMeter Readings'!Q21</f>
        <v>25071000</v>
      </c>
      <c r="G19" s="22">
        <f>'SubstationMeter Readings'!R21</f>
        <v>29000</v>
      </c>
    </row>
    <row r="20" spans="2:7" x14ac:dyDescent="0.25">
      <c r="B20" s="2">
        <v>44446</v>
      </c>
      <c r="C20" s="41">
        <v>641.74699999999996</v>
      </c>
      <c r="D20" s="52">
        <v>641747</v>
      </c>
      <c r="E20" s="66">
        <f>'DGR_Sept 2021'!H8</f>
        <v>209.03274224162703</v>
      </c>
      <c r="F20" s="22">
        <f>'SubstationMeter Readings'!Q22</f>
        <v>23036000</v>
      </c>
      <c r="G20" s="22">
        <f>'SubstationMeter Readings'!R22</f>
        <v>29000</v>
      </c>
    </row>
    <row r="21" spans="2:7" x14ac:dyDescent="0.25">
      <c r="B21" s="7" t="s">
        <v>8</v>
      </c>
      <c r="C21" s="65">
        <f>SUM(C3:C20)</f>
        <v>19931.712000000003</v>
      </c>
      <c r="D21" s="24"/>
      <c r="E21" s="65">
        <f>SUM(E3:E20)</f>
        <v>19489.586090241628</v>
      </c>
      <c r="F21" s="24">
        <f>SUM(F3:F20)/1000</f>
        <v>857838</v>
      </c>
      <c r="G21" s="24">
        <f>SUM(G3:G20)/1000</f>
        <v>307</v>
      </c>
    </row>
    <row r="22" spans="2:7" ht="12" customHeight="1" x14ac:dyDescent="0.25">
      <c r="C22" s="25"/>
      <c r="D22" s="25"/>
      <c r="E22" s="25"/>
      <c r="F22" s="25"/>
      <c r="G22" s="25"/>
    </row>
    <row r="24" spans="2:7" x14ac:dyDescent="0.25">
      <c r="C24" s="87" t="s">
        <v>19</v>
      </c>
      <c r="D24" s="26"/>
      <c r="E24" s="86" t="s">
        <v>20</v>
      </c>
      <c r="F24" s="86"/>
      <c r="G24" s="86"/>
    </row>
    <row r="25" spans="2:7" x14ac:dyDescent="0.25">
      <c r="C25" s="88"/>
      <c r="D25" s="27"/>
      <c r="E25" s="86"/>
      <c r="F25" s="86"/>
      <c r="G25" s="86"/>
    </row>
    <row r="26" spans="2:7" ht="38.25" customHeight="1" x14ac:dyDescent="0.25">
      <c r="C26" s="88"/>
      <c r="D26" s="27"/>
      <c r="E26" s="86"/>
      <c r="F26" s="86"/>
      <c r="G26" s="86"/>
    </row>
    <row r="27" spans="2:7" ht="51" customHeight="1" x14ac:dyDescent="0.25">
      <c r="C27" s="89"/>
      <c r="D27" s="28"/>
      <c r="E27" s="86"/>
      <c r="F27" s="86"/>
      <c r="G27" s="86"/>
    </row>
  </sheetData>
  <mergeCells count="2">
    <mergeCell ref="E24:G27"/>
    <mergeCell ref="C24:C27"/>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6067-3973-47C4-BD1F-D91963F03379}">
  <dimension ref="A1:S23"/>
  <sheetViews>
    <sheetView zoomScale="90" zoomScaleNormal="90" workbookViewId="0">
      <selection activeCell="A22" sqref="A22"/>
    </sheetView>
  </sheetViews>
  <sheetFormatPr defaultRowHeight="15" x14ac:dyDescent="0.25"/>
  <cols>
    <col min="1" max="1" width="7.42578125" customWidth="1"/>
    <col min="2" max="2" width="12" customWidth="1"/>
    <col min="3" max="3" width="13.5703125" customWidth="1"/>
    <col min="4" max="4" width="12" customWidth="1"/>
    <col min="5" max="5" width="12.42578125" customWidth="1"/>
    <col min="6" max="6" width="13.28515625" customWidth="1"/>
    <col min="7" max="7" width="17.140625" customWidth="1"/>
    <col min="8" max="8" width="14.7109375" customWidth="1"/>
    <col min="9" max="9" width="12" customWidth="1"/>
    <col min="10" max="10" width="14.42578125" customWidth="1"/>
    <col min="11" max="11" width="12.5703125" customWidth="1"/>
    <col min="12" max="12" width="14.140625" customWidth="1"/>
    <col min="13" max="13" width="14.85546875" style="40" customWidth="1"/>
    <col min="14" max="14" width="15.28515625" style="40" customWidth="1"/>
    <col min="15" max="15" width="14.28515625" style="40" customWidth="1"/>
    <col min="17" max="17" width="14.140625" customWidth="1"/>
    <col min="18" max="18" width="12.5703125" customWidth="1"/>
    <col min="19" max="19" width="13.28515625" customWidth="1"/>
  </cols>
  <sheetData>
    <row r="1" spans="1:19" x14ac:dyDescent="0.25">
      <c r="A1" s="96" t="s">
        <v>21</v>
      </c>
      <c r="B1" s="92" t="s">
        <v>22</v>
      </c>
      <c r="C1" s="92"/>
      <c r="D1" s="92" t="s">
        <v>23</v>
      </c>
      <c r="E1" s="92"/>
      <c r="F1" s="92"/>
      <c r="G1" s="92" t="s">
        <v>24</v>
      </c>
      <c r="H1" s="92"/>
      <c r="I1" s="92"/>
      <c r="J1" s="92" t="s">
        <v>25</v>
      </c>
      <c r="K1" s="92"/>
      <c r="L1" s="93"/>
      <c r="M1" s="92" t="s">
        <v>26</v>
      </c>
      <c r="N1" s="92"/>
      <c r="O1" s="93"/>
      <c r="Q1" s="91" t="s">
        <v>27</v>
      </c>
      <c r="R1" s="91" t="s">
        <v>28</v>
      </c>
      <c r="S1" s="91" t="s">
        <v>29</v>
      </c>
    </row>
    <row r="2" spans="1:19" x14ac:dyDescent="0.25">
      <c r="A2" s="97"/>
      <c r="B2" s="94"/>
      <c r="C2" s="94"/>
      <c r="D2" s="94"/>
      <c r="E2" s="94"/>
      <c r="F2" s="94"/>
      <c r="G2" s="94"/>
      <c r="H2" s="94"/>
      <c r="I2" s="94"/>
      <c r="J2" s="94"/>
      <c r="K2" s="94"/>
      <c r="L2" s="95"/>
      <c r="M2" s="94"/>
      <c r="N2" s="94"/>
      <c r="O2" s="95"/>
      <c r="Q2" s="91"/>
      <c r="R2" s="91"/>
      <c r="S2" s="91"/>
    </row>
    <row r="3" spans="1:19" ht="15" customHeight="1" x14ac:dyDescent="0.25">
      <c r="A3" s="97"/>
      <c r="B3" s="94"/>
      <c r="C3" s="94"/>
      <c r="D3" s="91" t="s">
        <v>30</v>
      </c>
      <c r="E3" s="91" t="s">
        <v>31</v>
      </c>
      <c r="F3" s="91" t="s">
        <v>32</v>
      </c>
      <c r="G3" s="91" t="s">
        <v>33</v>
      </c>
      <c r="H3" s="91" t="s">
        <v>31</v>
      </c>
      <c r="I3" s="91" t="s">
        <v>32</v>
      </c>
      <c r="J3" s="91" t="s">
        <v>33</v>
      </c>
      <c r="K3" s="91" t="s">
        <v>31</v>
      </c>
      <c r="L3" s="90" t="s">
        <v>32</v>
      </c>
      <c r="M3" s="91" t="s">
        <v>33</v>
      </c>
      <c r="N3" s="91" t="s">
        <v>31</v>
      </c>
      <c r="O3" s="90" t="s">
        <v>32</v>
      </c>
      <c r="Q3" s="91"/>
      <c r="R3" s="91"/>
      <c r="S3" s="91"/>
    </row>
    <row r="4" spans="1:19" x14ac:dyDescent="0.25">
      <c r="A4" s="97"/>
      <c r="B4" s="94"/>
      <c r="C4" s="94"/>
      <c r="D4" s="91"/>
      <c r="E4" s="91"/>
      <c r="F4" s="91"/>
      <c r="G4" s="91"/>
      <c r="H4" s="91"/>
      <c r="I4" s="91"/>
      <c r="J4" s="91"/>
      <c r="K4" s="91"/>
      <c r="L4" s="90"/>
      <c r="M4" s="91"/>
      <c r="N4" s="91"/>
      <c r="O4" s="90"/>
      <c r="Q4" s="91"/>
      <c r="R4" s="91"/>
      <c r="S4" s="91"/>
    </row>
    <row r="5" spans="1:19" x14ac:dyDescent="0.25">
      <c r="A5" s="29">
        <v>1</v>
      </c>
      <c r="B5" s="30">
        <v>43922</v>
      </c>
      <c r="C5" s="30">
        <v>43952</v>
      </c>
      <c r="D5" s="31">
        <v>12182000</v>
      </c>
      <c r="E5" s="31">
        <v>0</v>
      </c>
      <c r="F5" s="31">
        <f t="shared" ref="F5:F22" si="0">D5-E5</f>
        <v>12182000</v>
      </c>
      <c r="G5" s="31">
        <v>12237000</v>
      </c>
      <c r="H5" s="31">
        <v>0</v>
      </c>
      <c r="I5" s="31">
        <f t="shared" ref="I5:I20" si="1">G5-H5</f>
        <v>12237000</v>
      </c>
      <c r="J5" s="31">
        <v>12053000</v>
      </c>
      <c r="K5" s="31">
        <v>0</v>
      </c>
      <c r="L5" s="32">
        <f t="shared" ref="L5:L20" si="2">J5-K5</f>
        <v>12053000</v>
      </c>
      <c r="M5" s="3">
        <v>16040000</v>
      </c>
      <c r="N5" s="3">
        <v>0</v>
      </c>
      <c r="O5" s="3">
        <f t="shared" ref="O5:O22" si="3">M5-N5</f>
        <v>16040000</v>
      </c>
      <c r="Q5" s="33">
        <f t="shared" ref="Q5:Q20" si="4">D5+G5+J5+M5</f>
        <v>52512000</v>
      </c>
      <c r="R5" s="33">
        <f t="shared" ref="R5:R20" si="5">E5+H5+K5+N5</f>
        <v>0</v>
      </c>
      <c r="S5" s="31">
        <f t="shared" ref="S5:S20" si="6">F5+I5+L5+O5</f>
        <v>52512000</v>
      </c>
    </row>
    <row r="6" spans="1:19" x14ac:dyDescent="0.25">
      <c r="A6" s="29">
        <v>2</v>
      </c>
      <c r="B6" s="30">
        <v>43952</v>
      </c>
      <c r="C6" s="30">
        <v>43983</v>
      </c>
      <c r="D6" s="31">
        <v>17464000</v>
      </c>
      <c r="E6" s="31">
        <v>1000</v>
      </c>
      <c r="F6" s="31">
        <f t="shared" si="0"/>
        <v>17463000</v>
      </c>
      <c r="G6" s="31">
        <v>17678000</v>
      </c>
      <c r="H6" s="31">
        <v>0</v>
      </c>
      <c r="I6" s="31">
        <f t="shared" si="1"/>
        <v>17678000</v>
      </c>
      <c r="J6" s="31">
        <v>18090000</v>
      </c>
      <c r="K6" s="31">
        <v>0</v>
      </c>
      <c r="L6" s="32">
        <f t="shared" si="2"/>
        <v>18090000</v>
      </c>
      <c r="M6" s="3">
        <v>21502000</v>
      </c>
      <c r="N6" s="3">
        <v>0</v>
      </c>
      <c r="O6" s="3">
        <f t="shared" si="3"/>
        <v>21502000</v>
      </c>
      <c r="Q6" s="33">
        <f t="shared" si="4"/>
        <v>74734000</v>
      </c>
      <c r="R6" s="33">
        <f t="shared" si="5"/>
        <v>1000</v>
      </c>
      <c r="S6" s="31">
        <f t="shared" si="6"/>
        <v>74733000</v>
      </c>
    </row>
    <row r="7" spans="1:19" x14ac:dyDescent="0.25">
      <c r="A7" s="29">
        <v>3</v>
      </c>
      <c r="B7" s="30">
        <v>43983</v>
      </c>
      <c r="C7" s="30">
        <v>44013</v>
      </c>
      <c r="D7" s="31">
        <v>8394000</v>
      </c>
      <c r="E7" s="31">
        <v>7000</v>
      </c>
      <c r="F7" s="31">
        <f t="shared" si="0"/>
        <v>8387000</v>
      </c>
      <c r="G7" s="31">
        <v>8521000</v>
      </c>
      <c r="H7" s="31">
        <v>8000</v>
      </c>
      <c r="I7" s="31">
        <f t="shared" si="1"/>
        <v>8513000</v>
      </c>
      <c r="J7" s="31">
        <v>9457000</v>
      </c>
      <c r="K7" s="31">
        <v>7000</v>
      </c>
      <c r="L7" s="32">
        <f t="shared" si="2"/>
        <v>9450000</v>
      </c>
      <c r="M7" s="3">
        <v>11384000</v>
      </c>
      <c r="N7" s="3">
        <v>7000</v>
      </c>
      <c r="O7" s="3">
        <f t="shared" si="3"/>
        <v>11377000</v>
      </c>
      <c r="Q7" s="33">
        <f t="shared" si="4"/>
        <v>37756000</v>
      </c>
      <c r="R7" s="33">
        <f t="shared" si="5"/>
        <v>29000</v>
      </c>
      <c r="S7" s="31">
        <f t="shared" si="6"/>
        <v>37727000</v>
      </c>
    </row>
    <row r="8" spans="1:19" x14ac:dyDescent="0.25">
      <c r="A8" s="29">
        <v>4</v>
      </c>
      <c r="B8" s="30">
        <v>44013</v>
      </c>
      <c r="C8" s="30">
        <v>44044</v>
      </c>
      <c r="D8" s="31">
        <v>5441000</v>
      </c>
      <c r="E8" s="31">
        <v>7000</v>
      </c>
      <c r="F8" s="31">
        <f t="shared" si="0"/>
        <v>5434000</v>
      </c>
      <c r="G8" s="31">
        <v>4791000</v>
      </c>
      <c r="H8" s="31">
        <v>9000</v>
      </c>
      <c r="I8" s="31">
        <f t="shared" si="1"/>
        <v>4782000</v>
      </c>
      <c r="J8" s="31">
        <v>3995000</v>
      </c>
      <c r="K8" s="31">
        <v>16000</v>
      </c>
      <c r="L8" s="32">
        <f t="shared" si="2"/>
        <v>3979000</v>
      </c>
      <c r="M8" s="3">
        <v>9268000</v>
      </c>
      <c r="N8" s="3">
        <v>8000</v>
      </c>
      <c r="O8" s="3">
        <f t="shared" si="3"/>
        <v>9260000</v>
      </c>
      <c r="Q8" s="33">
        <f t="shared" si="4"/>
        <v>23495000</v>
      </c>
      <c r="R8" s="33">
        <f t="shared" si="5"/>
        <v>40000</v>
      </c>
      <c r="S8" s="31">
        <f t="shared" si="6"/>
        <v>23455000</v>
      </c>
    </row>
    <row r="9" spans="1:19" x14ac:dyDescent="0.25">
      <c r="A9" s="29">
        <v>5</v>
      </c>
      <c r="B9" s="30">
        <v>44044</v>
      </c>
      <c r="C9" s="30">
        <v>44075</v>
      </c>
      <c r="D9" s="31">
        <v>14166000</v>
      </c>
      <c r="E9" s="31">
        <v>6000</v>
      </c>
      <c r="F9" s="31">
        <f t="shared" si="0"/>
        <v>14160000</v>
      </c>
      <c r="G9" s="31">
        <v>13848000</v>
      </c>
      <c r="H9" s="31">
        <v>5000</v>
      </c>
      <c r="I9" s="31">
        <f t="shared" si="1"/>
        <v>13843000</v>
      </c>
      <c r="J9" s="31">
        <v>14575000</v>
      </c>
      <c r="K9" s="31">
        <v>6000</v>
      </c>
      <c r="L9" s="32">
        <f t="shared" si="2"/>
        <v>14569000</v>
      </c>
      <c r="M9" s="22">
        <v>17943000</v>
      </c>
      <c r="N9" s="3">
        <v>6000</v>
      </c>
      <c r="O9" s="3">
        <f t="shared" si="3"/>
        <v>17937000</v>
      </c>
      <c r="Q9" s="33">
        <f t="shared" si="4"/>
        <v>60532000</v>
      </c>
      <c r="R9" s="33">
        <f t="shared" si="5"/>
        <v>23000</v>
      </c>
      <c r="S9" s="31">
        <f t="shared" si="6"/>
        <v>60509000</v>
      </c>
    </row>
    <row r="10" spans="1:19" x14ac:dyDescent="0.25">
      <c r="A10" s="29">
        <v>6</v>
      </c>
      <c r="B10" s="30">
        <v>44075</v>
      </c>
      <c r="C10" s="30">
        <v>44105</v>
      </c>
      <c r="D10" s="31">
        <v>4574000</v>
      </c>
      <c r="E10" s="31">
        <v>12000</v>
      </c>
      <c r="F10" s="31">
        <f t="shared" si="0"/>
        <v>4562000</v>
      </c>
      <c r="G10" s="31">
        <v>4252000</v>
      </c>
      <c r="H10" s="31">
        <v>9000</v>
      </c>
      <c r="I10" s="31">
        <f t="shared" si="1"/>
        <v>4243000</v>
      </c>
      <c r="J10" s="31">
        <v>4345000</v>
      </c>
      <c r="K10" s="31">
        <v>9000</v>
      </c>
      <c r="L10" s="32">
        <f t="shared" si="2"/>
        <v>4336000</v>
      </c>
      <c r="M10" s="3">
        <v>5410000</v>
      </c>
      <c r="N10" s="3">
        <v>11000</v>
      </c>
      <c r="O10" s="3">
        <f t="shared" si="3"/>
        <v>5399000</v>
      </c>
      <c r="Q10" s="33">
        <f t="shared" si="4"/>
        <v>18581000</v>
      </c>
      <c r="R10" s="33">
        <f t="shared" si="5"/>
        <v>41000</v>
      </c>
      <c r="S10" s="31">
        <f t="shared" si="6"/>
        <v>18540000</v>
      </c>
    </row>
    <row r="11" spans="1:19" x14ac:dyDescent="0.25">
      <c r="A11" s="29">
        <v>7</v>
      </c>
      <c r="B11" s="30">
        <v>44105</v>
      </c>
      <c r="C11" s="30">
        <v>44136</v>
      </c>
      <c r="D11" s="31">
        <v>7321000</v>
      </c>
      <c r="E11" s="31">
        <v>5000</v>
      </c>
      <c r="F11" s="31">
        <f t="shared" si="0"/>
        <v>7316000</v>
      </c>
      <c r="G11" s="31">
        <v>5834000</v>
      </c>
      <c r="H11" s="31">
        <v>3000</v>
      </c>
      <c r="I11" s="31">
        <f t="shared" si="1"/>
        <v>5831000</v>
      </c>
      <c r="J11" s="31">
        <v>6526000</v>
      </c>
      <c r="K11" s="31">
        <v>2000</v>
      </c>
      <c r="L11" s="32">
        <f t="shared" si="2"/>
        <v>6524000</v>
      </c>
      <c r="M11" s="3">
        <v>9110000</v>
      </c>
      <c r="N11" s="3">
        <v>2000</v>
      </c>
      <c r="O11" s="3">
        <f t="shared" si="3"/>
        <v>9108000</v>
      </c>
      <c r="Q11" s="33">
        <f t="shared" si="4"/>
        <v>28791000</v>
      </c>
      <c r="R11" s="33">
        <f t="shared" si="5"/>
        <v>12000</v>
      </c>
      <c r="S11" s="31">
        <f t="shared" si="6"/>
        <v>28779000</v>
      </c>
    </row>
    <row r="12" spans="1:19" x14ac:dyDescent="0.25">
      <c r="A12" s="29">
        <v>8</v>
      </c>
      <c r="B12" s="30">
        <v>44136</v>
      </c>
      <c r="C12" s="30">
        <v>44166</v>
      </c>
      <c r="D12" s="31">
        <v>12550000</v>
      </c>
      <c r="E12" s="31">
        <v>2000</v>
      </c>
      <c r="F12" s="31">
        <f t="shared" si="0"/>
        <v>12548000</v>
      </c>
      <c r="G12" s="31">
        <v>10492000</v>
      </c>
      <c r="H12" s="31">
        <v>3000</v>
      </c>
      <c r="I12" s="31">
        <f t="shared" si="1"/>
        <v>10489000</v>
      </c>
      <c r="J12" s="31">
        <v>10884000</v>
      </c>
      <c r="K12" s="31">
        <v>3000</v>
      </c>
      <c r="L12" s="32">
        <f t="shared" si="2"/>
        <v>10881000</v>
      </c>
      <c r="M12" s="3">
        <v>16119000</v>
      </c>
      <c r="N12" s="3">
        <v>2000</v>
      </c>
      <c r="O12" s="3">
        <f t="shared" si="3"/>
        <v>16117000</v>
      </c>
      <c r="Q12" s="33">
        <f t="shared" si="4"/>
        <v>50045000</v>
      </c>
      <c r="R12" s="33">
        <f t="shared" si="5"/>
        <v>10000</v>
      </c>
      <c r="S12" s="31">
        <f t="shared" si="6"/>
        <v>50035000</v>
      </c>
    </row>
    <row r="13" spans="1:19" x14ac:dyDescent="0.25">
      <c r="A13" s="29">
        <v>9</v>
      </c>
      <c r="B13" s="30">
        <v>44166</v>
      </c>
      <c r="C13" s="30">
        <v>44197</v>
      </c>
      <c r="D13" s="31">
        <v>13643000</v>
      </c>
      <c r="E13" s="31">
        <v>5000</v>
      </c>
      <c r="F13" s="31">
        <f t="shared" si="0"/>
        <v>13638000</v>
      </c>
      <c r="G13" s="31">
        <v>11153000</v>
      </c>
      <c r="H13" s="31">
        <v>4000</v>
      </c>
      <c r="I13" s="31">
        <f t="shared" si="1"/>
        <v>11149000</v>
      </c>
      <c r="J13" s="31">
        <v>11466000</v>
      </c>
      <c r="K13" s="31">
        <v>4000</v>
      </c>
      <c r="L13" s="32">
        <f t="shared" si="2"/>
        <v>11462000</v>
      </c>
      <c r="M13" s="3">
        <v>16715000</v>
      </c>
      <c r="N13" s="3">
        <v>4000</v>
      </c>
      <c r="O13" s="3">
        <f t="shared" si="3"/>
        <v>16711000</v>
      </c>
      <c r="Q13" s="33">
        <f t="shared" si="4"/>
        <v>52977000</v>
      </c>
      <c r="R13" s="33">
        <f t="shared" si="5"/>
        <v>17000</v>
      </c>
      <c r="S13" s="31">
        <f t="shared" si="6"/>
        <v>52960000</v>
      </c>
    </row>
    <row r="14" spans="1:19" x14ac:dyDescent="0.25">
      <c r="A14" s="29">
        <v>10</v>
      </c>
      <c r="B14" s="30">
        <v>44197</v>
      </c>
      <c r="C14" s="30">
        <v>44228</v>
      </c>
      <c r="D14" s="31">
        <v>15847000</v>
      </c>
      <c r="E14" s="31">
        <v>0</v>
      </c>
      <c r="F14" s="31">
        <f t="shared" si="0"/>
        <v>15847000</v>
      </c>
      <c r="G14" s="31">
        <v>12069000</v>
      </c>
      <c r="H14" s="31">
        <v>1000</v>
      </c>
      <c r="I14" s="31">
        <f t="shared" si="1"/>
        <v>12068000</v>
      </c>
      <c r="J14" s="31">
        <v>14265000</v>
      </c>
      <c r="K14" s="31">
        <v>1000</v>
      </c>
      <c r="L14" s="32">
        <f t="shared" si="2"/>
        <v>14264000</v>
      </c>
      <c r="M14" s="3">
        <v>15689000</v>
      </c>
      <c r="N14" s="3">
        <v>2000</v>
      </c>
      <c r="O14" s="3">
        <f t="shared" si="3"/>
        <v>15687000</v>
      </c>
      <c r="Q14" s="33">
        <f t="shared" si="4"/>
        <v>57870000</v>
      </c>
      <c r="R14" s="33">
        <f t="shared" si="5"/>
        <v>4000</v>
      </c>
      <c r="S14" s="31">
        <f t="shared" si="6"/>
        <v>57866000</v>
      </c>
    </row>
    <row r="15" spans="1:19" x14ac:dyDescent="0.25">
      <c r="A15" s="29">
        <v>11</v>
      </c>
      <c r="B15" s="30">
        <v>44228</v>
      </c>
      <c r="C15" s="30">
        <v>44256</v>
      </c>
      <c r="D15" s="31">
        <v>7855000</v>
      </c>
      <c r="E15" s="31">
        <v>3000</v>
      </c>
      <c r="F15" s="31">
        <f t="shared" si="0"/>
        <v>7852000</v>
      </c>
      <c r="G15" s="31">
        <v>8822000</v>
      </c>
      <c r="H15" s="31">
        <v>3000</v>
      </c>
      <c r="I15" s="31">
        <f t="shared" si="1"/>
        <v>8819000</v>
      </c>
      <c r="J15" s="31">
        <v>9454000</v>
      </c>
      <c r="K15" s="31">
        <v>2000</v>
      </c>
      <c r="L15" s="32">
        <f t="shared" si="2"/>
        <v>9452000</v>
      </c>
      <c r="M15" s="3">
        <v>9297000</v>
      </c>
      <c r="N15" s="3">
        <v>1000</v>
      </c>
      <c r="O15" s="3">
        <f t="shared" si="3"/>
        <v>9296000</v>
      </c>
      <c r="Q15" s="33">
        <f t="shared" si="4"/>
        <v>35428000</v>
      </c>
      <c r="R15" s="33">
        <f t="shared" si="5"/>
        <v>9000</v>
      </c>
      <c r="S15" s="31">
        <f t="shared" si="6"/>
        <v>35419000</v>
      </c>
    </row>
    <row r="16" spans="1:19" x14ac:dyDescent="0.25">
      <c r="A16" s="29">
        <v>12</v>
      </c>
      <c r="B16" s="30">
        <v>44256</v>
      </c>
      <c r="C16" s="30">
        <v>44287</v>
      </c>
      <c r="D16" s="31">
        <v>8996000</v>
      </c>
      <c r="E16" s="31">
        <v>4000</v>
      </c>
      <c r="F16" s="31">
        <f t="shared" si="0"/>
        <v>8992000</v>
      </c>
      <c r="G16" s="31">
        <v>10430000</v>
      </c>
      <c r="H16" s="31">
        <v>4000</v>
      </c>
      <c r="I16" s="31">
        <f t="shared" si="1"/>
        <v>10426000</v>
      </c>
      <c r="J16" s="31">
        <v>11290000</v>
      </c>
      <c r="K16" s="31">
        <v>5000</v>
      </c>
      <c r="L16" s="32">
        <f t="shared" si="2"/>
        <v>11285000</v>
      </c>
      <c r="M16" s="3">
        <v>11745000</v>
      </c>
      <c r="N16" s="3">
        <v>5000</v>
      </c>
      <c r="O16" s="3">
        <f t="shared" si="3"/>
        <v>11740000</v>
      </c>
      <c r="Q16" s="33">
        <f t="shared" si="4"/>
        <v>42461000</v>
      </c>
      <c r="R16" s="33">
        <f t="shared" si="5"/>
        <v>18000</v>
      </c>
      <c r="S16" s="31">
        <f t="shared" si="6"/>
        <v>42443000</v>
      </c>
    </row>
    <row r="17" spans="1:19" x14ac:dyDescent="0.25">
      <c r="A17" s="29">
        <v>13</v>
      </c>
      <c r="B17" s="30">
        <v>44287</v>
      </c>
      <c r="C17" s="30">
        <v>44317</v>
      </c>
      <c r="D17" s="31">
        <v>9255000</v>
      </c>
      <c r="E17" s="31">
        <v>2000</v>
      </c>
      <c r="F17" s="31">
        <f t="shared" si="0"/>
        <v>9253000</v>
      </c>
      <c r="G17" s="31">
        <v>9267000</v>
      </c>
      <c r="H17" s="31">
        <v>2000</v>
      </c>
      <c r="I17" s="31">
        <f t="shared" si="1"/>
        <v>9265000</v>
      </c>
      <c r="J17" s="31">
        <v>10358000</v>
      </c>
      <c r="K17" s="31">
        <v>1000</v>
      </c>
      <c r="L17" s="32">
        <f t="shared" si="2"/>
        <v>10357000</v>
      </c>
      <c r="M17" s="3">
        <v>10487000</v>
      </c>
      <c r="N17" s="3">
        <v>1000</v>
      </c>
      <c r="O17" s="3">
        <f t="shared" si="3"/>
        <v>10486000</v>
      </c>
      <c r="Q17" s="33">
        <f t="shared" si="4"/>
        <v>39367000</v>
      </c>
      <c r="R17" s="33">
        <f t="shared" si="5"/>
        <v>6000</v>
      </c>
      <c r="S17" s="31">
        <f t="shared" si="6"/>
        <v>39361000</v>
      </c>
    </row>
    <row r="18" spans="1:19" x14ac:dyDescent="0.25">
      <c r="A18" s="29">
        <v>14</v>
      </c>
      <c r="B18" s="30">
        <v>44317</v>
      </c>
      <c r="C18" s="30">
        <v>44348</v>
      </c>
      <c r="D18" s="31">
        <v>14866000</v>
      </c>
      <c r="E18" s="31">
        <v>1000</v>
      </c>
      <c r="F18" s="31">
        <f t="shared" si="0"/>
        <v>14865000</v>
      </c>
      <c r="G18" s="31">
        <v>14877000</v>
      </c>
      <c r="H18" s="31">
        <v>0</v>
      </c>
      <c r="I18" s="31">
        <f t="shared" si="1"/>
        <v>14877000</v>
      </c>
      <c r="J18" s="31">
        <v>17402000</v>
      </c>
      <c r="K18" s="31">
        <v>0</v>
      </c>
      <c r="L18" s="32">
        <f t="shared" si="2"/>
        <v>17402000</v>
      </c>
      <c r="M18" s="3">
        <v>17556000</v>
      </c>
      <c r="N18" s="3">
        <v>0</v>
      </c>
      <c r="O18" s="3">
        <f t="shared" si="3"/>
        <v>17556000</v>
      </c>
      <c r="Q18" s="33">
        <f t="shared" si="4"/>
        <v>64701000</v>
      </c>
      <c r="R18" s="33">
        <f t="shared" si="5"/>
        <v>1000</v>
      </c>
      <c r="S18" s="31">
        <f t="shared" si="6"/>
        <v>64700000</v>
      </c>
    </row>
    <row r="19" spans="1:19" x14ac:dyDescent="0.25">
      <c r="A19" s="29">
        <v>15</v>
      </c>
      <c r="B19" s="30">
        <v>44348</v>
      </c>
      <c r="C19" s="30">
        <v>44378</v>
      </c>
      <c r="D19" s="31">
        <v>15995000</v>
      </c>
      <c r="E19" s="31">
        <v>1000</v>
      </c>
      <c r="F19" s="31">
        <f t="shared" si="0"/>
        <v>15994000</v>
      </c>
      <c r="G19" s="31">
        <v>15959000</v>
      </c>
      <c r="H19" s="31">
        <v>2000</v>
      </c>
      <c r="I19" s="31">
        <f t="shared" si="1"/>
        <v>15957000</v>
      </c>
      <c r="J19" s="31">
        <v>18599000</v>
      </c>
      <c r="K19" s="31">
        <v>1000</v>
      </c>
      <c r="L19" s="32">
        <f t="shared" si="2"/>
        <v>18598000</v>
      </c>
      <c r="M19" s="3">
        <v>18725000</v>
      </c>
      <c r="N19" s="3">
        <v>1000</v>
      </c>
      <c r="O19" s="3">
        <f t="shared" si="3"/>
        <v>18724000</v>
      </c>
      <c r="Q19" s="33">
        <f t="shared" si="4"/>
        <v>69278000</v>
      </c>
      <c r="R19" s="33">
        <f t="shared" si="5"/>
        <v>5000</v>
      </c>
      <c r="S19" s="31">
        <f t="shared" si="6"/>
        <v>69273000</v>
      </c>
    </row>
    <row r="20" spans="1:19" x14ac:dyDescent="0.25">
      <c r="A20" s="29">
        <v>16</v>
      </c>
      <c r="B20" s="30">
        <v>44378</v>
      </c>
      <c r="C20" s="30">
        <v>44409</v>
      </c>
      <c r="D20" s="31">
        <v>23281000</v>
      </c>
      <c r="E20" s="31">
        <v>8000</v>
      </c>
      <c r="F20" s="31">
        <f t="shared" si="0"/>
        <v>23273000</v>
      </c>
      <c r="G20" s="31">
        <v>23319000</v>
      </c>
      <c r="H20" s="31">
        <v>7000</v>
      </c>
      <c r="I20" s="31">
        <f t="shared" si="1"/>
        <v>23312000</v>
      </c>
      <c r="J20" s="31">
        <v>26949000</v>
      </c>
      <c r="K20" s="31">
        <v>9000</v>
      </c>
      <c r="L20" s="32">
        <f t="shared" si="2"/>
        <v>26940000</v>
      </c>
      <c r="M20" s="3">
        <v>27654000</v>
      </c>
      <c r="N20" s="3">
        <v>9000</v>
      </c>
      <c r="O20" s="3">
        <f t="shared" si="3"/>
        <v>27645000</v>
      </c>
      <c r="Q20" s="33">
        <f t="shared" si="4"/>
        <v>101203000</v>
      </c>
      <c r="R20" s="33">
        <f t="shared" si="5"/>
        <v>33000</v>
      </c>
      <c r="S20" s="31">
        <f t="shared" si="6"/>
        <v>101170000</v>
      </c>
    </row>
    <row r="21" spans="1:19" s="45" customFormat="1" x14ac:dyDescent="0.25">
      <c r="A21" s="29">
        <v>17</v>
      </c>
      <c r="B21" s="42">
        <v>44409</v>
      </c>
      <c r="C21" s="42">
        <v>44440</v>
      </c>
      <c r="D21" s="47">
        <v>3054000</v>
      </c>
      <c r="E21" s="47">
        <v>6000</v>
      </c>
      <c r="F21" s="43">
        <f t="shared" si="0"/>
        <v>3048000</v>
      </c>
      <c r="G21" s="47">
        <v>8037000</v>
      </c>
      <c r="H21" s="47">
        <v>8000</v>
      </c>
      <c r="I21" s="43">
        <f t="shared" ref="I21:I22" si="7">G21-H21</f>
        <v>8029000</v>
      </c>
      <c r="J21" s="47">
        <v>6947000</v>
      </c>
      <c r="K21" s="47">
        <v>8000</v>
      </c>
      <c r="L21" s="44">
        <f t="shared" ref="L21:L22" si="8">J21-K21</f>
        <v>6939000</v>
      </c>
      <c r="M21" s="48">
        <v>7033000</v>
      </c>
      <c r="N21" s="48">
        <v>7000</v>
      </c>
      <c r="O21" s="22">
        <f t="shared" si="3"/>
        <v>7026000</v>
      </c>
      <c r="Q21" s="46">
        <f t="shared" ref="Q21:Q22" si="9">D21+G21+J21+M21</f>
        <v>25071000</v>
      </c>
      <c r="R21" s="46">
        <f t="shared" ref="R21:R22" si="10">E21+H21+K21+N21</f>
        <v>29000</v>
      </c>
      <c r="S21" s="43">
        <f t="shared" ref="S21:S22" si="11">F21+I21+L21+O21</f>
        <v>25042000</v>
      </c>
    </row>
    <row r="22" spans="1:19" s="45" customFormat="1" x14ac:dyDescent="0.25">
      <c r="A22" s="29">
        <v>18</v>
      </c>
      <c r="B22" s="42">
        <v>44440</v>
      </c>
      <c r="C22" s="42">
        <v>44470</v>
      </c>
      <c r="D22" s="47">
        <v>3118000</v>
      </c>
      <c r="E22" s="47">
        <v>7000</v>
      </c>
      <c r="F22" s="43">
        <f t="shared" si="0"/>
        <v>3111000</v>
      </c>
      <c r="G22" s="47">
        <v>7147000</v>
      </c>
      <c r="H22" s="47">
        <v>7000</v>
      </c>
      <c r="I22" s="43">
        <f t="shared" si="7"/>
        <v>7140000</v>
      </c>
      <c r="J22" s="47">
        <v>6733000</v>
      </c>
      <c r="K22" s="47">
        <v>7000</v>
      </c>
      <c r="L22" s="44">
        <f t="shared" si="8"/>
        <v>6726000</v>
      </c>
      <c r="M22" s="48">
        <v>6038000</v>
      </c>
      <c r="N22" s="48">
        <v>8000</v>
      </c>
      <c r="O22" s="22">
        <f t="shared" si="3"/>
        <v>6030000</v>
      </c>
      <c r="Q22" s="46">
        <f t="shared" si="9"/>
        <v>23036000</v>
      </c>
      <c r="R22" s="46">
        <f t="shared" si="10"/>
        <v>29000</v>
      </c>
      <c r="S22" s="43">
        <f t="shared" si="11"/>
        <v>23007000</v>
      </c>
    </row>
    <row r="23" spans="1:19" ht="15.75" thickBot="1" x14ac:dyDescent="0.3">
      <c r="A23" s="34" t="s">
        <v>34</v>
      </c>
      <c r="B23" s="35"/>
      <c r="C23" s="35"/>
      <c r="D23" s="36">
        <f t="shared" ref="D23:O23" si="12">SUM(D5:D22)</f>
        <v>198002000</v>
      </c>
      <c r="E23" s="36">
        <f t="shared" si="12"/>
        <v>77000</v>
      </c>
      <c r="F23" s="36">
        <f t="shared" si="12"/>
        <v>197925000</v>
      </c>
      <c r="G23" s="36">
        <f t="shared" si="12"/>
        <v>198733000</v>
      </c>
      <c r="H23" s="36">
        <f t="shared" si="12"/>
        <v>75000</v>
      </c>
      <c r="I23" s="36">
        <f t="shared" si="12"/>
        <v>198658000</v>
      </c>
      <c r="J23" s="36">
        <f t="shared" si="12"/>
        <v>213388000</v>
      </c>
      <c r="K23" s="36">
        <f t="shared" si="12"/>
        <v>81000</v>
      </c>
      <c r="L23" s="37">
        <f t="shared" si="12"/>
        <v>213307000</v>
      </c>
      <c r="M23" s="37">
        <f t="shared" si="12"/>
        <v>247715000</v>
      </c>
      <c r="N23" s="37">
        <f t="shared" si="12"/>
        <v>74000</v>
      </c>
      <c r="O23" s="37">
        <f t="shared" si="12"/>
        <v>247641000</v>
      </c>
      <c r="Q23" s="38">
        <f>SUM(Q5:Q22)</f>
        <v>857838000</v>
      </c>
      <c r="R23" s="38">
        <f>SUM(R5:R22)</f>
        <v>307000</v>
      </c>
      <c r="S23" s="39">
        <f>F23+I23+L23+O23</f>
        <v>857531000</v>
      </c>
    </row>
  </sheetData>
  <mergeCells count="21">
    <mergeCell ref="A1:A4"/>
    <mergeCell ref="B1:C4"/>
    <mergeCell ref="D1:F2"/>
    <mergeCell ref="G1:I2"/>
    <mergeCell ref="J1:L2"/>
    <mergeCell ref="K3:K4"/>
    <mergeCell ref="L3:L4"/>
    <mergeCell ref="O3:O4"/>
    <mergeCell ref="Q1:Q4"/>
    <mergeCell ref="R1:R4"/>
    <mergeCell ref="S1:S4"/>
    <mergeCell ref="D3:D4"/>
    <mergeCell ref="E3:E4"/>
    <mergeCell ref="F3:F4"/>
    <mergeCell ref="G3:G4"/>
    <mergeCell ref="H3:H4"/>
    <mergeCell ref="I3:I4"/>
    <mergeCell ref="J3:J4"/>
    <mergeCell ref="M1:O2"/>
    <mergeCell ref="M3:M4"/>
    <mergeCell ref="N3:N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2688-6348-43E6-B5D3-51098F75D8F2}">
  <dimension ref="B2:O41"/>
  <sheetViews>
    <sheetView tabSelected="1" workbookViewId="0">
      <selection activeCell="H8" sqref="H8"/>
    </sheetView>
  </sheetViews>
  <sheetFormatPr defaultRowHeight="15" x14ac:dyDescent="0.25"/>
  <cols>
    <col min="2" max="2" width="11.140625" customWidth="1"/>
    <col min="3" max="3" width="15.85546875" customWidth="1"/>
    <col min="4" max="4" width="15.140625" customWidth="1"/>
    <col min="5" max="5" width="15.42578125" customWidth="1"/>
    <col min="6" max="6" width="15.140625" customWidth="1"/>
    <col min="7" max="7" width="15.85546875" customWidth="1"/>
    <col min="8" max="9" width="15.42578125" customWidth="1"/>
    <col min="10" max="10" width="16.85546875" customWidth="1"/>
    <col min="11" max="11" width="17" customWidth="1"/>
    <col min="12" max="12" width="17.42578125" customWidth="1"/>
    <col min="13" max="13" width="17.28515625" customWidth="1"/>
    <col min="14" max="14" width="16.85546875" customWidth="1"/>
    <col min="15" max="15" width="15.140625" customWidth="1"/>
    <col min="16" max="16" width="12.140625" customWidth="1"/>
  </cols>
  <sheetData>
    <row r="2" spans="2:15" ht="15.75" thickBot="1" x14ac:dyDescent="0.3"/>
    <row r="3" spans="2:15" x14ac:dyDescent="0.25">
      <c r="C3" s="101" t="s">
        <v>52</v>
      </c>
      <c r="D3" s="102"/>
      <c r="E3" s="102"/>
      <c r="F3" s="102"/>
      <c r="G3" s="103"/>
      <c r="H3" s="67">
        <f>O41</f>
        <v>664669</v>
      </c>
    </row>
    <row r="4" spans="2:15" x14ac:dyDescent="0.25">
      <c r="C4" s="104" t="s">
        <v>53</v>
      </c>
      <c r="D4" s="105"/>
      <c r="E4" s="105"/>
      <c r="F4" s="105"/>
      <c r="G4" s="106"/>
      <c r="H4" s="68">
        <f>SUM(O11:O17)</f>
        <v>216499</v>
      </c>
    </row>
    <row r="5" spans="2:15" x14ac:dyDescent="0.25">
      <c r="C5" s="104" t="s">
        <v>51</v>
      </c>
      <c r="D5" s="105"/>
      <c r="E5" s="105"/>
      <c r="F5" s="105"/>
      <c r="G5" s="106"/>
      <c r="H5" s="68">
        <f>H4/H3</f>
        <v>0.325724533564827</v>
      </c>
    </row>
    <row r="6" spans="2:15" x14ac:dyDescent="0.25">
      <c r="C6" s="104" t="s">
        <v>54</v>
      </c>
      <c r="D6" s="105"/>
      <c r="E6" s="105"/>
      <c r="F6" s="105"/>
      <c r="G6" s="106"/>
      <c r="H6" s="68">
        <v>641747</v>
      </c>
    </row>
    <row r="7" spans="2:15" x14ac:dyDescent="0.25">
      <c r="C7" s="104" t="s">
        <v>55</v>
      </c>
      <c r="D7" s="105"/>
      <c r="E7" s="105"/>
      <c r="F7" s="105"/>
      <c r="G7" s="106"/>
      <c r="H7" s="68">
        <f>H6*H5</f>
        <v>209032.74224162704</v>
      </c>
    </row>
    <row r="8" spans="2:15" ht="15.75" thickBot="1" x14ac:dyDescent="0.3">
      <c r="C8" s="98" t="s">
        <v>56</v>
      </c>
      <c r="D8" s="99"/>
      <c r="E8" s="99"/>
      <c r="F8" s="99"/>
      <c r="G8" s="100"/>
      <c r="H8" s="69">
        <f>H7/1000</f>
        <v>209.03274224162703</v>
      </c>
    </row>
    <row r="9" spans="2:15" ht="15.75" thickBot="1" x14ac:dyDescent="0.3"/>
    <row r="10" spans="2:15" x14ac:dyDescent="0.25">
      <c r="B10" s="54" t="s">
        <v>37</v>
      </c>
      <c r="C10" s="55" t="s">
        <v>38</v>
      </c>
      <c r="D10" s="56" t="s">
        <v>39</v>
      </c>
      <c r="E10" s="56" t="s">
        <v>40</v>
      </c>
      <c r="F10" s="56" t="s">
        <v>41</v>
      </c>
      <c r="G10" s="56" t="s">
        <v>42</v>
      </c>
      <c r="H10" s="56" t="s">
        <v>43</v>
      </c>
      <c r="I10" s="56" t="s">
        <v>44</v>
      </c>
      <c r="J10" s="56" t="s">
        <v>45</v>
      </c>
      <c r="K10" s="56" t="s">
        <v>46</v>
      </c>
      <c r="L10" s="56" t="s">
        <v>47</v>
      </c>
      <c r="M10" s="56" t="s">
        <v>48</v>
      </c>
      <c r="N10" s="56" t="s">
        <v>49</v>
      </c>
      <c r="O10" s="56" t="s">
        <v>50</v>
      </c>
    </row>
    <row r="11" spans="2:15" x14ac:dyDescent="0.25">
      <c r="B11" s="57">
        <v>44440</v>
      </c>
      <c r="C11" s="58">
        <v>1821</v>
      </c>
      <c r="D11" s="33">
        <v>1682</v>
      </c>
      <c r="E11" s="33">
        <v>1797</v>
      </c>
      <c r="F11" s="33">
        <v>1789</v>
      </c>
      <c r="G11" s="33">
        <v>1423</v>
      </c>
      <c r="H11" s="33">
        <v>1615</v>
      </c>
      <c r="I11" s="33">
        <v>1736</v>
      </c>
      <c r="J11" s="33">
        <v>2059</v>
      </c>
      <c r="K11" s="33">
        <v>2057</v>
      </c>
      <c r="L11" s="33">
        <v>1907</v>
      </c>
      <c r="M11" s="33">
        <v>1849</v>
      </c>
      <c r="N11" s="33">
        <v>1579</v>
      </c>
      <c r="O11" s="33">
        <f>SUM(C11:N11)</f>
        <v>21314</v>
      </c>
    </row>
    <row r="12" spans="2:15" x14ac:dyDescent="0.25">
      <c r="B12" s="57">
        <v>44441</v>
      </c>
      <c r="C12" s="58">
        <v>1368</v>
      </c>
      <c r="D12" s="33">
        <v>1221</v>
      </c>
      <c r="E12" s="33">
        <v>1366</v>
      </c>
      <c r="F12" s="33">
        <v>1109</v>
      </c>
      <c r="G12" s="33">
        <v>1287</v>
      </c>
      <c r="H12" s="33">
        <v>1257</v>
      </c>
      <c r="I12" s="33">
        <v>1246</v>
      </c>
      <c r="J12" s="33">
        <v>1103</v>
      </c>
      <c r="K12" s="33">
        <v>1394</v>
      </c>
      <c r="L12" s="33">
        <v>1253</v>
      </c>
      <c r="M12" s="33">
        <v>1262</v>
      </c>
      <c r="N12" s="33">
        <v>1232</v>
      </c>
      <c r="O12" s="33">
        <f t="shared" ref="O12:O40" si="0">SUM(C12:N12)</f>
        <v>15098</v>
      </c>
    </row>
    <row r="13" spans="2:15" x14ac:dyDescent="0.25">
      <c r="B13" s="57">
        <v>44442</v>
      </c>
      <c r="C13" s="58">
        <v>6509</v>
      </c>
      <c r="D13" s="33">
        <v>6098</v>
      </c>
      <c r="E13" s="33">
        <v>6560</v>
      </c>
      <c r="F13" s="33">
        <v>5823</v>
      </c>
      <c r="G13" s="33">
        <v>6005</v>
      </c>
      <c r="H13" s="33">
        <v>6128</v>
      </c>
      <c r="I13" s="33">
        <v>6217</v>
      </c>
      <c r="J13" s="33">
        <v>5439</v>
      </c>
      <c r="K13" s="33">
        <v>6006</v>
      </c>
      <c r="L13" s="33">
        <v>5907</v>
      </c>
      <c r="M13" s="33">
        <v>5799</v>
      </c>
      <c r="N13" s="33">
        <v>5540</v>
      </c>
      <c r="O13" s="33">
        <f t="shared" si="0"/>
        <v>72031</v>
      </c>
    </row>
    <row r="14" spans="2:15" x14ac:dyDescent="0.25">
      <c r="B14" s="57">
        <v>44443</v>
      </c>
      <c r="C14" s="58">
        <v>6019</v>
      </c>
      <c r="D14" s="33">
        <v>6143</v>
      </c>
      <c r="E14" s="33">
        <v>5876</v>
      </c>
      <c r="F14" s="33">
        <v>5606</v>
      </c>
      <c r="G14" s="33">
        <v>5331</v>
      </c>
      <c r="H14" s="33">
        <v>5285</v>
      </c>
      <c r="I14" s="33">
        <v>5159</v>
      </c>
      <c r="J14" s="33">
        <v>2145</v>
      </c>
      <c r="K14" s="33">
        <v>4772</v>
      </c>
      <c r="L14" s="33">
        <v>4765</v>
      </c>
      <c r="M14" s="33">
        <v>4735</v>
      </c>
      <c r="N14" s="33">
        <v>4665</v>
      </c>
      <c r="O14" s="33">
        <f t="shared" si="0"/>
        <v>60501</v>
      </c>
    </row>
    <row r="15" spans="2:15" x14ac:dyDescent="0.25">
      <c r="B15" s="57">
        <v>44444</v>
      </c>
      <c r="C15" s="58">
        <v>2131</v>
      </c>
      <c r="D15" s="33">
        <v>2156</v>
      </c>
      <c r="E15" s="33">
        <v>1988</v>
      </c>
      <c r="F15" s="33">
        <v>1862</v>
      </c>
      <c r="G15" s="33">
        <v>1726</v>
      </c>
      <c r="H15" s="33">
        <v>1617</v>
      </c>
      <c r="I15" s="33">
        <v>1792</v>
      </c>
      <c r="J15" s="33">
        <v>1703</v>
      </c>
      <c r="K15" s="33">
        <v>1732</v>
      </c>
      <c r="L15" s="33">
        <v>1905</v>
      </c>
      <c r="M15" s="33">
        <v>2008</v>
      </c>
      <c r="N15" s="33">
        <v>1891</v>
      </c>
      <c r="O15" s="33">
        <f t="shared" si="0"/>
        <v>22511</v>
      </c>
    </row>
    <row r="16" spans="2:15" x14ac:dyDescent="0.25">
      <c r="B16" s="57">
        <v>44445</v>
      </c>
      <c r="C16" s="58">
        <v>943</v>
      </c>
      <c r="D16" s="33">
        <v>893</v>
      </c>
      <c r="E16" s="33">
        <v>841</v>
      </c>
      <c r="F16" s="33">
        <v>793</v>
      </c>
      <c r="G16" s="33">
        <v>712</v>
      </c>
      <c r="H16" s="33">
        <v>676</v>
      </c>
      <c r="I16" s="33">
        <v>706</v>
      </c>
      <c r="J16" s="33">
        <v>911</v>
      </c>
      <c r="K16" s="33">
        <v>847</v>
      </c>
      <c r="L16" s="33">
        <v>822</v>
      </c>
      <c r="M16" s="33">
        <v>861</v>
      </c>
      <c r="N16" s="33">
        <v>839</v>
      </c>
      <c r="O16" s="33">
        <f t="shared" si="0"/>
        <v>9844</v>
      </c>
    </row>
    <row r="17" spans="2:15" x14ac:dyDescent="0.25">
      <c r="B17" s="57">
        <v>44446</v>
      </c>
      <c r="C17" s="58">
        <v>1328</v>
      </c>
      <c r="D17" s="33">
        <v>1290</v>
      </c>
      <c r="E17" s="33">
        <v>1290</v>
      </c>
      <c r="F17" s="33">
        <v>1309</v>
      </c>
      <c r="G17" s="33">
        <v>1041</v>
      </c>
      <c r="H17" s="33">
        <v>1122</v>
      </c>
      <c r="I17" s="33">
        <v>1130</v>
      </c>
      <c r="J17" s="33">
        <v>1521</v>
      </c>
      <c r="K17" s="33">
        <v>1439</v>
      </c>
      <c r="L17" s="33">
        <v>1292</v>
      </c>
      <c r="M17" s="33">
        <v>1225</v>
      </c>
      <c r="N17" s="33">
        <v>1213</v>
      </c>
      <c r="O17" s="33">
        <f t="shared" si="0"/>
        <v>15200</v>
      </c>
    </row>
    <row r="18" spans="2:15" x14ac:dyDescent="0.25">
      <c r="B18" s="57">
        <v>44447</v>
      </c>
      <c r="C18" s="58">
        <v>5081</v>
      </c>
      <c r="D18" s="33">
        <v>4887</v>
      </c>
      <c r="E18" s="33">
        <v>4661</v>
      </c>
      <c r="F18" s="33">
        <v>4396</v>
      </c>
      <c r="G18" s="33">
        <v>828</v>
      </c>
      <c r="H18" s="33">
        <v>4318</v>
      </c>
      <c r="I18" s="33">
        <v>3784</v>
      </c>
      <c r="J18" s="33">
        <v>5418</v>
      </c>
      <c r="K18" s="33">
        <v>5646</v>
      </c>
      <c r="L18" s="33">
        <v>4847</v>
      </c>
      <c r="M18" s="33">
        <v>5423</v>
      </c>
      <c r="N18" s="33">
        <v>5308</v>
      </c>
      <c r="O18" s="33">
        <f t="shared" si="0"/>
        <v>54597</v>
      </c>
    </row>
    <row r="19" spans="2:15" x14ac:dyDescent="0.25">
      <c r="B19" s="57">
        <v>44448</v>
      </c>
      <c r="C19" s="58">
        <v>2752</v>
      </c>
      <c r="D19" s="33">
        <v>2758</v>
      </c>
      <c r="E19" s="33">
        <v>2631</v>
      </c>
      <c r="F19" s="33">
        <v>2379</v>
      </c>
      <c r="G19" s="33">
        <v>289</v>
      </c>
      <c r="H19" s="33">
        <v>2007</v>
      </c>
      <c r="I19" s="33">
        <v>2052</v>
      </c>
      <c r="J19" s="33">
        <v>2250</v>
      </c>
      <c r="K19" s="33">
        <v>2258</v>
      </c>
      <c r="L19" s="33">
        <v>2492</v>
      </c>
      <c r="M19" s="33">
        <v>2532</v>
      </c>
      <c r="N19" s="33">
        <v>2473</v>
      </c>
      <c r="O19" s="33">
        <f t="shared" si="0"/>
        <v>26873</v>
      </c>
    </row>
    <row r="20" spans="2:15" x14ac:dyDescent="0.25">
      <c r="B20" s="57">
        <v>44449</v>
      </c>
      <c r="C20" s="58">
        <v>1914</v>
      </c>
      <c r="D20" s="33">
        <v>1866</v>
      </c>
      <c r="E20" s="33">
        <v>1834</v>
      </c>
      <c r="F20" s="33">
        <v>1773</v>
      </c>
      <c r="G20" s="33">
        <v>1740</v>
      </c>
      <c r="H20" s="33">
        <v>1763</v>
      </c>
      <c r="I20" s="33">
        <v>1686</v>
      </c>
      <c r="J20" s="33">
        <v>1776</v>
      </c>
      <c r="K20" s="33">
        <v>1833</v>
      </c>
      <c r="L20" s="33">
        <v>2021</v>
      </c>
      <c r="M20" s="33">
        <v>2140</v>
      </c>
      <c r="N20" s="33">
        <v>2008</v>
      </c>
      <c r="O20" s="33">
        <f t="shared" si="0"/>
        <v>22354</v>
      </c>
    </row>
    <row r="21" spans="2:15" x14ac:dyDescent="0.25">
      <c r="B21" s="57">
        <v>44450</v>
      </c>
      <c r="C21" s="58">
        <v>2414</v>
      </c>
      <c r="D21" s="33">
        <v>2194</v>
      </c>
      <c r="E21" s="33">
        <v>2351</v>
      </c>
      <c r="F21" s="33">
        <v>2385</v>
      </c>
      <c r="G21" s="33">
        <v>1912</v>
      </c>
      <c r="H21" s="33">
        <v>1985</v>
      </c>
      <c r="I21" s="33">
        <v>2091</v>
      </c>
      <c r="J21" s="33">
        <v>695</v>
      </c>
      <c r="K21" s="33">
        <v>680</v>
      </c>
      <c r="L21" s="33">
        <v>642</v>
      </c>
      <c r="M21" s="33">
        <v>637</v>
      </c>
      <c r="N21" s="33">
        <v>669</v>
      </c>
      <c r="O21" s="33">
        <f t="shared" si="0"/>
        <v>18655</v>
      </c>
    </row>
    <row r="22" spans="2:15" x14ac:dyDescent="0.25">
      <c r="B22" s="57">
        <v>44451</v>
      </c>
      <c r="C22" s="58">
        <v>6246</v>
      </c>
      <c r="D22" s="33">
        <v>5699</v>
      </c>
      <c r="E22" s="33">
        <v>4999</v>
      </c>
      <c r="F22" s="33">
        <v>5108</v>
      </c>
      <c r="G22" s="33">
        <v>4399</v>
      </c>
      <c r="H22" s="33">
        <v>4719</v>
      </c>
      <c r="I22" s="33">
        <v>5049</v>
      </c>
      <c r="J22" s="33">
        <v>0</v>
      </c>
      <c r="K22" s="33">
        <v>0</v>
      </c>
      <c r="L22" s="33">
        <v>0</v>
      </c>
      <c r="M22" s="33">
        <v>0</v>
      </c>
      <c r="N22" s="33">
        <v>0</v>
      </c>
      <c r="O22" s="33">
        <f t="shared" si="0"/>
        <v>36219</v>
      </c>
    </row>
    <row r="23" spans="2:15" x14ac:dyDescent="0.25">
      <c r="B23" s="57">
        <v>44452</v>
      </c>
      <c r="C23" s="58">
        <v>1260</v>
      </c>
      <c r="D23" s="33">
        <v>1210</v>
      </c>
      <c r="E23" s="33">
        <v>1181</v>
      </c>
      <c r="F23" s="33">
        <v>1120</v>
      </c>
      <c r="G23" s="33">
        <v>1041</v>
      </c>
      <c r="H23" s="33">
        <v>732</v>
      </c>
      <c r="I23" s="33">
        <v>918</v>
      </c>
      <c r="J23" s="33">
        <v>0</v>
      </c>
      <c r="K23" s="33">
        <v>0</v>
      </c>
      <c r="L23" s="33">
        <v>6907</v>
      </c>
      <c r="M23" s="33">
        <v>0</v>
      </c>
      <c r="N23" s="33">
        <v>5908</v>
      </c>
      <c r="O23" s="33">
        <f t="shared" si="0"/>
        <v>20277</v>
      </c>
    </row>
    <row r="24" spans="2:15" x14ac:dyDescent="0.25">
      <c r="B24" s="57">
        <v>44453</v>
      </c>
      <c r="C24" s="58">
        <v>0</v>
      </c>
      <c r="D24" s="33">
        <v>0</v>
      </c>
      <c r="E24" s="33">
        <v>0</v>
      </c>
      <c r="F24" s="33">
        <v>0</v>
      </c>
      <c r="G24" s="33">
        <v>0</v>
      </c>
      <c r="H24" s="33">
        <v>0</v>
      </c>
      <c r="I24" s="33">
        <v>0</v>
      </c>
      <c r="J24" s="33">
        <v>0</v>
      </c>
      <c r="K24" s="33">
        <v>0</v>
      </c>
      <c r="L24" s="33">
        <v>0</v>
      </c>
      <c r="M24" s="33">
        <v>0</v>
      </c>
      <c r="N24" s="33">
        <v>0</v>
      </c>
      <c r="O24" s="33">
        <f t="shared" si="0"/>
        <v>0</v>
      </c>
    </row>
    <row r="25" spans="2:15" x14ac:dyDescent="0.25">
      <c r="B25" s="57">
        <v>44454</v>
      </c>
      <c r="C25" s="58">
        <v>9723</v>
      </c>
      <c r="D25" s="33">
        <v>10861</v>
      </c>
      <c r="E25" s="33">
        <v>9683</v>
      </c>
      <c r="F25" s="33">
        <v>8896</v>
      </c>
      <c r="G25" s="33">
        <v>1</v>
      </c>
      <c r="H25" s="33">
        <v>1</v>
      </c>
      <c r="I25" s="33">
        <v>1</v>
      </c>
      <c r="J25" s="33">
        <v>7612</v>
      </c>
      <c r="K25" s="33">
        <v>7735</v>
      </c>
      <c r="L25" s="33">
        <v>1</v>
      </c>
      <c r="M25" s="33">
        <v>7589</v>
      </c>
      <c r="N25" s="33">
        <v>1</v>
      </c>
      <c r="O25" s="33">
        <f t="shared" si="0"/>
        <v>62104</v>
      </c>
    </row>
    <row r="26" spans="2:15" x14ac:dyDescent="0.25">
      <c r="B26" s="57">
        <v>44455</v>
      </c>
      <c r="C26" s="58">
        <v>1728</v>
      </c>
      <c r="D26" s="33">
        <v>1780</v>
      </c>
      <c r="E26" s="33">
        <v>1765</v>
      </c>
      <c r="F26" s="33">
        <v>1551</v>
      </c>
      <c r="G26" s="33">
        <v>36</v>
      </c>
      <c r="H26" s="33">
        <v>33</v>
      </c>
      <c r="I26" s="33">
        <v>0</v>
      </c>
      <c r="J26" s="33">
        <v>0</v>
      </c>
      <c r="K26" s="33">
        <v>12</v>
      </c>
      <c r="L26" s="33">
        <v>0</v>
      </c>
      <c r="M26" s="33">
        <v>0</v>
      </c>
      <c r="N26" s="33">
        <v>0</v>
      </c>
      <c r="O26" s="33">
        <f t="shared" si="0"/>
        <v>6905</v>
      </c>
    </row>
    <row r="27" spans="2:15" x14ac:dyDescent="0.25">
      <c r="B27" s="57">
        <v>44456</v>
      </c>
      <c r="C27" s="58">
        <v>2170</v>
      </c>
      <c r="D27" s="33">
        <v>2223</v>
      </c>
      <c r="E27" s="33">
        <v>2172</v>
      </c>
      <c r="F27" s="33">
        <v>2093</v>
      </c>
      <c r="G27" s="33">
        <v>64</v>
      </c>
      <c r="H27" s="33">
        <v>163</v>
      </c>
      <c r="I27" s="33">
        <v>0</v>
      </c>
      <c r="J27" s="33">
        <v>0</v>
      </c>
      <c r="K27" s="33">
        <v>26</v>
      </c>
      <c r="L27" s="33">
        <v>0</v>
      </c>
      <c r="M27" s="33">
        <v>0</v>
      </c>
      <c r="N27" s="33">
        <v>0</v>
      </c>
      <c r="O27" s="33">
        <f t="shared" si="0"/>
        <v>8911</v>
      </c>
    </row>
    <row r="28" spans="2:15" x14ac:dyDescent="0.25">
      <c r="B28" s="57">
        <v>44457</v>
      </c>
      <c r="C28" s="58">
        <v>1338</v>
      </c>
      <c r="D28" s="33">
        <v>1415</v>
      </c>
      <c r="E28" s="33">
        <v>1392</v>
      </c>
      <c r="F28" s="33">
        <v>1359</v>
      </c>
      <c r="G28" s="33">
        <v>56</v>
      </c>
      <c r="H28" s="33">
        <v>125</v>
      </c>
      <c r="I28" s="33">
        <v>0</v>
      </c>
      <c r="J28" s="33">
        <v>0</v>
      </c>
      <c r="K28" s="33">
        <v>0</v>
      </c>
      <c r="L28" s="33">
        <v>0</v>
      </c>
      <c r="M28" s="33">
        <v>0</v>
      </c>
      <c r="N28" s="33">
        <v>0</v>
      </c>
      <c r="O28" s="33">
        <f t="shared" si="0"/>
        <v>5685</v>
      </c>
    </row>
    <row r="29" spans="2:15" x14ac:dyDescent="0.25">
      <c r="B29" s="57">
        <v>44458</v>
      </c>
      <c r="C29" s="58">
        <v>1819</v>
      </c>
      <c r="D29" s="33">
        <v>1859</v>
      </c>
      <c r="E29" s="33">
        <v>1703</v>
      </c>
      <c r="F29" s="33">
        <v>1599</v>
      </c>
      <c r="G29" s="33">
        <v>272</v>
      </c>
      <c r="H29" s="33">
        <v>461</v>
      </c>
      <c r="I29" s="33">
        <v>111</v>
      </c>
      <c r="J29" s="33">
        <v>0</v>
      </c>
      <c r="K29" s="33">
        <v>0</v>
      </c>
      <c r="L29" s="33">
        <v>0</v>
      </c>
      <c r="M29" s="33">
        <v>0</v>
      </c>
      <c r="N29" s="33">
        <v>0</v>
      </c>
      <c r="O29" s="33">
        <f t="shared" si="0"/>
        <v>7824</v>
      </c>
    </row>
    <row r="30" spans="2:15" x14ac:dyDescent="0.25">
      <c r="B30" s="57">
        <v>44459</v>
      </c>
      <c r="C30" s="58">
        <v>2111</v>
      </c>
      <c r="D30" s="33">
        <v>2122</v>
      </c>
      <c r="E30" s="33">
        <v>2007</v>
      </c>
      <c r="F30" s="33">
        <v>1866</v>
      </c>
      <c r="G30" s="33">
        <v>433</v>
      </c>
      <c r="H30" s="33">
        <v>1154</v>
      </c>
      <c r="I30" s="33">
        <v>616</v>
      </c>
      <c r="J30" s="33">
        <v>410</v>
      </c>
      <c r="K30" s="33">
        <v>0</v>
      </c>
      <c r="L30" s="33">
        <v>192</v>
      </c>
      <c r="M30" s="33">
        <v>49</v>
      </c>
      <c r="N30" s="33">
        <v>262</v>
      </c>
      <c r="O30" s="33">
        <f t="shared" si="0"/>
        <v>11222</v>
      </c>
    </row>
    <row r="31" spans="2:15" x14ac:dyDescent="0.25">
      <c r="B31" s="57">
        <v>44460</v>
      </c>
      <c r="C31" s="58">
        <v>3099</v>
      </c>
      <c r="D31" s="33">
        <v>2935</v>
      </c>
      <c r="E31" s="33">
        <v>2620</v>
      </c>
      <c r="F31" s="33">
        <v>2581</v>
      </c>
      <c r="G31" s="33">
        <v>778</v>
      </c>
      <c r="H31" s="33">
        <v>2156</v>
      </c>
      <c r="I31" s="33">
        <v>1094</v>
      </c>
      <c r="J31" s="33">
        <v>1240</v>
      </c>
      <c r="K31" s="33">
        <v>0</v>
      </c>
      <c r="L31" s="33">
        <v>811</v>
      </c>
      <c r="M31" s="33">
        <v>491</v>
      </c>
      <c r="N31" s="33">
        <v>1063</v>
      </c>
      <c r="O31" s="33">
        <f t="shared" si="0"/>
        <v>18868</v>
      </c>
    </row>
    <row r="32" spans="2:15" x14ac:dyDescent="0.25">
      <c r="B32" s="57">
        <v>44461</v>
      </c>
      <c r="C32" s="58">
        <v>4677</v>
      </c>
      <c r="D32" s="33">
        <v>4497</v>
      </c>
      <c r="E32" s="33">
        <v>3802</v>
      </c>
      <c r="F32" s="33">
        <v>3559</v>
      </c>
      <c r="G32" s="33">
        <v>955</v>
      </c>
      <c r="H32" s="33">
        <v>3265</v>
      </c>
      <c r="I32" s="33">
        <v>97</v>
      </c>
      <c r="J32" s="33">
        <v>1595</v>
      </c>
      <c r="K32" s="33">
        <v>26</v>
      </c>
      <c r="L32" s="33">
        <v>1173</v>
      </c>
      <c r="M32" s="33">
        <v>284</v>
      </c>
      <c r="N32" s="33">
        <v>1461</v>
      </c>
      <c r="O32" s="33">
        <f t="shared" si="0"/>
        <v>25391</v>
      </c>
    </row>
    <row r="33" spans="2:15" x14ac:dyDescent="0.25">
      <c r="B33" s="57">
        <v>44462</v>
      </c>
      <c r="C33" s="58">
        <v>2457</v>
      </c>
      <c r="D33" s="33">
        <v>2517</v>
      </c>
      <c r="E33" s="33">
        <v>852</v>
      </c>
      <c r="F33" s="33">
        <v>1942</v>
      </c>
      <c r="G33" s="33">
        <v>1966</v>
      </c>
      <c r="H33" s="33">
        <v>1829</v>
      </c>
      <c r="I33" s="33">
        <v>1971</v>
      </c>
      <c r="J33" s="33">
        <v>1332</v>
      </c>
      <c r="K33" s="33">
        <v>572</v>
      </c>
      <c r="L33" s="33">
        <v>1622</v>
      </c>
      <c r="M33" s="33">
        <v>1123</v>
      </c>
      <c r="N33" s="33">
        <v>1759</v>
      </c>
      <c r="O33" s="33">
        <f t="shared" si="0"/>
        <v>19942</v>
      </c>
    </row>
    <row r="34" spans="2:15" x14ac:dyDescent="0.25">
      <c r="B34" s="57">
        <v>44463</v>
      </c>
      <c r="C34" s="58">
        <v>1653</v>
      </c>
      <c r="D34" s="33">
        <v>1643</v>
      </c>
      <c r="E34" s="33">
        <v>105</v>
      </c>
      <c r="F34" s="33">
        <v>1511</v>
      </c>
      <c r="G34" s="33">
        <v>1451</v>
      </c>
      <c r="H34" s="33">
        <v>1475</v>
      </c>
      <c r="I34" s="33">
        <v>1379</v>
      </c>
      <c r="J34" s="33">
        <v>733</v>
      </c>
      <c r="K34" s="33">
        <v>849</v>
      </c>
      <c r="L34" s="33">
        <v>1102</v>
      </c>
      <c r="M34" s="33">
        <v>700</v>
      </c>
      <c r="N34" s="33">
        <v>1367</v>
      </c>
      <c r="O34" s="33">
        <f t="shared" si="0"/>
        <v>13968</v>
      </c>
    </row>
    <row r="35" spans="2:15" x14ac:dyDescent="0.25">
      <c r="B35" s="57">
        <v>44464</v>
      </c>
      <c r="C35" s="58">
        <v>1988</v>
      </c>
      <c r="D35" s="33">
        <v>2030</v>
      </c>
      <c r="E35" s="33">
        <v>249</v>
      </c>
      <c r="F35" s="33">
        <v>1567</v>
      </c>
      <c r="G35" s="33">
        <v>1837</v>
      </c>
      <c r="H35" s="33">
        <v>1916</v>
      </c>
      <c r="I35" s="33">
        <v>1658</v>
      </c>
      <c r="J35" s="33">
        <v>347</v>
      </c>
      <c r="K35" s="33">
        <v>361</v>
      </c>
      <c r="L35" s="33">
        <v>358</v>
      </c>
      <c r="M35" s="33">
        <v>338</v>
      </c>
      <c r="N35" s="33">
        <v>345</v>
      </c>
      <c r="O35" s="33">
        <f t="shared" si="0"/>
        <v>12994</v>
      </c>
    </row>
    <row r="36" spans="2:15" x14ac:dyDescent="0.25">
      <c r="B36" s="57">
        <v>44465</v>
      </c>
      <c r="C36" s="58">
        <v>702</v>
      </c>
      <c r="D36" s="33">
        <v>760</v>
      </c>
      <c r="E36" s="33">
        <v>226</v>
      </c>
      <c r="F36" s="33">
        <v>672</v>
      </c>
      <c r="G36" s="33">
        <v>552</v>
      </c>
      <c r="H36" s="33">
        <v>591</v>
      </c>
      <c r="I36" s="33">
        <v>603</v>
      </c>
      <c r="J36" s="33">
        <v>1265</v>
      </c>
      <c r="K36" s="33">
        <v>1380</v>
      </c>
      <c r="L36" s="33">
        <v>1315</v>
      </c>
      <c r="M36" s="33">
        <v>1225</v>
      </c>
      <c r="N36" s="33">
        <v>1606</v>
      </c>
      <c r="O36" s="33">
        <f t="shared" si="0"/>
        <v>10897</v>
      </c>
    </row>
    <row r="37" spans="2:15" x14ac:dyDescent="0.25">
      <c r="B37" s="57">
        <v>44466</v>
      </c>
      <c r="C37" s="58">
        <v>957</v>
      </c>
      <c r="D37" s="33">
        <v>1027</v>
      </c>
      <c r="E37" s="33">
        <v>677</v>
      </c>
      <c r="F37" s="33">
        <v>1023</v>
      </c>
      <c r="G37" s="33">
        <v>261</v>
      </c>
      <c r="H37" s="33">
        <v>739</v>
      </c>
      <c r="I37" s="33">
        <v>796</v>
      </c>
      <c r="J37" s="33">
        <v>674</v>
      </c>
      <c r="K37" s="33">
        <v>642</v>
      </c>
      <c r="L37" s="33">
        <v>543</v>
      </c>
      <c r="M37" s="33">
        <v>521</v>
      </c>
      <c r="N37" s="33">
        <v>47</v>
      </c>
      <c r="O37" s="33">
        <f t="shared" si="0"/>
        <v>7907</v>
      </c>
    </row>
    <row r="38" spans="2:15" x14ac:dyDescent="0.25">
      <c r="B38" s="57">
        <v>44467</v>
      </c>
      <c r="C38" s="58">
        <v>473</v>
      </c>
      <c r="D38" s="33">
        <v>573</v>
      </c>
      <c r="E38" s="33">
        <v>519</v>
      </c>
      <c r="F38" s="33">
        <v>538</v>
      </c>
      <c r="G38" s="33">
        <v>111</v>
      </c>
      <c r="H38" s="33">
        <v>602</v>
      </c>
      <c r="I38" s="33">
        <v>605</v>
      </c>
      <c r="J38" s="33">
        <v>585</v>
      </c>
      <c r="K38" s="33">
        <v>603</v>
      </c>
      <c r="L38" s="33">
        <v>471</v>
      </c>
      <c r="M38" s="33">
        <v>496</v>
      </c>
      <c r="N38" s="33">
        <v>526</v>
      </c>
      <c r="O38" s="33">
        <f t="shared" si="0"/>
        <v>6102</v>
      </c>
    </row>
    <row r="39" spans="2:15" x14ac:dyDescent="0.25">
      <c r="B39" s="57">
        <v>44468</v>
      </c>
      <c r="C39" s="58">
        <v>2791</v>
      </c>
      <c r="D39" s="33">
        <v>2794</v>
      </c>
      <c r="E39" s="33">
        <v>515</v>
      </c>
      <c r="F39" s="33">
        <v>580</v>
      </c>
      <c r="G39" s="33">
        <v>68</v>
      </c>
      <c r="H39" s="33">
        <v>535</v>
      </c>
      <c r="I39" s="33">
        <v>522</v>
      </c>
      <c r="J39" s="33">
        <v>1491</v>
      </c>
      <c r="K39" s="33">
        <v>303</v>
      </c>
      <c r="L39" s="33">
        <v>884</v>
      </c>
      <c r="M39" s="33">
        <v>1199</v>
      </c>
      <c r="N39" s="33">
        <v>3267</v>
      </c>
      <c r="O39" s="33">
        <f t="shared" si="0"/>
        <v>14949</v>
      </c>
    </row>
    <row r="40" spans="2:15" ht="15.75" thickBot="1" x14ac:dyDescent="0.3">
      <c r="B40" s="59">
        <v>44469</v>
      </c>
      <c r="C40" s="60">
        <v>8851</v>
      </c>
      <c r="D40" s="61">
        <v>6964</v>
      </c>
      <c r="E40" s="61">
        <v>301</v>
      </c>
      <c r="F40" s="61">
        <v>295</v>
      </c>
      <c r="G40" s="61">
        <v>2277</v>
      </c>
      <c r="H40" s="61">
        <v>1630</v>
      </c>
      <c r="I40" s="61">
        <v>1304</v>
      </c>
      <c r="J40" s="61">
        <v>2172</v>
      </c>
      <c r="K40" s="61">
        <v>1703</v>
      </c>
      <c r="L40" s="61">
        <v>286</v>
      </c>
      <c r="M40" s="61">
        <v>1177</v>
      </c>
      <c r="N40" s="61">
        <v>8566</v>
      </c>
      <c r="O40" s="61">
        <f t="shared" si="0"/>
        <v>35526</v>
      </c>
    </row>
    <row r="41" spans="2:15" ht="15.75" thickBot="1" x14ac:dyDescent="0.3">
      <c r="B41" s="62" t="s">
        <v>8</v>
      </c>
      <c r="C41" s="63">
        <f>SUM(C11:C40)</f>
        <v>86323</v>
      </c>
      <c r="D41" s="63">
        <f t="shared" ref="D41:N41" si="1">SUM(D11:D40)</f>
        <v>84097</v>
      </c>
      <c r="E41" s="63">
        <f t="shared" si="1"/>
        <v>65963</v>
      </c>
      <c r="F41" s="64">
        <f t="shared" si="1"/>
        <v>67084</v>
      </c>
      <c r="G41" s="63">
        <f t="shared" si="1"/>
        <v>38852</v>
      </c>
      <c r="H41" s="63">
        <f t="shared" si="1"/>
        <v>49899</v>
      </c>
      <c r="I41" s="64">
        <f t="shared" si="1"/>
        <v>44323</v>
      </c>
      <c r="J41" s="63">
        <f t="shared" si="1"/>
        <v>44476</v>
      </c>
      <c r="K41" s="63">
        <f t="shared" si="1"/>
        <v>42876</v>
      </c>
      <c r="L41" s="63">
        <f t="shared" si="1"/>
        <v>43518</v>
      </c>
      <c r="M41" s="63">
        <f t="shared" si="1"/>
        <v>43663</v>
      </c>
      <c r="N41" s="63">
        <f t="shared" si="1"/>
        <v>53595</v>
      </c>
      <c r="O41" s="63">
        <f>SUM(O11:O40)</f>
        <v>664669</v>
      </c>
    </row>
  </sheetData>
  <mergeCells count="6">
    <mergeCell ref="C8:G8"/>
    <mergeCell ref="C3:G3"/>
    <mergeCell ref="C4:G4"/>
    <mergeCell ref="C5:G5"/>
    <mergeCell ref="C6:G6"/>
    <mergeCell ref="C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Project Details</vt:lpstr>
      <vt:lpstr>Emission Reduction Calculation</vt:lpstr>
      <vt:lpstr>Generation Details</vt:lpstr>
      <vt:lpstr>SubstationMeter Readings</vt:lpstr>
      <vt:lpstr>DGR_Sept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2022-03-14T17:22:32Z</dcterms:modified>
</cp:coreProperties>
</file>