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worksheets/sheet3.xml" ContentType="application/vnd.openxmlformats-officedocument.spreadsheetml.workshee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persons/person.xml" ContentType="application/vnd.ms-excel.person+xml"/>
  <Override PartName="/xl/comments5.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5"/>
  <workbookPr codeName="ThisWorkbook" autoCompressPictures="0"/>
  <mc:AlternateContent xmlns:mc="http://schemas.openxmlformats.org/markup-compatibility/2006">
    <mc:Choice Requires="x15">
      <x15ac:absPath xmlns:x15ac="http://schemas.microsoft.com/office/spreadsheetml/2010/11/ac" url="/Users/bradseely/Documents/ClimeCo/Afognak/2023 Verification/"/>
    </mc:Choice>
  </mc:AlternateContent>
  <xr:revisionPtr revIDLastSave="0" documentId="8_{A6AE7291-D5C3-9542-8FF4-36967B1D6C1E}" xr6:coauthVersionLast="47" xr6:coauthVersionMax="47" xr10:uidLastSave="{00000000-0000-0000-0000-000000000000}"/>
  <bookViews>
    <workbookView xWindow="1740" yWindow="500" windowWidth="30720" windowHeight="19360" tabRatio="568" activeTab="4" xr2:uid="{00000000-000D-0000-FFFF-FFFF00000000}"/>
  </bookViews>
  <sheets>
    <sheet name="Annualized HWP Carbon Model" sheetId="19" r:id="rId1"/>
    <sheet name="New HWP" sheetId="21" r:id="rId2"/>
    <sheet name="Med_lived HWP Cohort Sum" sheetId="23" r:id="rId3"/>
    <sheet name="Table 1.6 (1605b)" sheetId="22" r:id="rId4"/>
    <sheet name="Ann. Summary Tables &amp; Figs" sheetId="20" r:id="rId5"/>
    <sheet name="Ocean transport emissions" sheetId="17" r:id="rId6"/>
    <sheet name="VCS Market Leakage" sheetId="24" r:id="rId7"/>
  </sheets>
  <definedNames>
    <definedName name="AnnualHaHarvet" localSheetId="4">#REF!</definedName>
    <definedName name="AnnualHaHarvet" localSheetId="0">'Annualized HWP Carbon Model'!#REF!</definedName>
    <definedName name="AnnualHaHarvet">#REF!</definedName>
    <definedName name="Area_Class1" localSheetId="4">#REF!</definedName>
    <definedName name="Area_Class1" localSheetId="0">#REF!</definedName>
    <definedName name="Area_Class1">#REF!</definedName>
    <definedName name="Area_Class2" localSheetId="4">#REF!</definedName>
    <definedName name="Area_Class2" localSheetId="0">#REF!</definedName>
    <definedName name="Area_Class2">#REF!</definedName>
    <definedName name="Area_Class3" localSheetId="4">#REF!</definedName>
    <definedName name="Area_Class3" localSheetId="0">#REF!</definedName>
    <definedName name="Area_Class3">#REF!</definedName>
    <definedName name="Area_harvested" localSheetId="4">#REF!</definedName>
    <definedName name="Area_harvested" localSheetId="0">#REF!</definedName>
    <definedName name="Area_harvested">#REF!</definedName>
    <definedName name="Area_harvested_50to99" localSheetId="4">#REF!</definedName>
    <definedName name="Area_harvested_50to99" localSheetId="0">#REF!</definedName>
    <definedName name="Area_harvested_50to99">#REF!</definedName>
    <definedName name="Area_harvested_Class2" localSheetId="4">#REF!</definedName>
    <definedName name="Area_harvested_Class2" localSheetId="0">#REF!</definedName>
    <definedName name="Area_harvested_Class2">#REF!</definedName>
    <definedName name="Area_harvested_Class3" localSheetId="4">#REF!</definedName>
    <definedName name="Area_harvested_Class3" localSheetId="0">#REF!</definedName>
    <definedName name="Area_harvested_Class3">#REF!</definedName>
    <definedName name="Area_harvested1" localSheetId="4">#REF!</definedName>
    <definedName name="Area_harvested1" localSheetId="0">#REF!</definedName>
    <definedName name="Area_harvested1">#REF!</definedName>
    <definedName name="AreaHarvest1" localSheetId="4">#REF!</definedName>
    <definedName name="AreaHarvest1" localSheetId="0">#REF!</definedName>
    <definedName name="AreaHarvest1">#REF!</definedName>
    <definedName name="BGBiomassMplier" localSheetId="4">#REF!</definedName>
    <definedName name="BGBiomassMplier" localSheetId="0">'Annualized HWP Carbon Model'!#REF!</definedName>
    <definedName name="BGBiomassMplier">#REF!</definedName>
    <definedName name="Biomass" localSheetId="4">#REF!</definedName>
    <definedName name="Biomass" localSheetId="0">'Annualized HWP Carbon Model'!#REF!</definedName>
    <definedName name="Biomass">#REF!</definedName>
    <definedName name="BurnEfficCWD" localSheetId="4">#REF!</definedName>
    <definedName name="BurnEfficCWD" localSheetId="0">'Annualized HWP Carbon Model'!#REF!</definedName>
    <definedName name="BurnEfficCWD">#REF!</definedName>
    <definedName name="BurningEfficFines" localSheetId="4">#REF!</definedName>
    <definedName name="BurningEfficFines" localSheetId="0">'Annualized HWP Carbon Model'!#REF!</definedName>
    <definedName name="BurningEfficFines">#REF!</definedName>
    <definedName name="ClearedProp" localSheetId="4">#REF!</definedName>
    <definedName name="ClearedProp" localSheetId="0">'Annualized HWP Carbon Model'!#REF!</definedName>
    <definedName name="ClearedProp">#REF!</definedName>
    <definedName name="ConvertBiomasstoC" localSheetId="4">#REF!</definedName>
    <definedName name="ConvertBiomasstoC" localSheetId="0">'Annualized HWP Carbon Model'!#REF!</definedName>
    <definedName name="ConvertBiomasstoC">#REF!</definedName>
    <definedName name="CRBiomassMplier" localSheetId="4">#REF!</definedName>
    <definedName name="CRBiomassMplier" localSheetId="0">'Annualized HWP Carbon Model'!#REF!</definedName>
    <definedName name="CRBiomassMplier">#REF!</definedName>
    <definedName name="CWDBGHL" localSheetId="4">#REF!</definedName>
    <definedName name="CWDBGHL" localSheetId="0">'Annualized HWP Carbon Model'!#REF!</definedName>
    <definedName name="CWDBGHL">#REF!</definedName>
    <definedName name="CWDDecayHL" localSheetId="4">#REF!</definedName>
    <definedName name="CWDDecayHL" localSheetId="0">'Annualized HWP Carbon Model'!#REF!</definedName>
    <definedName name="CWDDecayHL">#REF!</definedName>
    <definedName name="DamageRegrowth" localSheetId="4">#REF!</definedName>
    <definedName name="DamageRegrowth" localSheetId="0">'Annualized HWP Carbon Model'!#REF!</definedName>
    <definedName name="DamageRegrowth">#REF!</definedName>
    <definedName name="_xlnm.Database">#REF!</definedName>
    <definedName name="DenseForestha" localSheetId="4">#REF!</definedName>
    <definedName name="DenseForestha" localSheetId="0">'Annualized HWP Carbon Model'!#REF!</definedName>
    <definedName name="DenseForestha">#REF!</definedName>
    <definedName name="dfg">#REF!</definedName>
    <definedName name="EmissionsTransport" localSheetId="0">'Annualized HWP Carbon Model'!$K$12</definedName>
    <definedName name="EmissionsTransport">#REF!</definedName>
    <definedName name="FRBiomassMplier" localSheetId="4">#REF!</definedName>
    <definedName name="FRBiomassMplier" localSheetId="0">'Annualized HWP Carbon Model'!#REF!</definedName>
    <definedName name="FRBiomassMplier">#REF!</definedName>
    <definedName name="HarvestDamage" localSheetId="4">#REF!</definedName>
    <definedName name="HarvestDamage" localSheetId="0">'Annualized HWP Carbon Model'!#REF!</definedName>
    <definedName name="HarvestDamage">#REF!</definedName>
    <definedName name="HarvestProportion" localSheetId="4">#REF!</definedName>
    <definedName name="HarvestProportion" localSheetId="0">'Annualized HWP Carbon Model'!#REF!</definedName>
    <definedName name="HarvestProportion">#REF!</definedName>
    <definedName name="IllegalCleared" localSheetId="4">#REF!</definedName>
    <definedName name="IllegalCleared" localSheetId="0">'Annualized HWP Carbon Model'!#REF!</definedName>
    <definedName name="IllegalCleared">#REF!</definedName>
    <definedName name="MAI_Class1" localSheetId="4">#REF!</definedName>
    <definedName name="MAI_Class1" localSheetId="0">#REF!</definedName>
    <definedName name="MAI_Class1">#REF!</definedName>
    <definedName name="MAI_Class2" localSheetId="4">#REF!</definedName>
    <definedName name="MAI_Class2" localSheetId="0">#REF!</definedName>
    <definedName name="MAI_Class2">#REF!</definedName>
    <definedName name="MAI_Class3" localSheetId="4">#REF!</definedName>
    <definedName name="MAI_Class3" localSheetId="0">#REF!</definedName>
    <definedName name="MAI_Class3">#REF!</definedName>
    <definedName name="PastureC" localSheetId="4">#REF!</definedName>
    <definedName name="PastureC" localSheetId="0">'Annualized HWP Carbon Model'!#REF!</definedName>
    <definedName name="PastureC">#REF!</definedName>
    <definedName name="Prop45cm" localSheetId="4">#REF!</definedName>
    <definedName name="Prop45cm" localSheetId="0">'Annualized HWP Carbon Model'!#REF!</definedName>
    <definedName name="Prop45cm">#REF!</definedName>
    <definedName name="PropCinLogBole" localSheetId="4">#REF!</definedName>
    <definedName name="PropCinLogBole" localSheetId="0">'Annualized HWP Carbon Model'!#REF!</definedName>
    <definedName name="PropCinLogBole">#REF!</definedName>
    <definedName name="PropCinSlash" localSheetId="4">#REF!</definedName>
    <definedName name="PropCinSlash" localSheetId="0">'Annualized HWP Carbon Model'!#REF!</definedName>
    <definedName name="PropCinSlash">#REF!</definedName>
    <definedName name="PropCWDPermanent" localSheetId="4">#REF!</definedName>
    <definedName name="PropCWDPermanent" localSheetId="0">'Annualized HWP Carbon Model'!#REF!</definedName>
    <definedName name="PropCWDPermanent">#REF!</definedName>
    <definedName name="PropLogsRemoved" localSheetId="4">#REF!</definedName>
    <definedName name="PropLogsRemoved" localSheetId="0">'Annualized HWP Carbon Model'!#REF!</definedName>
    <definedName name="PropLogsRemoved">#REF!</definedName>
    <definedName name="PropNonHarvBurned" localSheetId="4">#REF!</definedName>
    <definedName name="PropNonHarvBurned" localSheetId="0">'Annualized HWP Carbon Model'!#REF!</definedName>
    <definedName name="PropNonHarvBurned">#REF!</definedName>
    <definedName name="PropSlashCWD" localSheetId="4">#REF!</definedName>
    <definedName name="PropSlashCWD" localSheetId="0">'Annualized HWP Carbon Model'!#REF!</definedName>
    <definedName name="PropSlashCWD">#REF!</definedName>
    <definedName name="PropSlashFines" localSheetId="4">#REF!</definedName>
    <definedName name="PropSlashFines" localSheetId="0">'Annualized HWP Carbon Model'!#REF!</definedName>
    <definedName name="PropSlashFines">#REF!</definedName>
    <definedName name="Regrowth" localSheetId="4">#REF!</definedName>
    <definedName name="Regrowth" localSheetId="0">'Annualized HWP Carbon Model'!#REF!</definedName>
    <definedName name="Regrowth">#REF!</definedName>
    <definedName name="solver_adj" localSheetId="0" hidden="1">'Annualized HWP Carbon Model'!#REF!</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'Annualized HWP Carbon Model'!#REF!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3</definedName>
    <definedName name="solver_val" localSheetId="0" hidden="1">846296</definedName>
    <definedName name="test">#REF!</definedName>
    <definedName name="TotalMerchArea" localSheetId="4">#REF!</definedName>
    <definedName name="TotalMerchArea" localSheetId="0">'Annualized HWP Carbon Model'!#REF!</definedName>
    <definedName name="TotalMerchArea">#REF!</definedName>
    <definedName name="WgtAvgTotalC" localSheetId="4">#REF!</definedName>
    <definedName name="WgtAvgTotalC" localSheetId="0">'Annualized HWP Carbon Model'!#REF!</definedName>
    <definedName name="WgtAvgTotalC">#REF!</definedName>
  </definedNames>
  <calcPr calcId="191029"/>
  <pivotCaches>
    <pivotCache cacheId="96"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4" i="23" l="1"/>
  <c r="L5" i="23"/>
  <c r="L6" i="23"/>
  <c r="L7" i="23"/>
  <c r="L8" i="23"/>
  <c r="L9" i="23"/>
  <c r="L10" i="23"/>
  <c r="L11" i="23"/>
  <c r="L12" i="23"/>
  <c r="L13" i="23"/>
  <c r="L14" i="23"/>
  <c r="L15" i="23"/>
  <c r="L3" i="23"/>
  <c r="T3" i="23"/>
  <c r="T4" i="23"/>
  <c r="T5" i="23"/>
  <c r="T6" i="23"/>
  <c r="T7" i="23"/>
  <c r="T8" i="23"/>
  <c r="T9" i="23"/>
  <c r="T10" i="23"/>
  <c r="T11" i="23"/>
  <c r="T12" i="23"/>
  <c r="T13" i="23"/>
  <c r="T14" i="23"/>
  <c r="T15" i="23"/>
  <c r="D5" i="24" l="1"/>
  <c r="U23" i="24" l="1"/>
  <c r="U24" i="24"/>
  <c r="U25" i="24"/>
  <c r="U22" i="24"/>
  <c r="E68" i="19" l="1" a="1"/>
  <c r="E68" i="19" s="1"/>
  <c r="E66" i="19" a="1"/>
  <c r="F66" i="19" s="1"/>
  <c r="E19" i="19" a="1"/>
  <c r="E19" i="19" s="1"/>
  <c r="E21" i="19" a="1"/>
  <c r="E21" i="19" s="1"/>
  <c r="D9" i="20"/>
  <c r="AF68" i="19" l="1"/>
  <c r="X68" i="19"/>
  <c r="P68" i="19"/>
  <c r="H68" i="19"/>
  <c r="AE68" i="19"/>
  <c r="W68" i="19"/>
  <c r="O68" i="19"/>
  <c r="AD68" i="19"/>
  <c r="V68" i="19"/>
  <c r="N68" i="19"/>
  <c r="AC68" i="19"/>
  <c r="U68" i="19"/>
  <c r="M68" i="19"/>
  <c r="AB68" i="19"/>
  <c r="T68" i="19"/>
  <c r="L68" i="19"/>
  <c r="AI68" i="19"/>
  <c r="AA68" i="19"/>
  <c r="S68" i="19"/>
  <c r="K68" i="19"/>
  <c r="AH68" i="19"/>
  <c r="Z68" i="19"/>
  <c r="R68" i="19"/>
  <c r="J68" i="19"/>
  <c r="AG68" i="19"/>
  <c r="Y68" i="19"/>
  <c r="Q68" i="19"/>
  <c r="I68" i="19"/>
  <c r="G68" i="19"/>
  <c r="F68" i="19"/>
  <c r="AC66" i="19"/>
  <c r="U66" i="19"/>
  <c r="M66" i="19"/>
  <c r="E66" i="19"/>
  <c r="AB66" i="19"/>
  <c r="T66" i="19"/>
  <c r="L66" i="19"/>
  <c r="AI66" i="19"/>
  <c r="AA66" i="19"/>
  <c r="S66" i="19"/>
  <c r="K66" i="19"/>
  <c r="AH66" i="19"/>
  <c r="Z66" i="19"/>
  <c r="R66" i="19"/>
  <c r="J66" i="19"/>
  <c r="AG66" i="19"/>
  <c r="Y66" i="19"/>
  <c r="Q66" i="19"/>
  <c r="I66" i="19"/>
  <c r="AF66" i="19"/>
  <c r="X66" i="19"/>
  <c r="P66" i="19"/>
  <c r="H66" i="19"/>
  <c r="AE66" i="19"/>
  <c r="W66" i="19"/>
  <c r="O66" i="19"/>
  <c r="G66" i="19"/>
  <c r="AD66" i="19"/>
  <c r="V66" i="19"/>
  <c r="N66" i="19"/>
  <c r="AG19" i="19"/>
  <c r="Y19" i="19"/>
  <c r="Q19" i="19"/>
  <c r="I19" i="19"/>
  <c r="AF19" i="19"/>
  <c r="X19" i="19"/>
  <c r="P19" i="19"/>
  <c r="H19" i="19"/>
  <c r="AE19" i="19"/>
  <c r="W19" i="19"/>
  <c r="O19" i="19"/>
  <c r="AD19" i="19"/>
  <c r="V19" i="19"/>
  <c r="N19" i="19"/>
  <c r="AC19" i="19"/>
  <c r="U19" i="19"/>
  <c r="M19" i="19"/>
  <c r="AB19" i="19"/>
  <c r="T19" i="19"/>
  <c r="L19" i="19"/>
  <c r="AI19" i="19"/>
  <c r="AA19" i="19"/>
  <c r="S19" i="19"/>
  <c r="K19" i="19"/>
  <c r="AH19" i="19"/>
  <c r="Z19" i="19"/>
  <c r="R19" i="19"/>
  <c r="J19" i="19"/>
  <c r="G19" i="19"/>
  <c r="F19" i="19"/>
  <c r="AC21" i="19"/>
  <c r="U21" i="19"/>
  <c r="M21" i="19"/>
  <c r="AB21" i="19"/>
  <c r="T21" i="19"/>
  <c r="L21" i="19"/>
  <c r="AH21" i="19"/>
  <c r="G21" i="19"/>
  <c r="AI21" i="19"/>
  <c r="AA21" i="19"/>
  <c r="S21" i="19"/>
  <c r="K21" i="19"/>
  <c r="Z21" i="19"/>
  <c r="R21" i="19"/>
  <c r="J21" i="19"/>
  <c r="AG21" i="19"/>
  <c r="Y21" i="19"/>
  <c r="Q21" i="19"/>
  <c r="I21" i="19"/>
  <c r="AF21" i="19"/>
  <c r="X21" i="19"/>
  <c r="P21" i="19"/>
  <c r="H21" i="19"/>
  <c r="AE21" i="19"/>
  <c r="W21" i="19"/>
  <c r="O21" i="19"/>
  <c r="AD21" i="19"/>
  <c r="V21" i="19"/>
  <c r="N21" i="19"/>
  <c r="F21" i="19"/>
  <c r="AJ19" i="19" l="1"/>
  <c r="AJ66" i="19"/>
  <c r="X13" i="21" l="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39" i="21"/>
  <c r="X40" i="21"/>
  <c r="X41" i="21"/>
  <c r="X42" i="21"/>
  <c r="X12" i="21"/>
  <c r="W13" i="21"/>
  <c r="V13" i="21"/>
  <c r="W12" i="21"/>
  <c r="V12" i="21"/>
  <c r="W30" i="23" l="1"/>
  <c r="W31" i="23"/>
  <c r="W32" i="23"/>
  <c r="Q4" i="23"/>
  <c r="W4" i="23" s="1"/>
  <c r="Q5" i="23"/>
  <c r="W5" i="23" s="1"/>
  <c r="Q6" i="23"/>
  <c r="W6" i="23" s="1"/>
  <c r="Q7" i="23"/>
  <c r="W7" i="23" s="1"/>
  <c r="Q8" i="23"/>
  <c r="W8" i="23" s="1"/>
  <c r="Q9" i="23"/>
  <c r="W9" i="23" s="1"/>
  <c r="Q10" i="23"/>
  <c r="W10" i="23" s="1"/>
  <c r="Q11" i="23"/>
  <c r="W11" i="23" s="1"/>
  <c r="Q12" i="23"/>
  <c r="W12" i="23" s="1"/>
  <c r="Q13" i="23"/>
  <c r="W13" i="23" s="1"/>
  <c r="Q14" i="23"/>
  <c r="W14" i="23" s="1"/>
  <c r="Q15" i="23"/>
  <c r="W15" i="23" s="1"/>
  <c r="Q16" i="23"/>
  <c r="W16" i="23" s="1"/>
  <c r="Q17" i="23"/>
  <c r="W17" i="23" s="1"/>
  <c r="Q18" i="23"/>
  <c r="W18" i="23" s="1"/>
  <c r="Q19" i="23"/>
  <c r="W19" i="23" s="1"/>
  <c r="Q20" i="23"/>
  <c r="W20" i="23" s="1"/>
  <c r="Q21" i="23"/>
  <c r="W21" i="23" s="1"/>
  <c r="Q22" i="23"/>
  <c r="W22" i="23" s="1"/>
  <c r="Q23" i="23"/>
  <c r="W23" i="23" s="1"/>
  <c r="Q24" i="23"/>
  <c r="W24" i="23" s="1"/>
  <c r="Q25" i="23"/>
  <c r="W25" i="23" s="1"/>
  <c r="Q26" i="23"/>
  <c r="W26" i="23" s="1"/>
  <c r="Q27" i="23"/>
  <c r="W27" i="23" s="1"/>
  <c r="Q28" i="23"/>
  <c r="W28" i="23" s="1"/>
  <c r="Q29" i="23"/>
  <c r="W29" i="23" s="1"/>
  <c r="Q30" i="23"/>
  <c r="Q31" i="23"/>
  <c r="Q32" i="23"/>
  <c r="Q3" i="23"/>
  <c r="W3" i="23" s="1"/>
  <c r="U3" i="23" l="1"/>
  <c r="W14" i="21"/>
  <c r="U4" i="23"/>
  <c r="W15" i="21"/>
  <c r="U5" i="23"/>
  <c r="W16" i="21"/>
  <c r="U6" i="23"/>
  <c r="W17" i="21"/>
  <c r="U7" i="23"/>
  <c r="W18" i="21"/>
  <c r="U8" i="23"/>
  <c r="W19" i="21"/>
  <c r="U9" i="23"/>
  <c r="W20" i="21"/>
  <c r="U10" i="23"/>
  <c r="W21" i="21"/>
  <c r="U11" i="23"/>
  <c r="W22" i="21"/>
  <c r="U12" i="23"/>
  <c r="W23" i="21"/>
  <c r="U13" i="23"/>
  <c r="W24" i="21"/>
  <c r="U14" i="23"/>
  <c r="W25" i="21"/>
  <c r="U15" i="23"/>
  <c r="T16" i="23"/>
  <c r="W26" i="21" s="1"/>
  <c r="U16" i="23"/>
  <c r="T17" i="23"/>
  <c r="W27" i="21" s="1"/>
  <c r="U17" i="23"/>
  <c r="T18" i="23"/>
  <c r="W28" i="21" s="1"/>
  <c r="U18" i="23"/>
  <c r="T19" i="23"/>
  <c r="W29" i="21" s="1"/>
  <c r="U19" i="23"/>
  <c r="T20" i="23"/>
  <c r="W30" i="21" s="1"/>
  <c r="U20" i="23"/>
  <c r="T21" i="23"/>
  <c r="W31" i="21" s="1"/>
  <c r="U21" i="23"/>
  <c r="T22" i="23"/>
  <c r="W32" i="21" s="1"/>
  <c r="U22" i="23"/>
  <c r="T23" i="23"/>
  <c r="W33" i="21" s="1"/>
  <c r="U23" i="23"/>
  <c r="T24" i="23"/>
  <c r="W34" i="21" s="1"/>
  <c r="U24" i="23"/>
  <c r="T25" i="23"/>
  <c r="W35" i="21" s="1"/>
  <c r="U25" i="23"/>
  <c r="T26" i="23"/>
  <c r="W36" i="21" s="1"/>
  <c r="U26" i="23"/>
  <c r="T27" i="23"/>
  <c r="W37" i="21" s="1"/>
  <c r="U27" i="23"/>
  <c r="T28" i="23"/>
  <c r="W38" i="21" s="1"/>
  <c r="U28" i="23"/>
  <c r="T29" i="23"/>
  <c r="W39" i="21" s="1"/>
  <c r="U29" i="23"/>
  <c r="T30" i="23"/>
  <c r="W40" i="21" s="1"/>
  <c r="U30" i="23"/>
  <c r="T31" i="23"/>
  <c r="W41" i="21" s="1"/>
  <c r="U31" i="23"/>
  <c r="T32" i="23"/>
  <c r="W42" i="21" s="1"/>
  <c r="U32" i="23"/>
  <c r="S23" i="23"/>
  <c r="V33" i="21" s="1"/>
  <c r="S24" i="23"/>
  <c r="V34" i="21" s="1"/>
  <c r="S25" i="23"/>
  <c r="V35" i="21" s="1"/>
  <c r="S26" i="23"/>
  <c r="V36" i="21" s="1"/>
  <c r="S27" i="23"/>
  <c r="V37" i="21" s="1"/>
  <c r="S28" i="23"/>
  <c r="V38" i="21" s="1"/>
  <c r="S29" i="23"/>
  <c r="V39" i="21" s="1"/>
  <c r="S30" i="23"/>
  <c r="V40" i="21" s="1"/>
  <c r="S31" i="23"/>
  <c r="V41" i="21" s="1"/>
  <c r="S32" i="23"/>
  <c r="V42" i="21" s="1"/>
  <c r="S4" i="23"/>
  <c r="V14" i="21" s="1"/>
  <c r="S5" i="23"/>
  <c r="V15" i="21" s="1"/>
  <c r="S6" i="23"/>
  <c r="V16" i="21" s="1"/>
  <c r="S7" i="23"/>
  <c r="V17" i="21" s="1"/>
  <c r="S8" i="23"/>
  <c r="V18" i="21" s="1"/>
  <c r="S9" i="23"/>
  <c r="V19" i="21" s="1"/>
  <c r="S10" i="23"/>
  <c r="V20" i="21" s="1"/>
  <c r="S11" i="23"/>
  <c r="V21" i="21" s="1"/>
  <c r="S12" i="23"/>
  <c r="V22" i="21" s="1"/>
  <c r="S13" i="23"/>
  <c r="V23" i="21" s="1"/>
  <c r="S14" i="23"/>
  <c r="V24" i="21" s="1"/>
  <c r="S15" i="23"/>
  <c r="V25" i="21" s="1"/>
  <c r="S16" i="23"/>
  <c r="V26" i="21" s="1"/>
  <c r="S17" i="23"/>
  <c r="V27" i="21" s="1"/>
  <c r="S18" i="23"/>
  <c r="V28" i="21" s="1"/>
  <c r="S19" i="23"/>
  <c r="V29" i="21" s="1"/>
  <c r="S20" i="23"/>
  <c r="V30" i="21" s="1"/>
  <c r="S21" i="23"/>
  <c r="V31" i="21" s="1"/>
  <c r="S22" i="23"/>
  <c r="V32" i="21" s="1"/>
  <c r="S3" i="23"/>
  <c r="Y14" i="21"/>
  <c r="Y15" i="21"/>
  <c r="Y16" i="21"/>
  <c r="Y17" i="21"/>
  <c r="Y18" i="21"/>
  <c r="Y19" i="21"/>
  <c r="Y20" i="21"/>
  <c r="Y21" i="21"/>
  <c r="Y22" i="21"/>
  <c r="Y23" i="21"/>
  <c r="Y24" i="21"/>
  <c r="Z24" i="21" s="1"/>
  <c r="Y25" i="21"/>
  <c r="K16" i="23"/>
  <c r="Y26" i="21" s="1"/>
  <c r="Z26" i="21" s="1"/>
  <c r="K17" i="23"/>
  <c r="Y27" i="21" s="1"/>
  <c r="K18" i="23"/>
  <c r="Y28" i="21" s="1"/>
  <c r="Z28" i="21" s="1"/>
  <c r="K19" i="23"/>
  <c r="Y29" i="21" s="1"/>
  <c r="K20" i="23"/>
  <c r="Y30" i="21" s="1"/>
  <c r="K21" i="23"/>
  <c r="Y31" i="21" s="1"/>
  <c r="K22" i="23"/>
  <c r="Y32" i="21" s="1"/>
  <c r="K23" i="23"/>
  <c r="Y33" i="21" s="1"/>
  <c r="K24" i="23"/>
  <c r="Y34" i="21" s="1"/>
  <c r="K25" i="23"/>
  <c r="Y35" i="21" s="1"/>
  <c r="K26" i="23"/>
  <c r="Y36" i="21" s="1"/>
  <c r="K27" i="23"/>
  <c r="Y37" i="21" s="1"/>
  <c r="K28" i="23"/>
  <c r="Y38" i="21" s="1"/>
  <c r="K29" i="23"/>
  <c r="Y39" i="21" s="1"/>
  <c r="K30" i="23"/>
  <c r="Y40" i="21" s="1"/>
  <c r="Z40" i="21" s="1"/>
  <c r="K31" i="23"/>
  <c r="Y41" i="21" s="1"/>
  <c r="K32" i="23"/>
  <c r="Y42" i="21" s="1"/>
  <c r="Z42" i="21" s="1"/>
  <c r="Y13" i="21"/>
  <c r="Z13" i="21" s="1"/>
  <c r="A34" i="23"/>
  <c r="A65" i="23" s="1"/>
  <c r="A96" i="23" s="1"/>
  <c r="A127" i="23" s="1"/>
  <c r="B34" i="23"/>
  <c r="B65" i="23" s="1"/>
  <c r="B96" i="23" s="1"/>
  <c r="B127" i="23" s="1"/>
  <c r="B158" i="23" s="1"/>
  <c r="B189" i="23" s="1"/>
  <c r="A35" i="23"/>
  <c r="A66" i="23" s="1"/>
  <c r="A97" i="23" s="1"/>
  <c r="A128" i="23" s="1"/>
  <c r="A159" i="23" s="1"/>
  <c r="A190" i="23" s="1"/>
  <c r="B35" i="23"/>
  <c r="B66" i="23" s="1"/>
  <c r="B97" i="23" s="1"/>
  <c r="B128" i="23" s="1"/>
  <c r="B159" i="23" s="1"/>
  <c r="B190" i="23" s="1"/>
  <c r="B221" i="23" s="1"/>
  <c r="B252" i="23" s="1"/>
  <c r="A36" i="23"/>
  <c r="A67" i="23" s="1"/>
  <c r="A98" i="23" s="1"/>
  <c r="A129" i="23" s="1"/>
  <c r="A160" i="23" s="1"/>
  <c r="A191" i="23" s="1"/>
  <c r="A222" i="23" s="1"/>
  <c r="A253" i="23" s="1"/>
  <c r="B36" i="23"/>
  <c r="B67" i="23" s="1"/>
  <c r="B98" i="23" s="1"/>
  <c r="B129" i="23" s="1"/>
  <c r="B160" i="23" s="1"/>
  <c r="B191" i="23" s="1"/>
  <c r="B222" i="23" s="1"/>
  <c r="B253" i="23" s="1"/>
  <c r="B284" i="23" s="1"/>
  <c r="B315" i="23" s="1"/>
  <c r="B346" i="23" s="1"/>
  <c r="B377" i="23" s="1"/>
  <c r="A37" i="23"/>
  <c r="A68" i="23" s="1"/>
  <c r="A99" i="23" s="1"/>
  <c r="B37" i="23"/>
  <c r="B68" i="23" s="1"/>
  <c r="B99" i="23" s="1"/>
  <c r="A38" i="23"/>
  <c r="B38" i="23"/>
  <c r="C38" i="23" s="1"/>
  <c r="A39" i="23"/>
  <c r="A70" i="23" s="1"/>
  <c r="B39" i="23"/>
  <c r="B70" i="23" s="1"/>
  <c r="B101" i="23" s="1"/>
  <c r="B132" i="23" s="1"/>
  <c r="B163" i="23" s="1"/>
  <c r="B194" i="23" s="1"/>
  <c r="B225" i="23" s="1"/>
  <c r="A40" i="23"/>
  <c r="A71" i="23" s="1"/>
  <c r="A102" i="23" s="1"/>
  <c r="A133" i="23" s="1"/>
  <c r="A164" i="23" s="1"/>
  <c r="A195" i="23" s="1"/>
  <c r="A226" i="23" s="1"/>
  <c r="A257" i="23" s="1"/>
  <c r="A288" i="23" s="1"/>
  <c r="A319" i="23" s="1"/>
  <c r="A350" i="23" s="1"/>
  <c r="A381" i="23" s="1"/>
  <c r="A412" i="23" s="1"/>
  <c r="A443" i="23" s="1"/>
  <c r="A474" i="23" s="1"/>
  <c r="A505" i="23" s="1"/>
  <c r="A536" i="23" s="1"/>
  <c r="A567" i="23" s="1"/>
  <c r="A598" i="23" s="1"/>
  <c r="A629" i="23" s="1"/>
  <c r="B40" i="23"/>
  <c r="B71" i="23" s="1"/>
  <c r="B102" i="23" s="1"/>
  <c r="A41" i="23"/>
  <c r="B41" i="23"/>
  <c r="A42" i="23"/>
  <c r="A73" i="23" s="1"/>
  <c r="A104" i="23" s="1"/>
  <c r="B42" i="23"/>
  <c r="B73" i="23" s="1"/>
  <c r="B104" i="23" s="1"/>
  <c r="B135" i="23" s="1"/>
  <c r="B166" i="23" s="1"/>
  <c r="B197" i="23" s="1"/>
  <c r="B228" i="23" s="1"/>
  <c r="B259" i="23" s="1"/>
  <c r="B290" i="23" s="1"/>
  <c r="B321" i="23" s="1"/>
  <c r="B352" i="23" s="1"/>
  <c r="B383" i="23" s="1"/>
  <c r="B414" i="23" s="1"/>
  <c r="B445" i="23" s="1"/>
  <c r="B476" i="23" s="1"/>
  <c r="B507" i="23" s="1"/>
  <c r="B538" i="23" s="1"/>
  <c r="B569" i="23" s="1"/>
  <c r="B600" i="23" s="1"/>
  <c r="B631" i="23" s="1"/>
  <c r="B662" i="23" s="1"/>
  <c r="B693" i="23" s="1"/>
  <c r="B724" i="23" s="1"/>
  <c r="B755" i="23" s="1"/>
  <c r="B786" i="23" s="1"/>
  <c r="B817" i="23" s="1"/>
  <c r="B848" i="23" s="1"/>
  <c r="B879" i="23" s="1"/>
  <c r="B910" i="23" s="1"/>
  <c r="A43" i="23"/>
  <c r="A74" i="23" s="1"/>
  <c r="B43" i="23"/>
  <c r="B74" i="23" s="1"/>
  <c r="A44" i="23"/>
  <c r="A75" i="23" s="1"/>
  <c r="A106" i="23" s="1"/>
  <c r="A137" i="23" s="1"/>
  <c r="A168" i="23" s="1"/>
  <c r="A199" i="23" s="1"/>
  <c r="A230" i="23" s="1"/>
  <c r="B44" i="23"/>
  <c r="B75" i="23" s="1"/>
  <c r="B106" i="23" s="1"/>
  <c r="B137" i="23" s="1"/>
  <c r="B168" i="23" s="1"/>
  <c r="B199" i="23" s="1"/>
  <c r="B230" i="23" s="1"/>
  <c r="B261" i="23" s="1"/>
  <c r="B292" i="23" s="1"/>
  <c r="B323" i="23" s="1"/>
  <c r="B354" i="23" s="1"/>
  <c r="B385" i="23" s="1"/>
  <c r="B416" i="23" s="1"/>
  <c r="B447" i="23" s="1"/>
  <c r="B478" i="23" s="1"/>
  <c r="A45" i="23"/>
  <c r="A76" i="23" s="1"/>
  <c r="A107" i="23" s="1"/>
  <c r="A138" i="23" s="1"/>
  <c r="A169" i="23" s="1"/>
  <c r="B45" i="23"/>
  <c r="B76" i="23" s="1"/>
  <c r="B107" i="23" s="1"/>
  <c r="B138" i="23" s="1"/>
  <c r="B169" i="23" s="1"/>
  <c r="B200" i="23" s="1"/>
  <c r="B231" i="23" s="1"/>
  <c r="A46" i="23"/>
  <c r="A77" i="23" s="1"/>
  <c r="A108" i="23" s="1"/>
  <c r="A139" i="23" s="1"/>
  <c r="A170" i="23" s="1"/>
  <c r="A201" i="23" s="1"/>
  <c r="A232" i="23" s="1"/>
  <c r="A263" i="23" s="1"/>
  <c r="A294" i="23" s="1"/>
  <c r="B46" i="23"/>
  <c r="B77" i="23" s="1"/>
  <c r="B108" i="23" s="1"/>
  <c r="B139" i="23" s="1"/>
  <c r="B170" i="23" s="1"/>
  <c r="B201" i="23" s="1"/>
  <c r="B232" i="23" s="1"/>
  <c r="B263" i="23" s="1"/>
  <c r="B294" i="23" s="1"/>
  <c r="B325" i="23" s="1"/>
  <c r="B356" i="23" s="1"/>
  <c r="B387" i="23" s="1"/>
  <c r="B418" i="23" s="1"/>
  <c r="B449" i="23" s="1"/>
  <c r="B480" i="23" s="1"/>
  <c r="B511" i="23" s="1"/>
  <c r="B542" i="23" s="1"/>
  <c r="B573" i="23" s="1"/>
  <c r="B604" i="23" s="1"/>
  <c r="B635" i="23" s="1"/>
  <c r="B666" i="23" s="1"/>
  <c r="B697" i="23" s="1"/>
  <c r="B728" i="23" s="1"/>
  <c r="B759" i="23" s="1"/>
  <c r="B790" i="23" s="1"/>
  <c r="B821" i="23" s="1"/>
  <c r="B852" i="23" s="1"/>
  <c r="B883" i="23" s="1"/>
  <c r="B914" i="23" s="1"/>
  <c r="A47" i="23"/>
  <c r="A78" i="23" s="1"/>
  <c r="B47" i="23"/>
  <c r="B78" i="23" s="1"/>
  <c r="B109" i="23" s="1"/>
  <c r="B140" i="23" s="1"/>
  <c r="A48" i="23"/>
  <c r="A79" i="23" s="1"/>
  <c r="A110" i="23" s="1"/>
  <c r="A141" i="23" s="1"/>
  <c r="A172" i="23" s="1"/>
  <c r="A203" i="23" s="1"/>
  <c r="A234" i="23" s="1"/>
  <c r="A265" i="23" s="1"/>
  <c r="A296" i="23" s="1"/>
  <c r="A327" i="23" s="1"/>
  <c r="A358" i="23" s="1"/>
  <c r="A389" i="23" s="1"/>
  <c r="A420" i="23" s="1"/>
  <c r="A451" i="23" s="1"/>
  <c r="A482" i="23" s="1"/>
  <c r="A513" i="23" s="1"/>
  <c r="A544" i="23" s="1"/>
  <c r="A575" i="23" s="1"/>
  <c r="A606" i="23" s="1"/>
  <c r="A637" i="23" s="1"/>
  <c r="A668" i="23" s="1"/>
  <c r="A699" i="23" s="1"/>
  <c r="A730" i="23" s="1"/>
  <c r="A761" i="23" s="1"/>
  <c r="A792" i="23" s="1"/>
  <c r="A823" i="23" s="1"/>
  <c r="A854" i="23" s="1"/>
  <c r="A885" i="23" s="1"/>
  <c r="A916" i="23" s="1"/>
  <c r="B48" i="23"/>
  <c r="B79" i="23" s="1"/>
  <c r="B110" i="23" s="1"/>
  <c r="A49" i="23"/>
  <c r="B49" i="23"/>
  <c r="B80" i="23" s="1"/>
  <c r="B111" i="23" s="1"/>
  <c r="B142" i="23" s="1"/>
  <c r="B173" i="23" s="1"/>
  <c r="B204" i="23" s="1"/>
  <c r="B235" i="23" s="1"/>
  <c r="B266" i="23" s="1"/>
  <c r="B297" i="23" s="1"/>
  <c r="B328" i="23" s="1"/>
  <c r="B359" i="23" s="1"/>
  <c r="B390" i="23" s="1"/>
  <c r="B421" i="23" s="1"/>
  <c r="B452" i="23" s="1"/>
  <c r="B483" i="23" s="1"/>
  <c r="B514" i="23" s="1"/>
  <c r="B545" i="23" s="1"/>
  <c r="B576" i="23" s="1"/>
  <c r="B607" i="23" s="1"/>
  <c r="B638" i="23" s="1"/>
  <c r="B669" i="23" s="1"/>
  <c r="B700" i="23" s="1"/>
  <c r="B731" i="23" s="1"/>
  <c r="B762" i="23" s="1"/>
  <c r="B793" i="23" s="1"/>
  <c r="B824" i="23" s="1"/>
  <c r="B855" i="23" s="1"/>
  <c r="B886" i="23" s="1"/>
  <c r="B917" i="23" s="1"/>
  <c r="A50" i="23"/>
  <c r="A81" i="23" s="1"/>
  <c r="B50" i="23"/>
  <c r="B81" i="23" s="1"/>
  <c r="A51" i="23"/>
  <c r="A82" i="23" s="1"/>
  <c r="A113" i="23" s="1"/>
  <c r="A144" i="23" s="1"/>
  <c r="B51" i="23"/>
  <c r="B82" i="23" s="1"/>
  <c r="B113" i="23" s="1"/>
  <c r="B144" i="23" s="1"/>
  <c r="B175" i="23" s="1"/>
  <c r="B206" i="23" s="1"/>
  <c r="A52" i="23"/>
  <c r="A83" i="23" s="1"/>
  <c r="A114" i="23" s="1"/>
  <c r="A145" i="23" s="1"/>
  <c r="A176" i="23" s="1"/>
  <c r="A207" i="23" s="1"/>
  <c r="A238" i="23" s="1"/>
  <c r="A269" i="23" s="1"/>
  <c r="A300" i="23" s="1"/>
  <c r="A331" i="23" s="1"/>
  <c r="B52" i="23"/>
  <c r="B83" i="23" s="1"/>
  <c r="B114" i="23" s="1"/>
  <c r="B145" i="23" s="1"/>
  <c r="B176" i="23" s="1"/>
  <c r="B207" i="23" s="1"/>
  <c r="B238" i="23" s="1"/>
  <c r="B269" i="23" s="1"/>
  <c r="B300" i="23" s="1"/>
  <c r="B331" i="23" s="1"/>
  <c r="B362" i="23" s="1"/>
  <c r="B393" i="23" s="1"/>
  <c r="B424" i="23" s="1"/>
  <c r="B455" i="23" s="1"/>
  <c r="B486" i="23" s="1"/>
  <c r="B517" i="23" s="1"/>
  <c r="B548" i="23" s="1"/>
  <c r="B579" i="23" s="1"/>
  <c r="B610" i="23" s="1"/>
  <c r="B641" i="23" s="1"/>
  <c r="B672" i="23" s="1"/>
  <c r="B703" i="23" s="1"/>
  <c r="B734" i="23" s="1"/>
  <c r="B765" i="23" s="1"/>
  <c r="B796" i="23" s="1"/>
  <c r="B827" i="23" s="1"/>
  <c r="B858" i="23" s="1"/>
  <c r="B889" i="23" s="1"/>
  <c r="B920" i="23" s="1"/>
  <c r="A53" i="23"/>
  <c r="A84" i="23" s="1"/>
  <c r="B53" i="23"/>
  <c r="B84" i="23" s="1"/>
  <c r="A54" i="23"/>
  <c r="A85" i="23" s="1"/>
  <c r="A116" i="23" s="1"/>
  <c r="A147" i="23" s="1"/>
  <c r="A178" i="23" s="1"/>
  <c r="A209" i="23" s="1"/>
  <c r="B54" i="23"/>
  <c r="B85" i="23" s="1"/>
  <c r="B116" i="23" s="1"/>
  <c r="B147" i="23" s="1"/>
  <c r="B178" i="23" s="1"/>
  <c r="B209" i="23" s="1"/>
  <c r="B240" i="23" s="1"/>
  <c r="B271" i="23" s="1"/>
  <c r="B302" i="23" s="1"/>
  <c r="B333" i="23" s="1"/>
  <c r="B364" i="23" s="1"/>
  <c r="B395" i="23" s="1"/>
  <c r="B426" i="23" s="1"/>
  <c r="B457" i="23" s="1"/>
  <c r="B488" i="23" s="1"/>
  <c r="B519" i="23" s="1"/>
  <c r="B550" i="23" s="1"/>
  <c r="B581" i="23" s="1"/>
  <c r="B612" i="23" s="1"/>
  <c r="B643" i="23" s="1"/>
  <c r="B674" i="23" s="1"/>
  <c r="B705" i="23" s="1"/>
  <c r="B736" i="23" s="1"/>
  <c r="B767" i="23" s="1"/>
  <c r="B798" i="23" s="1"/>
  <c r="B829" i="23" s="1"/>
  <c r="B860" i="23" s="1"/>
  <c r="B891" i="23" s="1"/>
  <c r="B922" i="23" s="1"/>
  <c r="A55" i="23"/>
  <c r="A86" i="23" s="1"/>
  <c r="A117" i="23" s="1"/>
  <c r="A148" i="23" s="1"/>
  <c r="A179" i="23" s="1"/>
  <c r="A210" i="23" s="1"/>
  <c r="C210" i="23" s="1"/>
  <c r="B55" i="23"/>
  <c r="B86" i="23" s="1"/>
  <c r="B117" i="23" s="1"/>
  <c r="B148" i="23" s="1"/>
  <c r="B179" i="23" s="1"/>
  <c r="B210" i="23" s="1"/>
  <c r="B241" i="23" s="1"/>
  <c r="B272" i="23" s="1"/>
  <c r="B303" i="23" s="1"/>
  <c r="B334" i="23" s="1"/>
  <c r="B365" i="23" s="1"/>
  <c r="B396" i="23" s="1"/>
  <c r="B427" i="23" s="1"/>
  <c r="B458" i="23" s="1"/>
  <c r="B489" i="23" s="1"/>
  <c r="B520" i="23" s="1"/>
  <c r="B551" i="23" s="1"/>
  <c r="B582" i="23" s="1"/>
  <c r="B613" i="23" s="1"/>
  <c r="B644" i="23" s="1"/>
  <c r="B675" i="23" s="1"/>
  <c r="B706" i="23" s="1"/>
  <c r="B737" i="23" s="1"/>
  <c r="B768" i="23" s="1"/>
  <c r="B799" i="23" s="1"/>
  <c r="B830" i="23" s="1"/>
  <c r="B861" i="23" s="1"/>
  <c r="B892" i="23" s="1"/>
  <c r="B923" i="23" s="1"/>
  <c r="A56" i="23"/>
  <c r="A87" i="23" s="1"/>
  <c r="A118" i="23" s="1"/>
  <c r="A149" i="23" s="1"/>
  <c r="A180" i="23" s="1"/>
  <c r="A211" i="23" s="1"/>
  <c r="A242" i="23" s="1"/>
  <c r="A273" i="23" s="1"/>
  <c r="A304" i="23" s="1"/>
  <c r="A335" i="23" s="1"/>
  <c r="A366" i="23" s="1"/>
  <c r="A397" i="23" s="1"/>
  <c r="A428" i="23" s="1"/>
  <c r="A459" i="23" s="1"/>
  <c r="A490" i="23" s="1"/>
  <c r="A521" i="23" s="1"/>
  <c r="A552" i="23" s="1"/>
  <c r="A583" i="23" s="1"/>
  <c r="B56" i="23"/>
  <c r="B87" i="23" s="1"/>
  <c r="B118" i="23" s="1"/>
  <c r="A57" i="23"/>
  <c r="B57" i="23"/>
  <c r="B88" i="23" s="1"/>
  <c r="B119" i="23" s="1"/>
  <c r="B150" i="23" s="1"/>
  <c r="B181" i="23" s="1"/>
  <c r="B212" i="23" s="1"/>
  <c r="B243" i="23" s="1"/>
  <c r="B274" i="23" s="1"/>
  <c r="B305" i="23" s="1"/>
  <c r="B336" i="23" s="1"/>
  <c r="B367" i="23" s="1"/>
  <c r="B398" i="23" s="1"/>
  <c r="B429" i="23" s="1"/>
  <c r="B460" i="23" s="1"/>
  <c r="B491" i="23" s="1"/>
  <c r="B522" i="23" s="1"/>
  <c r="B553" i="23" s="1"/>
  <c r="B584" i="23" s="1"/>
  <c r="A58" i="23"/>
  <c r="A89" i="23" s="1"/>
  <c r="A120" i="23" s="1"/>
  <c r="B58" i="23"/>
  <c r="B89" i="23" s="1"/>
  <c r="B120" i="23" s="1"/>
  <c r="B151" i="23" s="1"/>
  <c r="B182" i="23" s="1"/>
  <c r="B213" i="23" s="1"/>
  <c r="B244" i="23" s="1"/>
  <c r="B275" i="23" s="1"/>
  <c r="B306" i="23" s="1"/>
  <c r="B337" i="23" s="1"/>
  <c r="B368" i="23" s="1"/>
  <c r="B399" i="23" s="1"/>
  <c r="B430" i="23" s="1"/>
  <c r="B461" i="23" s="1"/>
  <c r="B492" i="23" s="1"/>
  <c r="B523" i="23" s="1"/>
  <c r="A59" i="23"/>
  <c r="A90" i="23" s="1"/>
  <c r="A121" i="23" s="1"/>
  <c r="A152" i="23" s="1"/>
  <c r="A183" i="23" s="1"/>
  <c r="A214" i="23" s="1"/>
  <c r="A245" i="23" s="1"/>
  <c r="A276" i="23" s="1"/>
  <c r="A307" i="23" s="1"/>
  <c r="A338" i="23" s="1"/>
  <c r="A369" i="23" s="1"/>
  <c r="A400" i="23" s="1"/>
  <c r="A431" i="23" s="1"/>
  <c r="A462" i="23" s="1"/>
  <c r="A493" i="23" s="1"/>
  <c r="A524" i="23" s="1"/>
  <c r="A555" i="23" s="1"/>
  <c r="A586" i="23" s="1"/>
  <c r="A617" i="23" s="1"/>
  <c r="A648" i="23" s="1"/>
  <c r="B59" i="23"/>
  <c r="B90" i="23" s="1"/>
  <c r="B121" i="23" s="1"/>
  <c r="A60" i="23"/>
  <c r="A91" i="23" s="1"/>
  <c r="A122" i="23" s="1"/>
  <c r="C122" i="23" s="1"/>
  <c r="B60" i="23"/>
  <c r="B91" i="23" s="1"/>
  <c r="B122" i="23" s="1"/>
  <c r="B153" i="23" s="1"/>
  <c r="B184" i="23" s="1"/>
  <c r="B215" i="23" s="1"/>
  <c r="B246" i="23" s="1"/>
  <c r="B277" i="23" s="1"/>
  <c r="B308" i="23" s="1"/>
  <c r="B339" i="23" s="1"/>
  <c r="B370" i="23" s="1"/>
  <c r="B401" i="23" s="1"/>
  <c r="B432" i="23" s="1"/>
  <c r="B463" i="23" s="1"/>
  <c r="B494" i="23" s="1"/>
  <c r="B525" i="23" s="1"/>
  <c r="B556" i="23" s="1"/>
  <c r="B587" i="23" s="1"/>
  <c r="B618" i="23" s="1"/>
  <c r="B649" i="23" s="1"/>
  <c r="B680" i="23" s="1"/>
  <c r="B711" i="23" s="1"/>
  <c r="B742" i="23" s="1"/>
  <c r="B773" i="23" s="1"/>
  <c r="B804" i="23" s="1"/>
  <c r="B835" i="23" s="1"/>
  <c r="B866" i="23" s="1"/>
  <c r="B897" i="23" s="1"/>
  <c r="B928" i="23" s="1"/>
  <c r="A61" i="23"/>
  <c r="B61" i="23"/>
  <c r="A62" i="23"/>
  <c r="B62" i="23"/>
  <c r="B93" i="23" s="1"/>
  <c r="B124" i="23" s="1"/>
  <c r="A63" i="23"/>
  <c r="A94" i="23" s="1"/>
  <c r="B63" i="23"/>
  <c r="B94" i="23" s="1"/>
  <c r="B125" i="23" s="1"/>
  <c r="B156" i="23" s="1"/>
  <c r="B187" i="23" s="1"/>
  <c r="B218" i="23" s="1"/>
  <c r="B249" i="23" s="1"/>
  <c r="B280" i="23" s="1"/>
  <c r="B311" i="23" s="1"/>
  <c r="B342" i="23" s="1"/>
  <c r="B373" i="23" s="1"/>
  <c r="B404" i="23" s="1"/>
  <c r="B435" i="23" s="1"/>
  <c r="A69" i="23"/>
  <c r="A100" i="23" s="1"/>
  <c r="A131" i="23" s="1"/>
  <c r="A162" i="23" s="1"/>
  <c r="A193" i="23" s="1"/>
  <c r="A224" i="23" s="1"/>
  <c r="A255" i="23" s="1"/>
  <c r="A286" i="23" s="1"/>
  <c r="A317" i="23" s="1"/>
  <c r="A348" i="23" s="1"/>
  <c r="A379" i="23" s="1"/>
  <c r="A410" i="23" s="1"/>
  <c r="A441" i="23" s="1"/>
  <c r="A472" i="23" s="1"/>
  <c r="A503" i="23" s="1"/>
  <c r="A534" i="23" s="1"/>
  <c r="A565" i="23" s="1"/>
  <c r="A596" i="23" s="1"/>
  <c r="A627" i="23" s="1"/>
  <c r="A658" i="23" s="1"/>
  <c r="A93" i="23"/>
  <c r="A124" i="23" s="1"/>
  <c r="A155" i="23" s="1"/>
  <c r="A186" i="23" s="1"/>
  <c r="A217" i="23" s="1"/>
  <c r="A248" i="23" s="1"/>
  <c r="A279" i="23" s="1"/>
  <c r="A310" i="23" s="1"/>
  <c r="A341" i="23" s="1"/>
  <c r="A372" i="23" s="1"/>
  <c r="A403" i="23" s="1"/>
  <c r="A434" i="23" s="1"/>
  <c r="A465" i="23" s="1"/>
  <c r="A496" i="23" s="1"/>
  <c r="A527" i="23" s="1"/>
  <c r="A558" i="23" s="1"/>
  <c r="A589" i="23" s="1"/>
  <c r="A101" i="23"/>
  <c r="A132" i="23" s="1"/>
  <c r="A163" i="23" s="1"/>
  <c r="A194" i="23" s="1"/>
  <c r="A105" i="23"/>
  <c r="A136" i="23" s="1"/>
  <c r="A167" i="23" s="1"/>
  <c r="A198" i="23" s="1"/>
  <c r="A229" i="23" s="1"/>
  <c r="A260" i="23" s="1"/>
  <c r="A291" i="23" s="1"/>
  <c r="A322" i="23" s="1"/>
  <c r="A353" i="23" s="1"/>
  <c r="A384" i="23" s="1"/>
  <c r="A415" i="23" s="1"/>
  <c r="A446" i="23" s="1"/>
  <c r="A477" i="23" s="1"/>
  <c r="A508" i="23" s="1"/>
  <c r="A539" i="23" s="1"/>
  <c r="A570" i="23" s="1"/>
  <c r="A601" i="23" s="1"/>
  <c r="A632" i="23" s="1"/>
  <c r="B105" i="23"/>
  <c r="B136" i="23" s="1"/>
  <c r="B167" i="23" s="1"/>
  <c r="B198" i="23" s="1"/>
  <c r="B229" i="23" s="1"/>
  <c r="A109" i="23"/>
  <c r="A140" i="23" s="1"/>
  <c r="A171" i="23" s="1"/>
  <c r="A202" i="23" s="1"/>
  <c r="A233" i="23" s="1"/>
  <c r="A264" i="23" s="1"/>
  <c r="A295" i="23" s="1"/>
  <c r="A326" i="23" s="1"/>
  <c r="A357" i="23" s="1"/>
  <c r="A388" i="23" s="1"/>
  <c r="A419" i="23" s="1"/>
  <c r="A450" i="23" s="1"/>
  <c r="A481" i="23" s="1"/>
  <c r="A512" i="23" s="1"/>
  <c r="A543" i="23" s="1"/>
  <c r="A574" i="23" s="1"/>
  <c r="A605" i="23" s="1"/>
  <c r="A636" i="23" s="1"/>
  <c r="A667" i="23" s="1"/>
  <c r="A698" i="23" s="1"/>
  <c r="A729" i="23" s="1"/>
  <c r="A760" i="23" s="1"/>
  <c r="A791" i="23" s="1"/>
  <c r="A822" i="23" s="1"/>
  <c r="A853" i="23" s="1"/>
  <c r="A884" i="23" s="1"/>
  <c r="A915" i="23" s="1"/>
  <c r="A125" i="23"/>
  <c r="A156" i="23" s="1"/>
  <c r="A187" i="23" s="1"/>
  <c r="A218" i="23" s="1"/>
  <c r="A249" i="23" s="1"/>
  <c r="A280" i="23" s="1"/>
  <c r="A311" i="23" s="1"/>
  <c r="A342" i="23" s="1"/>
  <c r="A373" i="23" s="1"/>
  <c r="A404" i="23" s="1"/>
  <c r="A435" i="23" s="1"/>
  <c r="A466" i="23" s="1"/>
  <c r="A497" i="23" s="1"/>
  <c r="A528" i="23" s="1"/>
  <c r="A559" i="23" s="1"/>
  <c r="A590" i="23" s="1"/>
  <c r="A621" i="23" s="1"/>
  <c r="A652" i="23" s="1"/>
  <c r="B133" i="23"/>
  <c r="B164" i="23" s="1"/>
  <c r="B141" i="23"/>
  <c r="B172" i="23" s="1"/>
  <c r="B203" i="23" s="1"/>
  <c r="B234" i="23" s="1"/>
  <c r="B265" i="23" s="1"/>
  <c r="B296" i="23" s="1"/>
  <c r="B327" i="23" s="1"/>
  <c r="B358" i="23" s="1"/>
  <c r="B389" i="23" s="1"/>
  <c r="B420" i="23" s="1"/>
  <c r="B149" i="23"/>
  <c r="B180" i="23" s="1"/>
  <c r="B211" i="23" s="1"/>
  <c r="B242" i="23" s="1"/>
  <c r="B273" i="23" s="1"/>
  <c r="B304" i="23" s="1"/>
  <c r="B335" i="23" s="1"/>
  <c r="A225" i="23"/>
  <c r="A256" i="23" s="1"/>
  <c r="A287" i="23" s="1"/>
  <c r="A318" i="23" s="1"/>
  <c r="A349" i="23" s="1"/>
  <c r="A380" i="23" s="1"/>
  <c r="A411" i="23" s="1"/>
  <c r="A442" i="23" s="1"/>
  <c r="A473" i="23" s="1"/>
  <c r="A504" i="23" s="1"/>
  <c r="A33" i="23"/>
  <c r="A64" i="23" s="1"/>
  <c r="A95" i="23" s="1"/>
  <c r="A126" i="23" s="1"/>
  <c r="A157" i="23" s="1"/>
  <c r="A188" i="23" s="1"/>
  <c r="A219" i="23" s="1"/>
  <c r="A250" i="23" s="1"/>
  <c r="A281" i="23" s="1"/>
  <c r="A312" i="23" s="1"/>
  <c r="B33" i="23"/>
  <c r="B64" i="23" s="1"/>
  <c r="B95" i="23" s="1"/>
  <c r="B126" i="23" s="1"/>
  <c r="C23" i="23"/>
  <c r="C24" i="23"/>
  <c r="C25" i="23"/>
  <c r="C26" i="23"/>
  <c r="C27" i="23"/>
  <c r="C28" i="23"/>
  <c r="C29" i="23"/>
  <c r="C30" i="23"/>
  <c r="C31" i="23"/>
  <c r="C32" i="23"/>
  <c r="C63" i="23"/>
  <c r="C102" i="23"/>
  <c r="C54" i="23"/>
  <c r="C3" i="23"/>
  <c r="C4" i="23"/>
  <c r="C5" i="23"/>
  <c r="C6" i="23"/>
  <c r="C7" i="23"/>
  <c r="C8" i="23"/>
  <c r="C9" i="23"/>
  <c r="C10" i="23"/>
  <c r="C11" i="23"/>
  <c r="C12" i="23"/>
  <c r="C13" i="23"/>
  <c r="C14" i="23"/>
  <c r="C15" i="23"/>
  <c r="C16" i="23"/>
  <c r="C17" i="23"/>
  <c r="C18" i="23"/>
  <c r="C19" i="23"/>
  <c r="C20" i="23"/>
  <c r="C21" i="23"/>
  <c r="C22" i="23"/>
  <c r="C2" i="23"/>
  <c r="N7" i="21"/>
  <c r="R13" i="21" s="1"/>
  <c r="M7" i="21"/>
  <c r="Q13" i="21" s="1"/>
  <c r="L7" i="21"/>
  <c r="K7" i="21"/>
  <c r="Z16" i="21" l="1"/>
  <c r="V27" i="23"/>
  <c r="V19" i="23"/>
  <c r="V11" i="23"/>
  <c r="V3" i="23"/>
  <c r="Z32" i="21"/>
  <c r="Z36" i="21"/>
  <c r="C82" i="23"/>
  <c r="C83" i="23"/>
  <c r="C40" i="23"/>
  <c r="C35" i="23"/>
  <c r="C59" i="23"/>
  <c r="A153" i="23"/>
  <c r="A184" i="23" s="1"/>
  <c r="C36" i="23"/>
  <c r="C34" i="23"/>
  <c r="V32" i="23"/>
  <c r="C33" i="23"/>
  <c r="Z34" i="21"/>
  <c r="Z18" i="21"/>
  <c r="V24" i="23"/>
  <c r="A261" i="23"/>
  <c r="A292" i="23" s="1"/>
  <c r="A323" i="23" s="1"/>
  <c r="A354" i="23" s="1"/>
  <c r="C230" i="23"/>
  <c r="B260" i="23"/>
  <c r="B291" i="23" s="1"/>
  <c r="C229" i="23"/>
  <c r="B152" i="23"/>
  <c r="B183" i="23" s="1"/>
  <c r="B214" i="23" s="1"/>
  <c r="B245" i="23" s="1"/>
  <c r="B276" i="23" s="1"/>
  <c r="B307" i="23" s="1"/>
  <c r="B338" i="23" s="1"/>
  <c r="B369" i="23" s="1"/>
  <c r="B400" i="23" s="1"/>
  <c r="B431" i="23" s="1"/>
  <c r="B462" i="23" s="1"/>
  <c r="B493" i="23" s="1"/>
  <c r="C121" i="23"/>
  <c r="B155" i="23"/>
  <c r="B186" i="23" s="1"/>
  <c r="B217" i="23" s="1"/>
  <c r="B248" i="23" s="1"/>
  <c r="B279" i="23" s="1"/>
  <c r="B310" i="23" s="1"/>
  <c r="B341" i="23" s="1"/>
  <c r="B372" i="23" s="1"/>
  <c r="C124" i="23"/>
  <c r="B69" i="23"/>
  <c r="B100" i="23" s="1"/>
  <c r="B131" i="23" s="1"/>
  <c r="B162" i="23" s="1"/>
  <c r="B193" i="23" s="1"/>
  <c r="B224" i="23" s="1"/>
  <c r="B255" i="23" s="1"/>
  <c r="B286" i="23" s="1"/>
  <c r="B317" i="23" s="1"/>
  <c r="B348" i="23" s="1"/>
  <c r="B379" i="23" s="1"/>
  <c r="B410" i="23" s="1"/>
  <c r="B441" i="23" s="1"/>
  <c r="Z20" i="21"/>
  <c r="C273" i="23"/>
  <c r="C58" i="23"/>
  <c r="C100" i="23"/>
  <c r="C42" i="23"/>
  <c r="V17" i="23"/>
  <c r="V16" i="23"/>
  <c r="C62" i="23"/>
  <c r="Z39" i="21"/>
  <c r="V9" i="23"/>
  <c r="C167" i="23"/>
  <c r="C79" i="23"/>
  <c r="V8" i="23"/>
  <c r="A679" i="23"/>
  <c r="B195" i="23"/>
  <c r="B226" i="23" s="1"/>
  <c r="C164" i="23"/>
  <c r="A151" i="23"/>
  <c r="A182" i="23" s="1"/>
  <c r="A213" i="23" s="1"/>
  <c r="A244" i="23" s="1"/>
  <c r="A275" i="23" s="1"/>
  <c r="A306" i="23" s="1"/>
  <c r="A337" i="23" s="1"/>
  <c r="A368" i="23" s="1"/>
  <c r="A399" i="23" s="1"/>
  <c r="A430" i="23" s="1"/>
  <c r="A461" i="23" s="1"/>
  <c r="A492" i="23" s="1"/>
  <c r="A523" i="23" s="1"/>
  <c r="A554" i="23" s="1"/>
  <c r="A585" i="23" s="1"/>
  <c r="A616" i="23" s="1"/>
  <c r="A647" i="23" s="1"/>
  <c r="C120" i="23"/>
  <c r="A135" i="23"/>
  <c r="A166" i="23" s="1"/>
  <c r="C104" i="23"/>
  <c r="A689" i="23"/>
  <c r="C126" i="23"/>
  <c r="B157" i="23"/>
  <c r="B188" i="23" s="1"/>
  <c r="C331" i="23"/>
  <c r="A362" i="23"/>
  <c r="A393" i="23" s="1"/>
  <c r="A424" i="23" s="1"/>
  <c r="A455" i="23" s="1"/>
  <c r="C455" i="23" s="1"/>
  <c r="A535" i="23"/>
  <c r="A566" i="23" s="1"/>
  <c r="A597" i="23" s="1"/>
  <c r="A628" i="23" s="1"/>
  <c r="A240" i="23"/>
  <c r="A271" i="23" s="1"/>
  <c r="C209" i="23"/>
  <c r="B171" i="23"/>
  <c r="B202" i="23" s="1"/>
  <c r="B233" i="23" s="1"/>
  <c r="B264" i="23" s="1"/>
  <c r="B295" i="23" s="1"/>
  <c r="B326" i="23" s="1"/>
  <c r="B357" i="23" s="1"/>
  <c r="B388" i="23" s="1"/>
  <c r="B419" i="23" s="1"/>
  <c r="B450" i="23" s="1"/>
  <c r="B481" i="23" s="1"/>
  <c r="B512" i="23" s="1"/>
  <c r="B543" i="23" s="1"/>
  <c r="B574" i="23" s="1"/>
  <c r="B605" i="23" s="1"/>
  <c r="B636" i="23" s="1"/>
  <c r="B667" i="23" s="1"/>
  <c r="B698" i="23" s="1"/>
  <c r="B729" i="23" s="1"/>
  <c r="B760" i="23" s="1"/>
  <c r="B791" i="23" s="1"/>
  <c r="B822" i="23" s="1"/>
  <c r="B853" i="23" s="1"/>
  <c r="B884" i="23" s="1"/>
  <c r="B915" i="23" s="1"/>
  <c r="C915" i="23" s="1"/>
  <c r="C140" i="23"/>
  <c r="C225" i="23"/>
  <c r="B256" i="23"/>
  <c r="B287" i="23" s="1"/>
  <c r="B318" i="23" s="1"/>
  <c r="B349" i="23" s="1"/>
  <c r="B380" i="23" s="1"/>
  <c r="B411" i="23" s="1"/>
  <c r="B442" i="23" s="1"/>
  <c r="B473" i="23" s="1"/>
  <c r="B504" i="23" s="1"/>
  <c r="B535" i="23" s="1"/>
  <c r="B566" i="23" s="1"/>
  <c r="B597" i="23" s="1"/>
  <c r="B628" i="23" s="1"/>
  <c r="B659" i="23" s="1"/>
  <c r="B690" i="23" s="1"/>
  <c r="B721" i="23" s="1"/>
  <c r="B752" i="23" s="1"/>
  <c r="B783" i="23" s="1"/>
  <c r="B814" i="23" s="1"/>
  <c r="B845" i="23" s="1"/>
  <c r="B876" i="23" s="1"/>
  <c r="B907" i="23" s="1"/>
  <c r="A683" i="23"/>
  <c r="B509" i="23"/>
  <c r="B540" i="23" s="1"/>
  <c r="B571" i="23" s="1"/>
  <c r="B602" i="23" s="1"/>
  <c r="B633" i="23" s="1"/>
  <c r="B664" i="23" s="1"/>
  <c r="B695" i="23" s="1"/>
  <c r="B726" i="23" s="1"/>
  <c r="B757" i="23" s="1"/>
  <c r="B788" i="23" s="1"/>
  <c r="B819" i="23" s="1"/>
  <c r="B850" i="23" s="1"/>
  <c r="B881" i="23" s="1"/>
  <c r="B912" i="23" s="1"/>
  <c r="A663" i="23"/>
  <c r="C435" i="23"/>
  <c r="B466" i="23"/>
  <c r="B497" i="23" s="1"/>
  <c r="B528" i="23" s="1"/>
  <c r="B559" i="23" s="1"/>
  <c r="B590" i="23" s="1"/>
  <c r="B621" i="23" s="1"/>
  <c r="B652" i="23" s="1"/>
  <c r="B683" i="23" s="1"/>
  <c r="B714" i="23" s="1"/>
  <c r="B745" i="23" s="1"/>
  <c r="B776" i="23" s="1"/>
  <c r="B807" i="23" s="1"/>
  <c r="B838" i="23" s="1"/>
  <c r="B869" i="23" s="1"/>
  <c r="B900" i="23" s="1"/>
  <c r="B931" i="23" s="1"/>
  <c r="A325" i="23"/>
  <c r="A356" i="23" s="1"/>
  <c r="C294" i="23"/>
  <c r="C147" i="23"/>
  <c r="Z38" i="21"/>
  <c r="Z37" i="21"/>
  <c r="Z30" i="21"/>
  <c r="Z29" i="21"/>
  <c r="Z22" i="21"/>
  <c r="Z21" i="21"/>
  <c r="C183" i="23"/>
  <c r="C145" i="23"/>
  <c r="V26" i="23"/>
  <c r="V18" i="23"/>
  <c r="V10" i="23"/>
  <c r="C162" i="23"/>
  <c r="Q14" i="21"/>
  <c r="C287" i="23"/>
  <c r="C168" i="23"/>
  <c r="C141" i="23"/>
  <c r="C105" i="23"/>
  <c r="C78" i="23"/>
  <c r="C39" i="23"/>
  <c r="Z35" i="21"/>
  <c r="Z27" i="21"/>
  <c r="Z19" i="21"/>
  <c r="V25" i="23"/>
  <c r="A241" i="23"/>
  <c r="A272" i="23" s="1"/>
  <c r="Z41" i="21"/>
  <c r="Z33" i="21"/>
  <c r="Z25" i="21"/>
  <c r="Z17" i="21"/>
  <c r="V31" i="23"/>
  <c r="V23" i="23"/>
  <c r="V15" i="23"/>
  <c r="V7" i="23"/>
  <c r="C373" i="23"/>
  <c r="C125" i="23"/>
  <c r="C101" i="23"/>
  <c r="C60" i="23"/>
  <c r="V30" i="23"/>
  <c r="V22" i="23"/>
  <c r="V14" i="23"/>
  <c r="V6" i="23"/>
  <c r="C207" i="23"/>
  <c r="C163" i="23"/>
  <c r="Z31" i="21"/>
  <c r="Z23" i="21"/>
  <c r="Z15" i="21"/>
  <c r="V29" i="23"/>
  <c r="V21" i="23"/>
  <c r="V13" i="23"/>
  <c r="V5" i="23"/>
  <c r="Z14" i="21"/>
  <c r="V28" i="23"/>
  <c r="V20" i="23"/>
  <c r="V12" i="23"/>
  <c r="V4" i="23"/>
  <c r="R14" i="21"/>
  <c r="B615" i="23"/>
  <c r="B646" i="23" s="1"/>
  <c r="B677" i="23" s="1"/>
  <c r="B708" i="23" s="1"/>
  <c r="B739" i="23" s="1"/>
  <c r="B770" i="23" s="1"/>
  <c r="B801" i="23" s="1"/>
  <c r="B832" i="23" s="1"/>
  <c r="B863" i="23" s="1"/>
  <c r="B894" i="23" s="1"/>
  <c r="B925" i="23" s="1"/>
  <c r="B237" i="23"/>
  <c r="B268" i="23" s="1"/>
  <c r="B112" i="23"/>
  <c r="B143" i="23" s="1"/>
  <c r="B262" i="23"/>
  <c r="B293" i="23" s="1"/>
  <c r="B366" i="23"/>
  <c r="B397" i="23" s="1"/>
  <c r="C335" i="23"/>
  <c r="A200" i="23"/>
  <c r="A231" i="23" s="1"/>
  <c r="A660" i="23"/>
  <c r="B403" i="23"/>
  <c r="B434" i="23" s="1"/>
  <c r="C372" i="23"/>
  <c r="B283" i="23"/>
  <c r="B314" i="23" s="1"/>
  <c r="B115" i="23"/>
  <c r="B146" i="23" s="1"/>
  <c r="B130" i="23"/>
  <c r="B161" i="23" s="1"/>
  <c r="A221" i="23"/>
  <c r="A252" i="23" s="1"/>
  <c r="C190" i="23"/>
  <c r="A112" i="23"/>
  <c r="A143" i="23" s="1"/>
  <c r="A92" i="23"/>
  <c r="A123" i="23" s="1"/>
  <c r="A88" i="23"/>
  <c r="A119" i="23" s="1"/>
  <c r="C57" i="23"/>
  <c r="A130" i="23"/>
  <c r="C130" i="23" s="1"/>
  <c r="C99" i="23"/>
  <c r="C61" i="23"/>
  <c r="C37" i="23"/>
  <c r="B72" i="23"/>
  <c r="B103" i="23" s="1"/>
  <c r="A614" i="23"/>
  <c r="A645" i="23" s="1"/>
  <c r="B408" i="23"/>
  <c r="B439" i="23" s="1"/>
  <c r="A284" i="23"/>
  <c r="A315" i="23" s="1"/>
  <c r="A175" i="23"/>
  <c r="A206" i="23" s="1"/>
  <c r="C144" i="23"/>
  <c r="A158" i="23"/>
  <c r="A189" i="23" s="1"/>
  <c r="A115" i="23"/>
  <c r="A146" i="23" s="1"/>
  <c r="C84" i="23"/>
  <c r="A80" i="23"/>
  <c r="A72" i="23"/>
  <c r="A103" i="23" s="1"/>
  <c r="C41" i="23"/>
  <c r="A343" i="23"/>
  <c r="A374" i="23" s="1"/>
  <c r="B554" i="23"/>
  <c r="B585" i="23" s="1"/>
  <c r="C523" i="23"/>
  <c r="B220" i="23"/>
  <c r="B251" i="23" s="1"/>
  <c r="C81" i="23"/>
  <c r="B451" i="23"/>
  <c r="B482" i="23" s="1"/>
  <c r="C420" i="23"/>
  <c r="B92" i="23"/>
  <c r="B123" i="23" s="1"/>
  <c r="A620" i="23"/>
  <c r="A651" i="23" s="1"/>
  <c r="B472" i="23"/>
  <c r="B503" i="23" s="1"/>
  <c r="C441" i="23"/>
  <c r="C249" i="23"/>
  <c r="C269" i="23"/>
  <c r="C248" i="23"/>
  <c r="C311" i="23"/>
  <c r="C461" i="23"/>
  <c r="C397" i="23"/>
  <c r="C310" i="23"/>
  <c r="C187" i="23"/>
  <c r="C265" i="23"/>
  <c r="C245" i="23"/>
  <c r="C118" i="23"/>
  <c r="C98" i="23"/>
  <c r="C307" i="23"/>
  <c r="C224" i="23"/>
  <c r="C97" i="23"/>
  <c r="C77" i="23"/>
  <c r="C160" i="23"/>
  <c r="C286" i="23"/>
  <c r="C139" i="23"/>
  <c r="C203" i="23"/>
  <c r="C76" i="23"/>
  <c r="C56" i="23"/>
  <c r="C55" i="23"/>
  <c r="C349" i="23"/>
  <c r="C369" i="23"/>
  <c r="C201" i="23"/>
  <c r="C117" i="23"/>
  <c r="C180" i="23"/>
  <c r="C96" i="23"/>
  <c r="C411" i="23"/>
  <c r="C110" i="23"/>
  <c r="C53" i="23"/>
  <c r="C342" i="23"/>
  <c r="C109" i="23"/>
  <c r="C52" i="23"/>
  <c r="C341" i="23"/>
  <c r="C199" i="23"/>
  <c r="C137" i="23"/>
  <c r="C431" i="23"/>
  <c r="C136" i="23"/>
  <c r="C74" i="23"/>
  <c r="C46" i="23"/>
  <c r="C451" i="23"/>
  <c r="C389" i="23"/>
  <c r="C358" i="23"/>
  <c r="C304" i="23"/>
  <c r="C242" i="23"/>
  <c r="C214" i="23"/>
  <c r="C133" i="23"/>
  <c r="C73" i="23"/>
  <c r="C45" i="23"/>
  <c r="C473" i="23"/>
  <c r="C326" i="23"/>
  <c r="C213" i="23"/>
  <c r="C179" i="23"/>
  <c r="C95" i="23"/>
  <c r="C70" i="23"/>
  <c r="C238" i="23"/>
  <c r="C178" i="23"/>
  <c r="C149" i="23"/>
  <c r="C94" i="23"/>
  <c r="C69" i="23"/>
  <c r="C318" i="23"/>
  <c r="C263" i="23"/>
  <c r="C116" i="23"/>
  <c r="C93" i="23"/>
  <c r="C368" i="23"/>
  <c r="C317" i="23"/>
  <c r="C200" i="23"/>
  <c r="C86" i="23"/>
  <c r="C404" i="23"/>
  <c r="C300" i="23"/>
  <c r="C276" i="23"/>
  <c r="C172" i="23"/>
  <c r="C148" i="23"/>
  <c r="C132" i="23"/>
  <c r="C108" i="23"/>
  <c r="C68" i="23"/>
  <c r="C44" i="23"/>
  <c r="C253" i="23"/>
  <c r="C85" i="23"/>
  <c r="C403" i="23"/>
  <c r="C379" i="23"/>
  <c r="C211" i="23"/>
  <c r="C155" i="23"/>
  <c r="C131" i="23"/>
  <c r="C107" i="23"/>
  <c r="C91" i="23"/>
  <c r="C67" i="23"/>
  <c r="C51" i="23"/>
  <c r="C43" i="23"/>
  <c r="C466" i="23"/>
  <c r="C442" i="23"/>
  <c r="C338" i="23"/>
  <c r="C234" i="23"/>
  <c r="C218" i="23"/>
  <c r="C194" i="23"/>
  <c r="C170" i="23"/>
  <c r="C106" i="23"/>
  <c r="C90" i="23"/>
  <c r="C66" i="23"/>
  <c r="C50" i="23"/>
  <c r="C337" i="23"/>
  <c r="C217" i="23"/>
  <c r="C193" i="23"/>
  <c r="C169" i="23"/>
  <c r="C153" i="23"/>
  <c r="C129" i="23"/>
  <c r="C113" i="23"/>
  <c r="C89" i="23"/>
  <c r="C65" i="23"/>
  <c r="C49" i="23"/>
  <c r="C400" i="23"/>
  <c r="C296" i="23"/>
  <c r="C280" i="23"/>
  <c r="C256" i="23"/>
  <c r="C232" i="23"/>
  <c r="C176" i="23"/>
  <c r="C152" i="23"/>
  <c r="C128" i="23"/>
  <c r="C112" i="23"/>
  <c r="C64" i="23"/>
  <c r="C48" i="23"/>
  <c r="C279" i="23"/>
  <c r="C255" i="23"/>
  <c r="C191" i="23"/>
  <c r="C127" i="23"/>
  <c r="C87" i="23"/>
  <c r="C71" i="23"/>
  <c r="C47" i="23"/>
  <c r="N5" i="21"/>
  <c r="N6" i="21" s="1"/>
  <c r="M5" i="21"/>
  <c r="M6" i="21" s="1"/>
  <c r="L5" i="21"/>
  <c r="L6" i="21" s="1"/>
  <c r="K5" i="21"/>
  <c r="K6" i="21" s="1"/>
  <c r="C566" i="23" l="1"/>
  <c r="C292" i="23"/>
  <c r="C260" i="23"/>
  <c r="C410" i="23"/>
  <c r="C151" i="23"/>
  <c r="C380" i="23"/>
  <c r="C158" i="23"/>
  <c r="C362" i="23"/>
  <c r="C195" i="23"/>
  <c r="C424" i="23"/>
  <c r="C175" i="23"/>
  <c r="C275" i="23"/>
  <c r="A486" i="23"/>
  <c r="A517" i="23" s="1"/>
  <c r="C323" i="23"/>
  <c r="B524" i="23"/>
  <c r="C493" i="23"/>
  <c r="C462" i="23"/>
  <c r="C92" i="23"/>
  <c r="B322" i="23"/>
  <c r="C291" i="23"/>
  <c r="C186" i="23"/>
  <c r="C472" i="23"/>
  <c r="C497" i="23"/>
  <c r="C393" i="23"/>
  <c r="A385" i="23"/>
  <c r="C354" i="23"/>
  <c r="C853" i="23"/>
  <c r="A387" i="23"/>
  <c r="A418" i="23" s="1"/>
  <c r="C356" i="23"/>
  <c r="C388" i="23"/>
  <c r="C419" i="23"/>
  <c r="C543" i="23"/>
  <c r="A676" i="23"/>
  <c r="C791" i="23"/>
  <c r="C188" i="23"/>
  <c r="B219" i="23"/>
  <c r="B250" i="23" s="1"/>
  <c r="A678" i="23"/>
  <c r="C884" i="23"/>
  <c r="A303" i="23"/>
  <c r="A334" i="23" s="1"/>
  <c r="C272" i="23"/>
  <c r="C652" i="23"/>
  <c r="A302" i="23"/>
  <c r="C271" i="23"/>
  <c r="C72" i="23"/>
  <c r="C233" i="23"/>
  <c r="C171" i="23"/>
  <c r="C202" i="23"/>
  <c r="C822" i="23"/>
  <c r="C481" i="23"/>
  <c r="C729" i="23"/>
  <c r="A714" i="23"/>
  <c r="C683" i="23"/>
  <c r="C667" i="23"/>
  <c r="C295" i="23"/>
  <c r="C88" i="23"/>
  <c r="P32" i="19" a="1"/>
  <c r="C357" i="23"/>
  <c r="C605" i="23"/>
  <c r="A720" i="23"/>
  <c r="C264" i="23"/>
  <c r="C698" i="23"/>
  <c r="C504" i="23"/>
  <c r="B257" i="23"/>
  <c r="C226" i="23"/>
  <c r="C325" i="23"/>
  <c r="C241" i="23"/>
  <c r="C306" i="23"/>
  <c r="C399" i="23"/>
  <c r="A682" i="23"/>
  <c r="A710" i="23"/>
  <c r="C512" i="23"/>
  <c r="C115" i="23"/>
  <c r="C157" i="23"/>
  <c r="C182" i="23"/>
  <c r="C244" i="23"/>
  <c r="C430" i="23"/>
  <c r="A691" i="23"/>
  <c r="C636" i="23"/>
  <c r="C760" i="23"/>
  <c r="A694" i="23"/>
  <c r="A197" i="23"/>
  <c r="C166" i="23"/>
  <c r="B616" i="23"/>
  <c r="B647" i="23" s="1"/>
  <c r="B678" i="23" s="1"/>
  <c r="B709" i="23" s="1"/>
  <c r="B740" i="23" s="1"/>
  <c r="B771" i="23" s="1"/>
  <c r="B802" i="23" s="1"/>
  <c r="B833" i="23" s="1"/>
  <c r="B864" i="23" s="1"/>
  <c r="B895" i="23" s="1"/>
  <c r="B926" i="23" s="1"/>
  <c r="A659" i="23"/>
  <c r="C628" i="23"/>
  <c r="A346" i="23"/>
  <c r="C315" i="23"/>
  <c r="A215" i="23"/>
  <c r="C184" i="23"/>
  <c r="B345" i="23"/>
  <c r="B376" i="23" s="1"/>
  <c r="B174" i="23"/>
  <c r="C585" i="23"/>
  <c r="B513" i="23"/>
  <c r="B544" i="23" s="1"/>
  <c r="C482" i="23"/>
  <c r="B470" i="23"/>
  <c r="A150" i="23"/>
  <c r="C119" i="23"/>
  <c r="C221" i="23"/>
  <c r="B282" i="23"/>
  <c r="B313" i="23" s="1"/>
  <c r="A177" i="23"/>
  <c r="A208" i="23" s="1"/>
  <c r="C146" i="23"/>
  <c r="C434" i="23"/>
  <c r="B465" i="23"/>
  <c r="A262" i="23"/>
  <c r="C231" i="23"/>
  <c r="B299" i="23"/>
  <c r="A111" i="23"/>
  <c r="C80" i="23"/>
  <c r="C284" i="23"/>
  <c r="A548" i="23"/>
  <c r="A579" i="23" s="1"/>
  <c r="A610" i="23" s="1"/>
  <c r="C517" i="23"/>
  <c r="A154" i="23"/>
  <c r="C123" i="23"/>
  <c r="A220" i="23"/>
  <c r="C189" i="23"/>
  <c r="B192" i="23"/>
  <c r="B428" i="23"/>
  <c r="C503" i="23"/>
  <c r="B534" i="23"/>
  <c r="B565" i="23" s="1"/>
  <c r="B154" i="23"/>
  <c r="A405" i="23"/>
  <c r="A134" i="23"/>
  <c r="C103" i="23"/>
  <c r="B134" i="23"/>
  <c r="A174" i="23"/>
  <c r="C143" i="23"/>
  <c r="A283" i="23"/>
  <c r="C252" i="23"/>
  <c r="A237" i="23"/>
  <c r="C206" i="23"/>
  <c r="A161" i="23"/>
  <c r="B177" i="23"/>
  <c r="B208" i="23" s="1"/>
  <c r="B324" i="23"/>
  <c r="B355" i="23" s="1"/>
  <c r="C327" i="23"/>
  <c r="C159" i="23"/>
  <c r="C75" i="23"/>
  <c r="C222" i="23"/>
  <c r="C348" i="23"/>
  <c r="C138" i="23"/>
  <c r="C535" i="23"/>
  <c r="C528" i="23"/>
  <c r="C554" i="23"/>
  <c r="C114" i="23"/>
  <c r="M14" i="21"/>
  <c r="M13" i="21"/>
  <c r="L13" i="21"/>
  <c r="L14"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13" i="21"/>
  <c r="B27" i="21"/>
  <c r="C27" i="21" s="1"/>
  <c r="G27" i="21" s="1"/>
  <c r="B28" i="21"/>
  <c r="C28" i="21" s="1"/>
  <c r="G28" i="21" s="1"/>
  <c r="B29" i="21"/>
  <c r="C29" i="21" s="1"/>
  <c r="G29" i="21" s="1"/>
  <c r="B30" i="21"/>
  <c r="C30" i="21" s="1"/>
  <c r="G30" i="21" s="1"/>
  <c r="B31" i="21"/>
  <c r="C31" i="21" s="1"/>
  <c r="G31" i="21" s="1"/>
  <c r="B32" i="21"/>
  <c r="C32" i="21" s="1"/>
  <c r="G32" i="21" s="1"/>
  <c r="B33" i="21"/>
  <c r="C33" i="21" s="1"/>
  <c r="G33" i="21" s="1"/>
  <c r="B34" i="21"/>
  <c r="C34" i="21" s="1"/>
  <c r="G34" i="21" s="1"/>
  <c r="B35" i="21"/>
  <c r="C35" i="21" s="1"/>
  <c r="G35" i="21" s="1"/>
  <c r="B36" i="21"/>
  <c r="C36" i="21" s="1"/>
  <c r="G36" i="21" s="1"/>
  <c r="B37" i="21"/>
  <c r="C37" i="21" s="1"/>
  <c r="G37" i="21" s="1"/>
  <c r="B38" i="21"/>
  <c r="C38" i="21" s="1"/>
  <c r="G38" i="21" s="1"/>
  <c r="B39" i="21"/>
  <c r="C39" i="21" s="1"/>
  <c r="G39" i="21" s="1"/>
  <c r="B40" i="21"/>
  <c r="C40" i="21" s="1"/>
  <c r="G40" i="21" s="1"/>
  <c r="B41" i="21"/>
  <c r="C41" i="21" s="1"/>
  <c r="G41" i="21" s="1"/>
  <c r="B42" i="21"/>
  <c r="C42" i="21" s="1"/>
  <c r="G42" i="21" s="1"/>
  <c r="B14" i="21"/>
  <c r="C14" i="21" s="1"/>
  <c r="G14" i="21" s="1"/>
  <c r="B15" i="21"/>
  <c r="C15" i="21" s="1"/>
  <c r="G15" i="21" s="1"/>
  <c r="K15" i="21" s="1"/>
  <c r="B16" i="21"/>
  <c r="C16" i="21" s="1"/>
  <c r="G16" i="21" s="1"/>
  <c r="B17" i="21"/>
  <c r="C17" i="21" s="1"/>
  <c r="G17" i="21" s="1"/>
  <c r="B18" i="21"/>
  <c r="C18" i="21" s="1"/>
  <c r="G18" i="21" s="1"/>
  <c r="B19" i="21"/>
  <c r="C19" i="21" s="1"/>
  <c r="G19" i="21" s="1"/>
  <c r="B20" i="21"/>
  <c r="C20" i="21" s="1"/>
  <c r="G20" i="21" s="1"/>
  <c r="B21" i="21"/>
  <c r="C21" i="21" s="1"/>
  <c r="G21" i="21" s="1"/>
  <c r="B22" i="21"/>
  <c r="C22" i="21" s="1"/>
  <c r="G22" i="21" s="1"/>
  <c r="B23" i="21"/>
  <c r="C23" i="21" s="1"/>
  <c r="G23" i="21" s="1"/>
  <c r="B24" i="21"/>
  <c r="C24" i="21" s="1"/>
  <c r="G24" i="21" s="1"/>
  <c r="B25" i="21"/>
  <c r="C25" i="21" s="1"/>
  <c r="G25" i="21" s="1"/>
  <c r="B26" i="21"/>
  <c r="C26" i="21" s="1"/>
  <c r="G26" i="21" s="1"/>
  <c r="B13" i="21"/>
  <c r="C13" i="21" s="1"/>
  <c r="G13" i="21" s="1"/>
  <c r="C486" i="23" l="1"/>
  <c r="B353" i="23"/>
  <c r="C322" i="23"/>
  <c r="A416" i="23"/>
  <c r="C385" i="23"/>
  <c r="B555" i="23"/>
  <c r="B586" i="23" s="1"/>
  <c r="C524" i="23"/>
  <c r="A365" i="23"/>
  <c r="C334" i="23"/>
  <c r="A707" i="23"/>
  <c r="A690" i="23"/>
  <c r="C659" i="23"/>
  <c r="C647" i="23"/>
  <c r="A722" i="23"/>
  <c r="A741" i="23"/>
  <c r="A751" i="23"/>
  <c r="A709" i="23"/>
  <c r="C678" i="23"/>
  <c r="B288" i="23"/>
  <c r="C257" i="23"/>
  <c r="A745" i="23"/>
  <c r="C714" i="23"/>
  <c r="B281" i="23"/>
  <c r="C250" i="23"/>
  <c r="P32" i="19"/>
  <c r="AE32" i="19"/>
  <c r="AG32" i="19"/>
  <c r="R32" i="19"/>
  <c r="X32" i="19"/>
  <c r="AD32" i="19"/>
  <c r="U32" i="19"/>
  <c r="T32" i="19"/>
  <c r="AA32" i="19"/>
  <c r="V32" i="19"/>
  <c r="Y32" i="19"/>
  <c r="AF32" i="19"/>
  <c r="W32" i="19"/>
  <c r="S32" i="19"/>
  <c r="AH32" i="19"/>
  <c r="AC32" i="19"/>
  <c r="Q32" i="19"/>
  <c r="AB32" i="19"/>
  <c r="Z32" i="19"/>
  <c r="AI32" i="19"/>
  <c r="A228" i="23"/>
  <c r="C197" i="23"/>
  <c r="A713" i="23"/>
  <c r="A333" i="23"/>
  <c r="C302" i="23"/>
  <c r="A449" i="23"/>
  <c r="C418" i="23"/>
  <c r="A725" i="23"/>
  <c r="A268" i="23"/>
  <c r="C237" i="23"/>
  <c r="A205" i="23"/>
  <c r="C174" i="23"/>
  <c r="B344" i="23"/>
  <c r="B386" i="23"/>
  <c r="A436" i="23"/>
  <c r="A251" i="23"/>
  <c r="C220" i="23"/>
  <c r="A293" i="23"/>
  <c r="C262" i="23"/>
  <c r="B575" i="23"/>
  <c r="B606" i="23" s="1"/>
  <c r="C544" i="23"/>
  <c r="B165" i="23"/>
  <c r="B459" i="23"/>
  <c r="C428" i="23"/>
  <c r="B496" i="23"/>
  <c r="C465" i="23"/>
  <c r="B239" i="23"/>
  <c r="A314" i="23"/>
  <c r="C283" i="23"/>
  <c r="A246" i="23"/>
  <c r="C215" i="23"/>
  <c r="B407" i="23"/>
  <c r="A185" i="23"/>
  <c r="C154" i="23"/>
  <c r="A142" i="23"/>
  <c r="C111" i="23"/>
  <c r="A181" i="23"/>
  <c r="C150" i="23"/>
  <c r="A192" i="23"/>
  <c r="C161" i="23"/>
  <c r="A165" i="23"/>
  <c r="C134" i="23"/>
  <c r="B185" i="23"/>
  <c r="B205" i="23"/>
  <c r="C565" i="23"/>
  <c r="B596" i="23"/>
  <c r="B627" i="23" s="1"/>
  <c r="B223" i="23"/>
  <c r="A641" i="23"/>
  <c r="C610" i="23"/>
  <c r="B330" i="23"/>
  <c r="A239" i="23"/>
  <c r="C208" i="23"/>
  <c r="B501" i="23"/>
  <c r="A377" i="23"/>
  <c r="C346" i="23"/>
  <c r="C559" i="23"/>
  <c r="C548" i="23"/>
  <c r="C135" i="23"/>
  <c r="H27" i="21"/>
  <c r="F27" i="21"/>
  <c r="I27" i="21"/>
  <c r="F42" i="21"/>
  <c r="I42" i="21"/>
  <c r="H42" i="21"/>
  <c r="F14" i="21"/>
  <c r="H28" i="21"/>
  <c r="I28" i="21"/>
  <c r="F28" i="21"/>
  <c r="H20" i="21"/>
  <c r="I20" i="21"/>
  <c r="F20" i="21"/>
  <c r="I37" i="21"/>
  <c r="H37" i="21"/>
  <c r="F37" i="21"/>
  <c r="H36" i="21"/>
  <c r="I36" i="21"/>
  <c r="F36" i="21"/>
  <c r="F13" i="21"/>
  <c r="F34" i="21"/>
  <c r="H34" i="21"/>
  <c r="I34" i="21"/>
  <c r="I41" i="21"/>
  <c r="H41" i="21"/>
  <c r="F41" i="21"/>
  <c r="F25" i="21"/>
  <c r="H25" i="21"/>
  <c r="I25" i="21"/>
  <c r="H17" i="21"/>
  <c r="F17" i="21"/>
  <c r="I17" i="21"/>
  <c r="H40" i="21"/>
  <c r="I40" i="21"/>
  <c r="F40" i="21"/>
  <c r="H32" i="21"/>
  <c r="I32" i="21"/>
  <c r="F32" i="21"/>
  <c r="F22" i="21"/>
  <c r="H22" i="21"/>
  <c r="I22" i="21"/>
  <c r="H21" i="21"/>
  <c r="I21" i="21"/>
  <c r="F21" i="21"/>
  <c r="F18" i="21"/>
  <c r="I18" i="21"/>
  <c r="H18" i="21"/>
  <c r="H24" i="21"/>
  <c r="F24" i="21"/>
  <c r="I24" i="21"/>
  <c r="H16" i="21"/>
  <c r="I16" i="21"/>
  <c r="F16" i="21"/>
  <c r="F39" i="21"/>
  <c r="H39" i="21"/>
  <c r="I39" i="21"/>
  <c r="F31" i="21"/>
  <c r="I31" i="21"/>
  <c r="H31" i="21"/>
  <c r="I29" i="21"/>
  <c r="F29" i="21"/>
  <c r="H29" i="21"/>
  <c r="F35" i="21"/>
  <c r="I35" i="21"/>
  <c r="H35" i="21"/>
  <c r="F19" i="21"/>
  <c r="H19" i="21"/>
  <c r="I19" i="21"/>
  <c r="F26" i="21"/>
  <c r="H26" i="21"/>
  <c r="I26" i="21"/>
  <c r="F33" i="21"/>
  <c r="H33" i="21"/>
  <c r="I33" i="21"/>
  <c r="I23" i="21"/>
  <c r="H23" i="21"/>
  <c r="F23" i="21"/>
  <c r="F15" i="21"/>
  <c r="I15" i="21"/>
  <c r="H15" i="21"/>
  <c r="H38" i="21"/>
  <c r="I38" i="21"/>
  <c r="F38" i="21"/>
  <c r="F30" i="21"/>
  <c r="I30" i="21"/>
  <c r="H30" i="21"/>
  <c r="B617" i="23" l="1"/>
  <c r="B648" i="23" s="1"/>
  <c r="C586" i="23"/>
  <c r="A447" i="23"/>
  <c r="C416" i="23"/>
  <c r="B384" i="23"/>
  <c r="C353" i="23"/>
  <c r="A782" i="23"/>
  <c r="A744" i="23"/>
  <c r="B312" i="23"/>
  <c r="C281" i="23"/>
  <c r="A721" i="23"/>
  <c r="C690" i="23"/>
  <c r="A756" i="23"/>
  <c r="A259" i="23"/>
  <c r="C228" i="23"/>
  <c r="A776" i="23"/>
  <c r="C745" i="23"/>
  <c r="A772" i="23"/>
  <c r="A738" i="23"/>
  <c r="A364" i="23"/>
  <c r="C333" i="23"/>
  <c r="A480" i="23"/>
  <c r="C449" i="23"/>
  <c r="B319" i="23"/>
  <c r="C288" i="23"/>
  <c r="A753" i="23"/>
  <c r="A672" i="23"/>
  <c r="C641" i="23"/>
  <c r="A740" i="23"/>
  <c r="C709" i="23"/>
  <c r="A396" i="23"/>
  <c r="C365" i="23"/>
  <c r="F46" i="21"/>
  <c r="G46" i="21"/>
  <c r="B532" i="23"/>
  <c r="B236" i="23"/>
  <c r="B637" i="23"/>
  <c r="C606" i="23"/>
  <c r="A223" i="23"/>
  <c r="C192" i="23"/>
  <c r="A173" i="23"/>
  <c r="C142" i="23"/>
  <c r="A282" i="23"/>
  <c r="A313" i="23" s="1"/>
  <c r="C251" i="23"/>
  <c r="A277" i="23"/>
  <c r="C246" i="23"/>
  <c r="A345" i="23"/>
  <c r="A376" i="23" s="1"/>
  <c r="C314" i="23"/>
  <c r="B490" i="23"/>
  <c r="C459" i="23"/>
  <c r="A236" i="23"/>
  <c r="C205" i="23"/>
  <c r="A270" i="23"/>
  <c r="C239" i="23"/>
  <c r="B254" i="23"/>
  <c r="B216" i="23"/>
  <c r="A324" i="23"/>
  <c r="A355" i="23" s="1"/>
  <c r="C293" i="23"/>
  <c r="A467" i="23"/>
  <c r="B375" i="23"/>
  <c r="C575" i="23"/>
  <c r="A216" i="23"/>
  <c r="C185" i="23"/>
  <c r="B270" i="23"/>
  <c r="B196" i="23"/>
  <c r="B527" i="23"/>
  <c r="C496" i="23"/>
  <c r="B361" i="23"/>
  <c r="B658" i="23"/>
  <c r="C627" i="23"/>
  <c r="A212" i="23"/>
  <c r="C181" i="23"/>
  <c r="B438" i="23"/>
  <c r="B417" i="23"/>
  <c r="C377" i="23"/>
  <c r="A408" i="23"/>
  <c r="A439" i="23" s="1"/>
  <c r="A196" i="23"/>
  <c r="C165" i="23"/>
  <c r="A299" i="23"/>
  <c r="C268" i="23"/>
  <c r="C579" i="23"/>
  <c r="C574" i="23"/>
  <c r="C596" i="23"/>
  <c r="C156" i="23"/>
  <c r="O23" i="21"/>
  <c r="J23" i="21"/>
  <c r="L18" i="21"/>
  <c r="Q18" i="21"/>
  <c r="K40" i="21"/>
  <c r="P40" i="21"/>
  <c r="M25" i="21"/>
  <c r="R25" i="21"/>
  <c r="M34" i="21"/>
  <c r="R34" i="21"/>
  <c r="M36" i="21"/>
  <c r="R36" i="21"/>
  <c r="M20" i="21"/>
  <c r="R20" i="21"/>
  <c r="Q42" i="21"/>
  <c r="L42" i="21"/>
  <c r="L26" i="21"/>
  <c r="Q26" i="21"/>
  <c r="M16" i="21"/>
  <c r="R16" i="21"/>
  <c r="R18" i="21"/>
  <c r="M18" i="21"/>
  <c r="L22" i="21"/>
  <c r="Q22" i="21"/>
  <c r="O40" i="21"/>
  <c r="J40" i="21"/>
  <c r="L25" i="21"/>
  <c r="Q25" i="21"/>
  <c r="Q34" i="21"/>
  <c r="L34" i="21"/>
  <c r="L36" i="21"/>
  <c r="Q36" i="21"/>
  <c r="Q20" i="21"/>
  <c r="L20" i="21"/>
  <c r="M42" i="21"/>
  <c r="R42" i="21"/>
  <c r="P35" i="21"/>
  <c r="K35" i="21"/>
  <c r="R35" i="21"/>
  <c r="M35" i="21"/>
  <c r="K16" i="21"/>
  <c r="P16" i="21"/>
  <c r="O18" i="21"/>
  <c r="J18" i="21"/>
  <c r="J22" i="21"/>
  <c r="O22" i="21"/>
  <c r="R40" i="21"/>
  <c r="M40" i="21"/>
  <c r="O25" i="21"/>
  <c r="J25" i="21"/>
  <c r="O34" i="21"/>
  <c r="J34" i="21"/>
  <c r="O37" i="21"/>
  <c r="J37" i="21"/>
  <c r="J28" i="21"/>
  <c r="O28" i="21"/>
  <c r="J42" i="21"/>
  <c r="O42" i="21"/>
  <c r="R26" i="21"/>
  <c r="M26" i="21"/>
  <c r="M31" i="21"/>
  <c r="R31" i="21"/>
  <c r="J26" i="21"/>
  <c r="O26" i="21"/>
  <c r="O35" i="21"/>
  <c r="J35" i="21"/>
  <c r="K31" i="21"/>
  <c r="P31" i="21"/>
  <c r="L16" i="21"/>
  <c r="Q16" i="21"/>
  <c r="K18" i="21"/>
  <c r="P18" i="21"/>
  <c r="K22" i="21"/>
  <c r="P22" i="21"/>
  <c r="L40" i="21"/>
  <c r="Q40" i="21"/>
  <c r="K25" i="21"/>
  <c r="P25" i="21"/>
  <c r="P34" i="21"/>
  <c r="K34" i="21"/>
  <c r="Q37" i="21"/>
  <c r="L37" i="21"/>
  <c r="K28" i="21"/>
  <c r="P28" i="21"/>
  <c r="K42" i="21"/>
  <c r="P42" i="21"/>
  <c r="L31" i="21"/>
  <c r="Q31" i="21"/>
  <c r="Q23" i="21"/>
  <c r="L23" i="21"/>
  <c r="K30" i="21"/>
  <c r="P30" i="21"/>
  <c r="Q15" i="21"/>
  <c r="L15" i="21"/>
  <c r="R39" i="21"/>
  <c r="M39" i="21"/>
  <c r="K24" i="21"/>
  <c r="P24" i="21"/>
  <c r="O21" i="21"/>
  <c r="J21" i="21"/>
  <c r="O32" i="21"/>
  <c r="J32" i="21"/>
  <c r="R17" i="21"/>
  <c r="M17" i="21"/>
  <c r="O41" i="21"/>
  <c r="J41" i="21"/>
  <c r="J13" i="21"/>
  <c r="O13" i="21"/>
  <c r="P37" i="21"/>
  <c r="K37" i="21"/>
  <c r="R28" i="21"/>
  <c r="M28" i="21"/>
  <c r="M27" i="21"/>
  <c r="R27" i="21"/>
  <c r="Q35" i="21"/>
  <c r="L35" i="21"/>
  <c r="K38" i="21"/>
  <c r="P38" i="21"/>
  <c r="P23" i="21"/>
  <c r="K23" i="21"/>
  <c r="R33" i="21"/>
  <c r="M33" i="21"/>
  <c r="Q30" i="21"/>
  <c r="L30" i="21"/>
  <c r="R15" i="21"/>
  <c r="M15" i="21"/>
  <c r="Q33" i="21"/>
  <c r="L33" i="21"/>
  <c r="Q19" i="21"/>
  <c r="L19" i="21"/>
  <c r="L29" i="21"/>
  <c r="Q29" i="21"/>
  <c r="P39" i="21"/>
  <c r="K39" i="21"/>
  <c r="R24" i="21"/>
  <c r="M24" i="21"/>
  <c r="R21" i="21"/>
  <c r="M21" i="21"/>
  <c r="R32" i="21"/>
  <c r="M32" i="21"/>
  <c r="O17" i="21"/>
  <c r="J17" i="21"/>
  <c r="L41" i="21"/>
  <c r="Q41" i="21"/>
  <c r="K13" i="21"/>
  <c r="P13" i="21"/>
  <c r="R37" i="21"/>
  <c r="M37" i="21"/>
  <c r="L28" i="21"/>
  <c r="Q28" i="21"/>
  <c r="O27" i="21"/>
  <c r="J27" i="21"/>
  <c r="R22" i="21"/>
  <c r="M22" i="21"/>
  <c r="O31" i="21"/>
  <c r="J31" i="21"/>
  <c r="L38" i="21"/>
  <c r="Q38" i="21"/>
  <c r="M19" i="21"/>
  <c r="R19" i="21"/>
  <c r="R30" i="21"/>
  <c r="M30" i="21"/>
  <c r="P15" i="21"/>
  <c r="P33" i="21"/>
  <c r="K33" i="21"/>
  <c r="P19" i="21"/>
  <c r="K19" i="21"/>
  <c r="O29" i="21"/>
  <c r="J29" i="21"/>
  <c r="Q39" i="21"/>
  <c r="L39" i="21"/>
  <c r="J24" i="21"/>
  <c r="O24" i="21"/>
  <c r="Q21" i="21"/>
  <c r="L21" i="21"/>
  <c r="P32" i="21"/>
  <c r="K32" i="21"/>
  <c r="P17" i="21"/>
  <c r="K17" i="21"/>
  <c r="P41" i="21"/>
  <c r="K41" i="21"/>
  <c r="J36" i="21"/>
  <c r="O36" i="21"/>
  <c r="J20" i="21"/>
  <c r="O20" i="21"/>
  <c r="K14" i="21"/>
  <c r="P14" i="21"/>
  <c r="P27" i="21"/>
  <c r="K27" i="21"/>
  <c r="O38" i="21"/>
  <c r="J38" i="21"/>
  <c r="J16" i="21"/>
  <c r="O16" i="21"/>
  <c r="R38" i="21"/>
  <c r="M38" i="21"/>
  <c r="M23" i="21"/>
  <c r="R23" i="21"/>
  <c r="K26" i="21"/>
  <c r="P26" i="21"/>
  <c r="P29" i="21"/>
  <c r="K29" i="21"/>
  <c r="J30" i="21"/>
  <c r="O30" i="21"/>
  <c r="O15" i="21"/>
  <c r="J15" i="21"/>
  <c r="O33" i="21"/>
  <c r="J33" i="21"/>
  <c r="O19" i="21"/>
  <c r="J19" i="21"/>
  <c r="M29" i="21"/>
  <c r="R29" i="21"/>
  <c r="O39" i="21"/>
  <c r="J39" i="21"/>
  <c r="Q24" i="21"/>
  <c r="L24" i="21"/>
  <c r="P21" i="21"/>
  <c r="K21" i="21"/>
  <c r="Q32" i="21"/>
  <c r="L32" i="21"/>
  <c r="L17" i="21"/>
  <c r="Q17" i="21"/>
  <c r="R41" i="21"/>
  <c r="M41" i="21"/>
  <c r="K36" i="21"/>
  <c r="P36" i="21"/>
  <c r="K20" i="21"/>
  <c r="P20" i="21"/>
  <c r="J14" i="21"/>
  <c r="O14" i="21"/>
  <c r="L27" i="21"/>
  <c r="Q27" i="21"/>
  <c r="S14" i="21" l="1"/>
  <c r="B415" i="23"/>
  <c r="C384" i="23"/>
  <c r="A478" i="23"/>
  <c r="C447" i="23"/>
  <c r="B679" i="23"/>
  <c r="C648" i="23"/>
  <c r="S16" i="21"/>
  <c r="E98" i="23" s="1"/>
  <c r="B668" i="23"/>
  <c r="D668" i="23" s="1"/>
  <c r="C637" i="23"/>
  <c r="A771" i="23"/>
  <c r="C740" i="23"/>
  <c r="A511" i="23"/>
  <c r="C480" i="23"/>
  <c r="A807" i="23"/>
  <c r="C776" i="23"/>
  <c r="B343" i="23"/>
  <c r="C312" i="23"/>
  <c r="N33" i="21"/>
  <c r="D627" i="23" s="1"/>
  <c r="A703" i="23"/>
  <c r="C672" i="23"/>
  <c r="A395" i="23"/>
  <c r="C364" i="23"/>
  <c r="A290" i="23"/>
  <c r="C259" i="23"/>
  <c r="A775" i="23"/>
  <c r="S22" i="21"/>
  <c r="E292" i="23" s="1"/>
  <c r="A784" i="23"/>
  <c r="A769" i="23"/>
  <c r="A787" i="23"/>
  <c r="B689" i="23"/>
  <c r="C658" i="23"/>
  <c r="C396" i="23"/>
  <c r="A427" i="23"/>
  <c r="B350" i="23"/>
  <c r="C319" i="23"/>
  <c r="A803" i="23"/>
  <c r="A752" i="23"/>
  <c r="C721" i="23"/>
  <c r="A813" i="23"/>
  <c r="S34" i="21"/>
  <c r="E672" i="23" s="1"/>
  <c r="S18" i="21"/>
  <c r="E178" i="23" s="1"/>
  <c r="N19" i="21"/>
  <c r="D210" i="23" s="1"/>
  <c r="S19" i="21"/>
  <c r="E203" i="23" s="1"/>
  <c r="N20" i="21"/>
  <c r="D245" i="23" s="1"/>
  <c r="N31" i="21"/>
  <c r="D566" i="23" s="1"/>
  <c r="S20" i="21"/>
  <c r="E239" i="23" s="1"/>
  <c r="N16" i="21"/>
  <c r="D117" i="23" s="1"/>
  <c r="N34" i="21"/>
  <c r="S33" i="21"/>
  <c r="N29" i="21"/>
  <c r="D524" i="23" s="1"/>
  <c r="N38" i="21"/>
  <c r="N14" i="21"/>
  <c r="D58" i="23" s="1"/>
  <c r="E101" i="23"/>
  <c r="E124" i="23"/>
  <c r="E117" i="23"/>
  <c r="E116" i="23"/>
  <c r="E108" i="23"/>
  <c r="E110" i="23"/>
  <c r="E109" i="23"/>
  <c r="E107" i="23"/>
  <c r="E112" i="23"/>
  <c r="E119" i="23"/>
  <c r="E114" i="23"/>
  <c r="D636" i="23"/>
  <c r="D652" i="23"/>
  <c r="D647" i="23"/>
  <c r="D637" i="23"/>
  <c r="D648" i="23"/>
  <c r="D628" i="23"/>
  <c r="D659" i="23"/>
  <c r="D667" i="23"/>
  <c r="D683" i="23"/>
  <c r="D678" i="23"/>
  <c r="D679" i="23"/>
  <c r="D658" i="23"/>
  <c r="D672" i="23"/>
  <c r="D512" i="23"/>
  <c r="D528" i="23"/>
  <c r="D791" i="23"/>
  <c r="E58" i="23"/>
  <c r="E59" i="23"/>
  <c r="E60" i="23"/>
  <c r="E39" i="23"/>
  <c r="E42" i="23"/>
  <c r="E33" i="23"/>
  <c r="E43" i="23"/>
  <c r="E34" i="23"/>
  <c r="E35" i="23"/>
  <c r="E50" i="23"/>
  <c r="E62" i="23"/>
  <c r="E36" i="23"/>
  <c r="E63" i="23"/>
  <c r="E38" i="23"/>
  <c r="E40" i="23"/>
  <c r="E37" i="23"/>
  <c r="E44" i="23"/>
  <c r="E57" i="23"/>
  <c r="E49" i="23"/>
  <c r="E47" i="23"/>
  <c r="E55" i="23"/>
  <c r="E41" i="23"/>
  <c r="E52" i="23"/>
  <c r="E61" i="23"/>
  <c r="E53" i="23"/>
  <c r="E56" i="23"/>
  <c r="E54" i="23"/>
  <c r="E48" i="23"/>
  <c r="E46" i="23"/>
  <c r="E45" i="23"/>
  <c r="E51" i="23"/>
  <c r="J46" i="21"/>
  <c r="E632" i="23"/>
  <c r="E648" i="23"/>
  <c r="E651" i="23"/>
  <c r="E641" i="23"/>
  <c r="E636" i="23"/>
  <c r="E652" i="23"/>
  <c r="E647" i="23"/>
  <c r="E627" i="23"/>
  <c r="E629" i="23"/>
  <c r="E637" i="23"/>
  <c r="E645" i="23"/>
  <c r="E628" i="23"/>
  <c r="K46" i="21"/>
  <c r="B227" i="23"/>
  <c r="A227" i="23"/>
  <c r="C196" i="23"/>
  <c r="B469" i="23"/>
  <c r="A407" i="23"/>
  <c r="C376" i="23"/>
  <c r="A344" i="23"/>
  <c r="C313" i="23"/>
  <c r="B406" i="23"/>
  <c r="A330" i="23"/>
  <c r="C299" i="23"/>
  <c r="B392" i="23"/>
  <c r="B301" i="23"/>
  <c r="A498" i="23"/>
  <c r="B247" i="23"/>
  <c r="A267" i="23"/>
  <c r="C236" i="23"/>
  <c r="B285" i="23"/>
  <c r="A386" i="23"/>
  <c r="C355" i="23"/>
  <c r="A243" i="23"/>
  <c r="C212" i="23"/>
  <c r="A247" i="23"/>
  <c r="C216" i="23"/>
  <c r="B521" i="23"/>
  <c r="C490" i="23"/>
  <c r="A308" i="23"/>
  <c r="C277" i="23"/>
  <c r="A204" i="23"/>
  <c r="C173" i="23"/>
  <c r="B267" i="23"/>
  <c r="A470" i="23"/>
  <c r="C439" i="23"/>
  <c r="B558" i="23"/>
  <c r="D527" i="23"/>
  <c r="C527" i="23"/>
  <c r="A254" i="23"/>
  <c r="C223" i="23"/>
  <c r="B448" i="23"/>
  <c r="A301" i="23"/>
  <c r="C270" i="23"/>
  <c r="B563" i="23"/>
  <c r="C617" i="23"/>
  <c r="C590" i="23"/>
  <c r="C177" i="23"/>
  <c r="N37" i="21"/>
  <c r="N28" i="21"/>
  <c r="D490" i="23" s="1"/>
  <c r="S37" i="21"/>
  <c r="N22" i="21"/>
  <c r="N32" i="21"/>
  <c r="D617" i="23" s="1"/>
  <c r="N18" i="21"/>
  <c r="D177" i="23" s="1"/>
  <c r="S31" i="21"/>
  <c r="S39" i="21"/>
  <c r="S32" i="21"/>
  <c r="E617" i="23" s="1"/>
  <c r="N15" i="21"/>
  <c r="S24" i="21"/>
  <c r="N27" i="21"/>
  <c r="S13" i="21"/>
  <c r="N21" i="21"/>
  <c r="D270" i="23" s="1"/>
  <c r="N35" i="21"/>
  <c r="S42" i="21"/>
  <c r="N25" i="21"/>
  <c r="S15" i="21"/>
  <c r="N24" i="21"/>
  <c r="S27" i="21"/>
  <c r="N13" i="21"/>
  <c r="S21" i="21"/>
  <c r="E277" i="23" s="1"/>
  <c r="S35" i="21"/>
  <c r="N42" i="21"/>
  <c r="S25" i="21"/>
  <c r="S29" i="21"/>
  <c r="N39" i="21"/>
  <c r="S30" i="21"/>
  <c r="N17" i="21"/>
  <c r="N41" i="21"/>
  <c r="S26" i="21"/>
  <c r="S28" i="21"/>
  <c r="N40" i="21"/>
  <c r="N23" i="21"/>
  <c r="D313" i="23" s="1"/>
  <c r="S36" i="21"/>
  <c r="S38" i="21"/>
  <c r="N36" i="21"/>
  <c r="N30" i="21"/>
  <c r="S17" i="21"/>
  <c r="S41" i="21"/>
  <c r="N26" i="21"/>
  <c r="S40" i="21"/>
  <c r="S23" i="21"/>
  <c r="BF9" i="20"/>
  <c r="B14" i="17"/>
  <c r="C14" i="17"/>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8" i="20"/>
  <c r="P9" i="20"/>
  <c r="P10" i="20"/>
  <c r="W10" i="20" s="1"/>
  <c r="P11" i="20"/>
  <c r="P12" i="20"/>
  <c r="P13" i="20"/>
  <c r="P14" i="20"/>
  <c r="P15" i="20"/>
  <c r="P16" i="20"/>
  <c r="P17" i="20"/>
  <c r="P18" i="20"/>
  <c r="P19" i="20"/>
  <c r="P20" i="20"/>
  <c r="P21" i="20"/>
  <c r="P22" i="20"/>
  <c r="P23" i="20"/>
  <c r="P24" i="20"/>
  <c r="P25" i="20"/>
  <c r="P26" i="20"/>
  <c r="P27" i="20"/>
  <c r="P28" i="20"/>
  <c r="P29" i="20"/>
  <c r="P30" i="20"/>
  <c r="P31" i="20"/>
  <c r="P32" i="20"/>
  <c r="P33" i="20"/>
  <c r="P34" i="20"/>
  <c r="P35" i="20"/>
  <c r="P36" i="20"/>
  <c r="P37" i="20"/>
  <c r="P38" i="20"/>
  <c r="P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8" i="20"/>
  <c r="AW9" i="20"/>
  <c r="AW10" i="20"/>
  <c r="AV9" i="20"/>
  <c r="BC9" i="20" s="1"/>
  <c r="AV10" i="20"/>
  <c r="BC10" i="20" s="1"/>
  <c r="AZ8" i="20"/>
  <c r="AZ9" i="20"/>
  <c r="AZ10" i="20"/>
  <c r="AZ11" i="20"/>
  <c r="AZ12" i="20"/>
  <c r="AZ13" i="20"/>
  <c r="AZ14" i="20"/>
  <c r="AZ15" i="20"/>
  <c r="AZ16" i="20"/>
  <c r="AZ17" i="20"/>
  <c r="AZ18" i="20"/>
  <c r="AZ19" i="20"/>
  <c r="AZ20" i="20"/>
  <c r="AZ21" i="20"/>
  <c r="AZ22" i="20"/>
  <c r="AZ23" i="20"/>
  <c r="AZ24" i="20"/>
  <c r="AZ25" i="20"/>
  <c r="AZ26" i="20"/>
  <c r="AZ27" i="20"/>
  <c r="AZ28" i="20"/>
  <c r="AZ29" i="20"/>
  <c r="AZ30" i="20"/>
  <c r="AZ31" i="20"/>
  <c r="AZ32" i="20"/>
  <c r="AZ33" i="20"/>
  <c r="AZ34" i="20"/>
  <c r="AZ35" i="20"/>
  <c r="AZ36" i="20"/>
  <c r="AZ37" i="20"/>
  <c r="AZ38" i="20"/>
  <c r="AY9" i="20"/>
  <c r="AY10" i="20"/>
  <c r="AY11" i="20"/>
  <c r="AY12" i="20"/>
  <c r="AY13" i="20"/>
  <c r="AY14" i="20"/>
  <c r="AY15" i="20"/>
  <c r="AY16" i="20"/>
  <c r="AY17" i="20"/>
  <c r="AY18" i="20"/>
  <c r="AY19" i="20"/>
  <c r="AY20" i="20"/>
  <c r="AY21" i="20"/>
  <c r="AY22" i="20"/>
  <c r="AY23" i="20"/>
  <c r="AY24" i="20"/>
  <c r="AY25" i="20"/>
  <c r="AY26" i="20"/>
  <c r="AY27" i="20"/>
  <c r="AY28" i="20"/>
  <c r="AY29" i="20"/>
  <c r="AY30" i="20"/>
  <c r="AY31" i="20"/>
  <c r="AY32" i="20"/>
  <c r="AY33" i="20"/>
  <c r="AY34" i="20"/>
  <c r="AY35" i="20"/>
  <c r="AY36" i="20"/>
  <c r="AY37" i="20"/>
  <c r="AY38" i="20"/>
  <c r="M39" i="20"/>
  <c r="K39" i="20"/>
  <c r="L15" i="20"/>
  <c r="L16" i="20"/>
  <c r="AU16" i="20" s="1"/>
  <c r="L17" i="20"/>
  <c r="L18" i="20"/>
  <c r="L19" i="20"/>
  <c r="L20" i="20"/>
  <c r="Z15" i="20"/>
  <c r="Z16" i="20"/>
  <c r="Z17" i="20"/>
  <c r="Z18" i="20"/>
  <c r="Z19" i="20"/>
  <c r="Z20" i="20"/>
  <c r="N12" i="20"/>
  <c r="AA12" i="20" s="1"/>
  <c r="N13" i="20"/>
  <c r="AA13" i="20" s="1"/>
  <c r="N14" i="20"/>
  <c r="AA14" i="20" s="1"/>
  <c r="AB14" i="20" s="1"/>
  <c r="N15" i="20"/>
  <c r="N16" i="20"/>
  <c r="N17" i="20"/>
  <c r="N18" i="20"/>
  <c r="N19" i="20"/>
  <c r="AA19" i="20" s="1"/>
  <c r="N20" i="20"/>
  <c r="AA20" i="20" s="1"/>
  <c r="N21" i="20"/>
  <c r="AA21" i="20" s="1"/>
  <c r="N22" i="20"/>
  <c r="AA22" i="20" s="1"/>
  <c r="N23" i="20"/>
  <c r="AA23" i="20" s="1"/>
  <c r="N24" i="20"/>
  <c r="AA24" i="20" s="1"/>
  <c r="N25" i="20"/>
  <c r="AA25" i="20" s="1"/>
  <c r="N26" i="20"/>
  <c r="AA26" i="20" s="1"/>
  <c r="N27" i="20"/>
  <c r="AA27" i="20" s="1"/>
  <c r="N28" i="20"/>
  <c r="AA28" i="20" s="1"/>
  <c r="N29" i="20"/>
  <c r="AA29" i="20" s="1"/>
  <c r="AB29" i="20" s="1"/>
  <c r="N30" i="20"/>
  <c r="AA30" i="20" s="1"/>
  <c r="N31" i="20"/>
  <c r="AA31" i="20" s="1"/>
  <c r="N32" i="20"/>
  <c r="AA32" i="20" s="1"/>
  <c r="N33" i="20"/>
  <c r="AA33" i="20" s="1"/>
  <c r="N34" i="20"/>
  <c r="AA34" i="20" s="1"/>
  <c r="N35" i="20"/>
  <c r="AA35" i="20" s="1"/>
  <c r="N36" i="20"/>
  <c r="AA36" i="20" s="1"/>
  <c r="N37" i="20"/>
  <c r="AA37" i="20" s="1"/>
  <c r="N38" i="20"/>
  <c r="AA38" i="20" s="1"/>
  <c r="BG12" i="20"/>
  <c r="BG13" i="20" s="1"/>
  <c r="BG14" i="20" s="1"/>
  <c r="BG15" i="20" s="1"/>
  <c r="BG16" i="20" s="1"/>
  <c r="BG17" i="20" s="1"/>
  <c r="BG18" i="20" s="1"/>
  <c r="BG19" i="20" s="1"/>
  <c r="BG20" i="20" s="1"/>
  <c r="BG21" i="20" s="1"/>
  <c r="BG22" i="20" s="1"/>
  <c r="BG23" i="20" s="1"/>
  <c r="BG24" i="20" s="1"/>
  <c r="BG25" i="20" s="1"/>
  <c r="BG26" i="20" s="1"/>
  <c r="BG27" i="20" s="1"/>
  <c r="BG28" i="20" s="1"/>
  <c r="BG29" i="20" s="1"/>
  <c r="BG30" i="20" s="1"/>
  <c r="BG31" i="20" s="1"/>
  <c r="BG32" i="20" s="1"/>
  <c r="BG33" i="20" s="1"/>
  <c r="BG34" i="20" s="1"/>
  <c r="BG35" i="20" s="1"/>
  <c r="BG36" i="20" s="1"/>
  <c r="BG37" i="20" s="1"/>
  <c r="BG38" i="20" s="1"/>
  <c r="AB109" i="19"/>
  <c r="AC109" i="19"/>
  <c r="AD109" i="19"/>
  <c r="AE109" i="19"/>
  <c r="AF109" i="19"/>
  <c r="AG109" i="19"/>
  <c r="AH109" i="19"/>
  <c r="AI109" i="19"/>
  <c r="H94" i="19"/>
  <c r="I94" i="19"/>
  <c r="J94" i="19"/>
  <c r="K94" i="19"/>
  <c r="L94" i="19"/>
  <c r="M94" i="19"/>
  <c r="N94" i="19"/>
  <c r="O94" i="19"/>
  <c r="P94" i="19"/>
  <c r="Q94" i="19"/>
  <c r="R94" i="19"/>
  <c r="S94" i="19"/>
  <c r="T94" i="19"/>
  <c r="U94" i="19"/>
  <c r="V94" i="19"/>
  <c r="W94" i="19"/>
  <c r="X94" i="19"/>
  <c r="Y94" i="19"/>
  <c r="Z94" i="19"/>
  <c r="AA94" i="19"/>
  <c r="AB94" i="19"/>
  <c r="AC94" i="19"/>
  <c r="AD94" i="19"/>
  <c r="AE94" i="19"/>
  <c r="AF94" i="19"/>
  <c r="AG94" i="19"/>
  <c r="AH94" i="19"/>
  <c r="AI94" i="19"/>
  <c r="G47" i="19"/>
  <c r="H47" i="19"/>
  <c r="I47" i="19"/>
  <c r="J47" i="19"/>
  <c r="K47" i="19"/>
  <c r="L47" i="19"/>
  <c r="M47" i="19"/>
  <c r="N47" i="19"/>
  <c r="O47" i="19"/>
  <c r="P47" i="19"/>
  <c r="Q47" i="19"/>
  <c r="R47" i="19"/>
  <c r="S47" i="19"/>
  <c r="T47" i="19"/>
  <c r="U47" i="19"/>
  <c r="V47" i="19"/>
  <c r="W47" i="19"/>
  <c r="X47" i="19"/>
  <c r="Y47" i="19"/>
  <c r="Z47" i="19"/>
  <c r="AA47" i="19"/>
  <c r="AB47" i="19"/>
  <c r="AC47" i="19"/>
  <c r="AD47" i="19"/>
  <c r="AE47" i="19"/>
  <c r="AF47" i="19"/>
  <c r="AG47" i="19"/>
  <c r="AH47" i="19"/>
  <c r="AI47" i="19"/>
  <c r="L31" i="20"/>
  <c r="L32" i="20"/>
  <c r="L33" i="20"/>
  <c r="L34" i="20"/>
  <c r="AU34" i="20" s="1"/>
  <c r="L35" i="20"/>
  <c r="AU35" i="20" s="1"/>
  <c r="L36" i="20"/>
  <c r="AU36" i="20" s="1"/>
  <c r="L37" i="20"/>
  <c r="L38" i="20"/>
  <c r="Z24" i="20"/>
  <c r="Z25" i="20"/>
  <c r="Z26" i="20"/>
  <c r="Z27" i="20"/>
  <c r="Z28" i="20"/>
  <c r="Z29" i="20"/>
  <c r="Z30" i="20"/>
  <c r="Z31" i="20"/>
  <c r="Z32" i="20"/>
  <c r="Z33" i="20"/>
  <c r="Z34" i="20"/>
  <c r="Z35" i="20"/>
  <c r="Z36" i="20"/>
  <c r="Z37" i="20"/>
  <c r="Z38" i="20"/>
  <c r="L12" i="20"/>
  <c r="L13" i="20"/>
  <c r="L14" i="20"/>
  <c r="L11" i="20"/>
  <c r="U31" i="20"/>
  <c r="V31" i="20" s="1"/>
  <c r="U32" i="20"/>
  <c r="V32" i="20" s="1"/>
  <c r="U33" i="20"/>
  <c r="V33" i="20" s="1"/>
  <c r="U34" i="20"/>
  <c r="V34" i="20" s="1"/>
  <c r="U35" i="20"/>
  <c r="V35" i="20" s="1"/>
  <c r="U36" i="20"/>
  <c r="U37" i="20"/>
  <c r="V37" i="20" s="1"/>
  <c r="U38" i="20"/>
  <c r="R12" i="20"/>
  <c r="S12" i="20" s="1"/>
  <c r="R13" i="20"/>
  <c r="S13" i="20" s="1"/>
  <c r="R14" i="20"/>
  <c r="S14" i="20" s="1"/>
  <c r="R15" i="20"/>
  <c r="S15" i="20" s="1"/>
  <c r="R16" i="20"/>
  <c r="S16" i="20" s="1"/>
  <c r="R17" i="20"/>
  <c r="S17" i="20" s="1"/>
  <c r="R18" i="20"/>
  <c r="S18" i="20" s="1"/>
  <c r="R19" i="20"/>
  <c r="S19" i="20" s="1"/>
  <c r="R20" i="20"/>
  <c r="S20" i="20" s="1"/>
  <c r="R21" i="20"/>
  <c r="S21" i="20" s="1"/>
  <c r="R22" i="20"/>
  <c r="S22" i="20" s="1"/>
  <c r="R23" i="20"/>
  <c r="S23" i="20" s="1"/>
  <c r="R24" i="20"/>
  <c r="S24" i="20" s="1"/>
  <c r="R25" i="20"/>
  <c r="S25" i="20" s="1"/>
  <c r="R26" i="20"/>
  <c r="S26" i="20" s="1"/>
  <c r="R27" i="20"/>
  <c r="S27" i="20" s="1"/>
  <c r="R28" i="20"/>
  <c r="S28" i="20" s="1"/>
  <c r="R29" i="20"/>
  <c r="S29" i="20" s="1"/>
  <c r="R30" i="20"/>
  <c r="S30" i="20" s="1"/>
  <c r="R31" i="20"/>
  <c r="S31" i="20" s="1"/>
  <c r="R32" i="20"/>
  <c r="S32" i="20" s="1"/>
  <c r="R33" i="20"/>
  <c r="S33" i="20" s="1"/>
  <c r="R34" i="20"/>
  <c r="S34" i="20" s="1"/>
  <c r="R35" i="20"/>
  <c r="S35" i="20" s="1"/>
  <c r="R36" i="20"/>
  <c r="S36" i="20" s="1"/>
  <c r="R37" i="20"/>
  <c r="S37" i="20" s="1"/>
  <c r="R38" i="20"/>
  <c r="S38" i="20" s="1"/>
  <c r="N11" i="20"/>
  <c r="AA11" i="20" s="1"/>
  <c r="L21" i="20"/>
  <c r="AU21" i="20" s="1"/>
  <c r="L22" i="20"/>
  <c r="AU22" i="20" s="1"/>
  <c r="L23" i="20"/>
  <c r="L24" i="20"/>
  <c r="AU24" i="20" s="1"/>
  <c r="L25" i="20"/>
  <c r="L26" i="20"/>
  <c r="AU26" i="20" s="1"/>
  <c r="L27" i="20"/>
  <c r="L28" i="20"/>
  <c r="L29" i="20"/>
  <c r="AU29" i="20" s="1"/>
  <c r="L30" i="20"/>
  <c r="Z11" i="20"/>
  <c r="Z12" i="20"/>
  <c r="Z13" i="20"/>
  <c r="Z14" i="20"/>
  <c r="Z21" i="20"/>
  <c r="Z22" i="20"/>
  <c r="Z23" i="20"/>
  <c r="U11" i="20"/>
  <c r="R11" i="20"/>
  <c r="U12" i="20"/>
  <c r="U13" i="20"/>
  <c r="V13" i="20" s="1"/>
  <c r="U14" i="20"/>
  <c r="V14" i="20" s="1"/>
  <c r="U15" i="20"/>
  <c r="V15" i="20" s="1"/>
  <c r="U16" i="20"/>
  <c r="V16" i="20" s="1"/>
  <c r="U17" i="20"/>
  <c r="U18" i="20"/>
  <c r="V18" i="20" s="1"/>
  <c r="U19" i="20"/>
  <c r="V19" i="20" s="1"/>
  <c r="U20" i="20"/>
  <c r="U21" i="20"/>
  <c r="V21" i="20" s="1"/>
  <c r="U22" i="20"/>
  <c r="U23" i="20"/>
  <c r="V23" i="20" s="1"/>
  <c r="U24" i="20"/>
  <c r="V24" i="20" s="1"/>
  <c r="U25" i="20"/>
  <c r="U26" i="20"/>
  <c r="V26" i="20" s="1"/>
  <c r="U27" i="20"/>
  <c r="V27" i="20" s="1"/>
  <c r="U28" i="20"/>
  <c r="U29" i="20"/>
  <c r="U30" i="20"/>
  <c r="V30" i="20" s="1"/>
  <c r="AA10" i="20"/>
  <c r="Z10" i="20"/>
  <c r="X10" i="20"/>
  <c r="L10" i="20"/>
  <c r="G94" i="19"/>
  <c r="AA109" i="19"/>
  <c r="Z109" i="19"/>
  <c r="Y109" i="19"/>
  <c r="X109" i="19"/>
  <c r="W109" i="19"/>
  <c r="V109" i="19"/>
  <c r="U109" i="19"/>
  <c r="T109" i="19"/>
  <c r="S109" i="19"/>
  <c r="R109" i="19"/>
  <c r="Q109" i="19"/>
  <c r="P109" i="19"/>
  <c r="O109" i="19"/>
  <c r="N109" i="19"/>
  <c r="M109" i="19"/>
  <c r="L109" i="19"/>
  <c r="K109" i="19"/>
  <c r="J109" i="19"/>
  <c r="I109" i="19"/>
  <c r="H109" i="19"/>
  <c r="G109" i="19"/>
  <c r="C10" i="19"/>
  <c r="C21" i="17"/>
  <c r="B10" i="17"/>
  <c r="B11" i="17" s="1"/>
  <c r="B12" i="17" s="1"/>
  <c r="B15" i="17" s="1"/>
  <c r="BB10" i="20"/>
  <c r="AU17" i="20" l="1"/>
  <c r="AV17" i="20" s="1"/>
  <c r="BC17" i="20" s="1"/>
  <c r="X15" i="20"/>
  <c r="AU27" i="20"/>
  <c r="AU39" i="20"/>
  <c r="E189" i="23"/>
  <c r="D196" i="23"/>
  <c r="E176" i="23"/>
  <c r="AB20" i="20"/>
  <c r="AB19" i="20"/>
  <c r="D216" i="23"/>
  <c r="E171" i="23"/>
  <c r="E182" i="23"/>
  <c r="D523" i="23"/>
  <c r="D511" i="23"/>
  <c r="E197" i="23"/>
  <c r="E194" i="23"/>
  <c r="E193" i="23"/>
  <c r="D503" i="23"/>
  <c r="E168" i="23"/>
  <c r="D517" i="23"/>
  <c r="D641" i="23"/>
  <c r="E188" i="23"/>
  <c r="D47" i="23"/>
  <c r="E660" i="23"/>
  <c r="D51" i="23"/>
  <c r="D39" i="23"/>
  <c r="E667" i="23"/>
  <c r="D504" i="23"/>
  <c r="E196" i="23"/>
  <c r="E185" i="23"/>
  <c r="E216" i="23"/>
  <c r="D34" i="23"/>
  <c r="E208" i="23"/>
  <c r="E103" i="23"/>
  <c r="E296" i="23"/>
  <c r="E286" i="23"/>
  <c r="E207" i="23"/>
  <c r="E284" i="23"/>
  <c r="E205" i="23"/>
  <c r="E211" i="23"/>
  <c r="E295" i="23"/>
  <c r="E293" i="23"/>
  <c r="E210" i="23"/>
  <c r="E290" i="23"/>
  <c r="E299" i="23"/>
  <c r="D590" i="23"/>
  <c r="E160" i="23"/>
  <c r="E663" i="23"/>
  <c r="E676" i="23"/>
  <c r="E167" i="23"/>
  <c r="E99" i="23"/>
  <c r="D212" i="23"/>
  <c r="E668" i="23"/>
  <c r="E166" i="23"/>
  <c r="E115" i="23"/>
  <c r="E192" i="23"/>
  <c r="E206" i="23"/>
  <c r="D205" i="23"/>
  <c r="E187" i="23"/>
  <c r="D201" i="23"/>
  <c r="E213" i="23"/>
  <c r="E174" i="23"/>
  <c r="E186" i="23"/>
  <c r="D189" i="23"/>
  <c r="E212" i="23"/>
  <c r="E181" i="23"/>
  <c r="E202" i="23"/>
  <c r="E161" i="23"/>
  <c r="E162" i="23"/>
  <c r="D206" i="23"/>
  <c r="D579" i="23"/>
  <c r="E195" i="23"/>
  <c r="E184" i="23"/>
  <c r="D194" i="23"/>
  <c r="D575" i="23"/>
  <c r="E180" i="23"/>
  <c r="E201" i="23"/>
  <c r="E165" i="23"/>
  <c r="E190" i="23"/>
  <c r="E169" i="23"/>
  <c r="E97" i="23"/>
  <c r="E679" i="23"/>
  <c r="E217" i="23"/>
  <c r="E158" i="23"/>
  <c r="E104" i="23"/>
  <c r="E177" i="23"/>
  <c r="E682" i="23"/>
  <c r="E191" i="23"/>
  <c r="E170" i="23"/>
  <c r="E125" i="23"/>
  <c r="E173" i="23"/>
  <c r="E658" i="23"/>
  <c r="E218" i="23"/>
  <c r="E157" i="23"/>
  <c r="E102" i="23"/>
  <c r="D111" i="23"/>
  <c r="D565" i="23"/>
  <c r="D191" i="23"/>
  <c r="D586" i="23"/>
  <c r="D197" i="23"/>
  <c r="D214" i="23"/>
  <c r="D574" i="23"/>
  <c r="E304" i="23"/>
  <c r="D200" i="23"/>
  <c r="E106" i="23"/>
  <c r="E306" i="23"/>
  <c r="D188" i="23"/>
  <c r="E678" i="23"/>
  <c r="E199" i="23"/>
  <c r="E123" i="23"/>
  <c r="E105" i="23"/>
  <c r="E307" i="23"/>
  <c r="E683" i="23"/>
  <c r="E214" i="23"/>
  <c r="E172" i="23"/>
  <c r="E164" i="23"/>
  <c r="E96" i="23"/>
  <c r="E100" i="23"/>
  <c r="E288" i="23"/>
  <c r="E237" i="23"/>
  <c r="E95" i="23"/>
  <c r="E122" i="23"/>
  <c r="E287" i="23"/>
  <c r="E659" i="23"/>
  <c r="E200" i="23"/>
  <c r="E175" i="23"/>
  <c r="E163" i="23"/>
  <c r="E113" i="23"/>
  <c r="E120" i="23"/>
  <c r="E311" i="23"/>
  <c r="E209" i="23"/>
  <c r="E159" i="23"/>
  <c r="E183" i="23"/>
  <c r="E118" i="23"/>
  <c r="E121" i="23"/>
  <c r="E310" i="23"/>
  <c r="D96" i="23"/>
  <c r="D123" i="23"/>
  <c r="D98" i="23"/>
  <c r="D103" i="23"/>
  <c r="D112" i="23"/>
  <c r="D114" i="23"/>
  <c r="D106" i="23"/>
  <c r="AU15" i="20"/>
  <c r="AV15" i="20" s="1"/>
  <c r="BC15" i="20" s="1"/>
  <c r="D99" i="23"/>
  <c r="D118" i="23"/>
  <c r="AU32" i="20"/>
  <c r="D107" i="23"/>
  <c r="D102" i="23"/>
  <c r="AB31" i="20"/>
  <c r="D115" i="23"/>
  <c r="D125" i="23"/>
  <c r="D116" i="23"/>
  <c r="D101" i="23"/>
  <c r="X23" i="20"/>
  <c r="D585" i="23"/>
  <c r="D119" i="23"/>
  <c r="D100" i="23"/>
  <c r="D213" i="23"/>
  <c r="D109" i="23"/>
  <c r="D124" i="23"/>
  <c r="D211" i="23"/>
  <c r="D97" i="23"/>
  <c r="D122" i="23"/>
  <c r="AB38" i="20"/>
  <c r="E238" i="23"/>
  <c r="D108" i="23"/>
  <c r="D121" i="23"/>
  <c r="AB37" i="20"/>
  <c r="AU20" i="20"/>
  <c r="E245" i="23"/>
  <c r="D110" i="23"/>
  <c r="D120" i="23"/>
  <c r="E291" i="23"/>
  <c r="AU30" i="20"/>
  <c r="AU14" i="20"/>
  <c r="AV14" i="20" s="1"/>
  <c r="BC14" i="20" s="1"/>
  <c r="D113" i="23"/>
  <c r="D105" i="23"/>
  <c r="D215" i="23"/>
  <c r="D233" i="23"/>
  <c r="D95" i="23"/>
  <c r="D104" i="23"/>
  <c r="D192" i="23"/>
  <c r="AU28" i="20"/>
  <c r="AU38" i="20"/>
  <c r="E215" i="23"/>
  <c r="E179" i="23"/>
  <c r="E246" i="23"/>
  <c r="E111" i="23"/>
  <c r="D229" i="23"/>
  <c r="E302" i="23"/>
  <c r="D208" i="23"/>
  <c r="X24" i="20"/>
  <c r="X16" i="20"/>
  <c r="AU33" i="20"/>
  <c r="AV16" i="20"/>
  <c r="BC16" i="20" s="1"/>
  <c r="D37" i="23"/>
  <c r="D53" i="23"/>
  <c r="D62" i="23"/>
  <c r="D56" i="23"/>
  <c r="D222" i="23"/>
  <c r="D226" i="23"/>
  <c r="D236" i="23"/>
  <c r="D223" i="23"/>
  <c r="D49" i="23"/>
  <c r="D61" i="23"/>
  <c r="D38" i="23"/>
  <c r="D33" i="23"/>
  <c r="D246" i="23"/>
  <c r="D244" i="23"/>
  <c r="D225" i="23"/>
  <c r="AB23" i="20"/>
  <c r="AU31" i="20"/>
  <c r="AB22" i="20"/>
  <c r="D52" i="23"/>
  <c r="D46" i="23"/>
  <c r="D60" i="23"/>
  <c r="D42" i="23"/>
  <c r="D237" i="23"/>
  <c r="D234" i="23"/>
  <c r="D249" i="23"/>
  <c r="B710" i="23"/>
  <c r="C679" i="23"/>
  <c r="AB25" i="20"/>
  <c r="D55" i="23"/>
  <c r="D48" i="23"/>
  <c r="D59" i="23"/>
  <c r="D40" i="23"/>
  <c r="D220" i="23"/>
  <c r="D241" i="23"/>
  <c r="D224" i="23"/>
  <c r="AU25" i="20"/>
  <c r="AU37" i="20"/>
  <c r="AU19" i="20"/>
  <c r="D54" i="23"/>
  <c r="D43" i="23"/>
  <c r="D35" i="23"/>
  <c r="D221" i="23"/>
  <c r="D238" i="23"/>
  <c r="D228" i="23"/>
  <c r="D202" i="23"/>
  <c r="D199" i="23"/>
  <c r="A509" i="23"/>
  <c r="C478" i="23"/>
  <c r="AU23" i="20"/>
  <c r="X32" i="20"/>
  <c r="AU18" i="20"/>
  <c r="AV18" i="20" s="1"/>
  <c r="BC18" i="20" s="1"/>
  <c r="D44" i="23"/>
  <c r="D50" i="23"/>
  <c r="D57" i="23"/>
  <c r="D36" i="23"/>
  <c r="D239" i="23"/>
  <c r="D231" i="23"/>
  <c r="D232" i="23"/>
  <c r="D248" i="23"/>
  <c r="AA17" i="20"/>
  <c r="AB17" i="20" s="1"/>
  <c r="D45" i="23"/>
  <c r="D41" i="23"/>
  <c r="D63" i="23"/>
  <c r="D242" i="23"/>
  <c r="D230" i="23"/>
  <c r="D195" i="23"/>
  <c r="D209" i="23"/>
  <c r="B446" i="23"/>
  <c r="D446" i="23" s="1"/>
  <c r="C415" i="23"/>
  <c r="A844" i="23"/>
  <c r="A815" i="23"/>
  <c r="A838" i="23"/>
  <c r="C807" i="23"/>
  <c r="X31" i="20"/>
  <c r="AA15" i="20"/>
  <c r="AB15" i="20" s="1"/>
  <c r="E231" i="23"/>
  <c r="E226" i="23"/>
  <c r="E224" i="23"/>
  <c r="A426" i="23"/>
  <c r="C395" i="23"/>
  <c r="E221" i="23"/>
  <c r="E225" i="23"/>
  <c r="E241" i="23"/>
  <c r="A783" i="23"/>
  <c r="E783" i="23" s="1"/>
  <c r="C752" i="23"/>
  <c r="B720" i="23"/>
  <c r="C689" i="23"/>
  <c r="A542" i="23"/>
  <c r="E542" i="23" s="1"/>
  <c r="C511" i="23"/>
  <c r="AB12" i="20"/>
  <c r="E244" i="23"/>
  <c r="E249" i="23"/>
  <c r="E232" i="23"/>
  <c r="A734" i="23"/>
  <c r="C703" i="23"/>
  <c r="X13" i="20"/>
  <c r="AB27" i="20"/>
  <c r="AB33" i="20"/>
  <c r="AB35" i="20"/>
  <c r="BH9" i="20"/>
  <c r="BI9" i="20" s="1"/>
  <c r="E222" i="23"/>
  <c r="E248" i="23"/>
  <c r="A834" i="23"/>
  <c r="E834" i="23" s="1"/>
  <c r="A818" i="23"/>
  <c r="A802" i="23"/>
  <c r="C771" i="23"/>
  <c r="E70" i="19" a="1"/>
  <c r="R70" i="19" s="1"/>
  <c r="AB34" i="20"/>
  <c r="AB26" i="20"/>
  <c r="E223" i="23"/>
  <c r="E236" i="23"/>
  <c r="E233" i="23"/>
  <c r="E230" i="23"/>
  <c r="A806" i="23"/>
  <c r="E806" i="23" s="1"/>
  <c r="AU11" i="20"/>
  <c r="AV11" i="20" s="1"/>
  <c r="BC11" i="20" s="1"/>
  <c r="AJ47" i="19"/>
  <c r="E242" i="23"/>
  <c r="E228" i="23"/>
  <c r="D807" i="23"/>
  <c r="E300" i="23"/>
  <c r="E294" i="23"/>
  <c r="D193" i="23"/>
  <c r="D190" i="23"/>
  <c r="D207" i="23"/>
  <c r="B381" i="23"/>
  <c r="D381" i="23" s="1"/>
  <c r="C350" i="23"/>
  <c r="A800" i="23"/>
  <c r="B374" i="23"/>
  <c r="C343" i="23"/>
  <c r="B699" i="23"/>
  <c r="C668" i="23"/>
  <c r="BE10" i="20"/>
  <c r="E220" i="23"/>
  <c r="E234" i="23"/>
  <c r="E229" i="23"/>
  <c r="E283" i="23"/>
  <c r="E281" i="23"/>
  <c r="D217" i="23"/>
  <c r="D218" i="23"/>
  <c r="D203" i="23"/>
  <c r="A458" i="23"/>
  <c r="E458" i="23" s="1"/>
  <c r="C427" i="23"/>
  <c r="A321" i="23"/>
  <c r="C290" i="23"/>
  <c r="E601" i="23"/>
  <c r="AB36" i="20"/>
  <c r="W38" i="20"/>
  <c r="V38" i="20"/>
  <c r="AB30" i="20"/>
  <c r="W35" i="20"/>
  <c r="AU13" i="20"/>
  <c r="AV13" i="20" s="1"/>
  <c r="BC13" i="20" s="1"/>
  <c r="E25" i="19" a="1"/>
  <c r="W30" i="20"/>
  <c r="W22" i="20"/>
  <c r="W14" i="20"/>
  <c r="W36" i="20"/>
  <c r="V36" i="20"/>
  <c r="X36" i="20" s="1"/>
  <c r="W34" i="20"/>
  <c r="AU12" i="20"/>
  <c r="AV12" i="20" s="1"/>
  <c r="BC12" i="20" s="1"/>
  <c r="W29" i="20"/>
  <c r="W27" i="20"/>
  <c r="AB28" i="20"/>
  <c r="AA18" i="20"/>
  <c r="AB18" i="20" s="1"/>
  <c r="AB21" i="20"/>
  <c r="W21" i="20"/>
  <c r="W28" i="20"/>
  <c r="W20" i="20"/>
  <c r="W12" i="20"/>
  <c r="AB13" i="20"/>
  <c r="V29" i="20"/>
  <c r="X29" i="20" s="1"/>
  <c r="W19" i="20"/>
  <c r="X21" i="20"/>
  <c r="X14" i="20"/>
  <c r="W37" i="20"/>
  <c r="W13" i="20"/>
  <c r="N39" i="20"/>
  <c r="X33" i="20"/>
  <c r="V22" i="20"/>
  <c r="W18" i="20"/>
  <c r="AB32" i="20"/>
  <c r="D734" i="23"/>
  <c r="D721" i="23"/>
  <c r="D729" i="23"/>
  <c r="D745" i="23"/>
  <c r="D740" i="23"/>
  <c r="D720" i="23"/>
  <c r="D141" i="23"/>
  <c r="D145" i="23"/>
  <c r="D147" i="23"/>
  <c r="D126" i="23"/>
  <c r="D153" i="23"/>
  <c r="D151" i="23"/>
  <c r="D130" i="23"/>
  <c r="D129" i="23"/>
  <c r="D152" i="23"/>
  <c r="D149" i="23"/>
  <c r="D148" i="23"/>
  <c r="D127" i="23"/>
  <c r="D128" i="23"/>
  <c r="D133" i="23"/>
  <c r="D132" i="23"/>
  <c r="D139" i="23"/>
  <c r="D137" i="23"/>
  <c r="D155" i="23"/>
  <c r="D136" i="23"/>
  <c r="D144" i="23"/>
  <c r="D140" i="23"/>
  <c r="D138" i="23"/>
  <c r="D131" i="23"/>
  <c r="D146" i="23"/>
  <c r="D143" i="23"/>
  <c r="D150" i="23"/>
  <c r="D135" i="23"/>
  <c r="D134" i="23"/>
  <c r="D154" i="23"/>
  <c r="D142" i="23"/>
  <c r="D156" i="23"/>
  <c r="N46" i="21"/>
  <c r="D7" i="23"/>
  <c r="D15" i="23"/>
  <c r="D23" i="23"/>
  <c r="D31" i="23"/>
  <c r="D16" i="23"/>
  <c r="D8" i="23"/>
  <c r="D32" i="23"/>
  <c r="D9" i="23"/>
  <c r="D17" i="23"/>
  <c r="D25" i="23"/>
  <c r="D10" i="23"/>
  <c r="D18" i="23"/>
  <c r="D26" i="23"/>
  <c r="D12" i="23"/>
  <c r="D3" i="23"/>
  <c r="D11" i="23"/>
  <c r="D19" i="23"/>
  <c r="D27" i="23"/>
  <c r="D28" i="23"/>
  <c r="D4" i="23"/>
  <c r="D20" i="23"/>
  <c r="D5" i="23"/>
  <c r="D13" i="23"/>
  <c r="D21" i="23"/>
  <c r="D29" i="23"/>
  <c r="D6" i="23"/>
  <c r="D14" i="23"/>
  <c r="D22" i="23"/>
  <c r="D30" i="23"/>
  <c r="D24" i="23"/>
  <c r="D2" i="23"/>
  <c r="S46" i="21"/>
  <c r="E6" i="23"/>
  <c r="E14" i="23"/>
  <c r="E22" i="23"/>
  <c r="E30" i="23"/>
  <c r="E15" i="23"/>
  <c r="E31" i="23"/>
  <c r="E23" i="23"/>
  <c r="E8" i="23"/>
  <c r="E16" i="23"/>
  <c r="E24" i="23"/>
  <c r="E32" i="23"/>
  <c r="E9" i="23"/>
  <c r="E17" i="23"/>
  <c r="E25" i="23"/>
  <c r="E2" i="23"/>
  <c r="E10" i="23"/>
  <c r="E18" i="23"/>
  <c r="E26" i="23"/>
  <c r="E3" i="23"/>
  <c r="E11" i="23"/>
  <c r="E19" i="23"/>
  <c r="E27" i="23"/>
  <c r="E4" i="23"/>
  <c r="E12" i="23"/>
  <c r="E20" i="23"/>
  <c r="E28" i="23"/>
  <c r="E5" i="23"/>
  <c r="E13" i="23"/>
  <c r="E21" i="23"/>
  <c r="E29" i="23"/>
  <c r="E7" i="23"/>
  <c r="E565" i="23"/>
  <c r="E566" i="23"/>
  <c r="E567" i="23"/>
  <c r="E585" i="23"/>
  <c r="E586" i="23"/>
  <c r="E589" i="23"/>
  <c r="E583" i="23"/>
  <c r="E575" i="23"/>
  <c r="E579" i="23"/>
  <c r="E570" i="23"/>
  <c r="E574" i="23"/>
  <c r="E590" i="23"/>
  <c r="E784" i="23"/>
  <c r="E792" i="23"/>
  <c r="E800" i="23"/>
  <c r="E787" i="23"/>
  <c r="E803" i="23"/>
  <c r="E782" i="23"/>
  <c r="E802" i="23"/>
  <c r="E791" i="23"/>
  <c r="E807" i="23"/>
  <c r="E544" i="23"/>
  <c r="E543" i="23"/>
  <c r="E535" i="23"/>
  <c r="E536" i="23"/>
  <c r="E554" i="23"/>
  <c r="E539" i="23"/>
  <c r="E548" i="23"/>
  <c r="E558" i="23"/>
  <c r="E552" i="23"/>
  <c r="E559" i="23"/>
  <c r="E459" i="23"/>
  <c r="E461" i="23"/>
  <c r="E462" i="23"/>
  <c r="E466" i="23"/>
  <c r="E441" i="23"/>
  <c r="E442" i="23"/>
  <c r="E443" i="23"/>
  <c r="E447" i="23"/>
  <c r="E446" i="23"/>
  <c r="E465" i="23"/>
  <c r="E455" i="23"/>
  <c r="E449" i="23"/>
  <c r="E451" i="23"/>
  <c r="E436" i="23"/>
  <c r="D462" i="23"/>
  <c r="D441" i="23"/>
  <c r="D461" i="23"/>
  <c r="D451" i="23"/>
  <c r="D442" i="23"/>
  <c r="D455" i="23"/>
  <c r="D447" i="23"/>
  <c r="D466" i="23"/>
  <c r="D449" i="23"/>
  <c r="D465" i="23"/>
  <c r="D459" i="23"/>
  <c r="D168" i="23"/>
  <c r="D183" i="23"/>
  <c r="D162" i="23"/>
  <c r="D186" i="23"/>
  <c r="D187" i="23"/>
  <c r="D164" i="23"/>
  <c r="D163" i="23"/>
  <c r="D166" i="23"/>
  <c r="D167" i="23"/>
  <c r="D182" i="23"/>
  <c r="D169" i="23"/>
  <c r="D172" i="23"/>
  <c r="D175" i="23"/>
  <c r="D157" i="23"/>
  <c r="D176" i="23"/>
  <c r="D159" i="23"/>
  <c r="D179" i="23"/>
  <c r="D171" i="23"/>
  <c r="D178" i="23"/>
  <c r="D160" i="23"/>
  <c r="D158" i="23"/>
  <c r="D170" i="23"/>
  <c r="D180" i="23"/>
  <c r="D184" i="23"/>
  <c r="D161" i="23"/>
  <c r="D174" i="23"/>
  <c r="D181" i="23"/>
  <c r="D185" i="23"/>
  <c r="D165" i="23"/>
  <c r="E331" i="23"/>
  <c r="E333" i="23"/>
  <c r="E334" i="23"/>
  <c r="E335" i="23"/>
  <c r="E337" i="23"/>
  <c r="E322" i="23"/>
  <c r="E327" i="23"/>
  <c r="E338" i="23"/>
  <c r="E323" i="23"/>
  <c r="E312" i="23"/>
  <c r="E342" i="23"/>
  <c r="E341" i="23"/>
  <c r="E326" i="23"/>
  <c r="E325" i="23"/>
  <c r="E319" i="23"/>
  <c r="E318" i="23"/>
  <c r="E317" i="23"/>
  <c r="E315" i="23"/>
  <c r="E314" i="23"/>
  <c r="E720" i="23"/>
  <c r="E744" i="23"/>
  <c r="E734" i="23"/>
  <c r="E721" i="23"/>
  <c r="E729" i="23"/>
  <c r="E745" i="23"/>
  <c r="E740" i="23"/>
  <c r="E722" i="23"/>
  <c r="E730" i="23"/>
  <c r="E738" i="23"/>
  <c r="E725" i="23"/>
  <c r="E741" i="23"/>
  <c r="D822" i="23"/>
  <c r="D838" i="23"/>
  <c r="D373" i="23"/>
  <c r="D350" i="23"/>
  <c r="D353" i="23"/>
  <c r="D354" i="23"/>
  <c r="D356" i="23"/>
  <c r="D357" i="23"/>
  <c r="D348" i="23"/>
  <c r="D368" i="23"/>
  <c r="D365" i="23"/>
  <c r="D369" i="23"/>
  <c r="D358" i="23"/>
  <c r="D364" i="23"/>
  <c r="D372" i="23"/>
  <c r="D362" i="23"/>
  <c r="D343" i="23"/>
  <c r="D349" i="23"/>
  <c r="D346" i="23"/>
  <c r="E354" i="23"/>
  <c r="E356" i="23"/>
  <c r="E357" i="23"/>
  <c r="E358" i="23"/>
  <c r="E362" i="23"/>
  <c r="E350" i="23"/>
  <c r="E372" i="23"/>
  <c r="E373" i="23"/>
  <c r="E353" i="23"/>
  <c r="E364" i="23"/>
  <c r="E368" i="23"/>
  <c r="E365" i="23"/>
  <c r="E349" i="23"/>
  <c r="E343" i="23"/>
  <c r="E348" i="23"/>
  <c r="E369" i="23"/>
  <c r="E346" i="23"/>
  <c r="E854" i="23"/>
  <c r="E844" i="23"/>
  <c r="E853" i="23"/>
  <c r="D334" i="23"/>
  <c r="D312" i="23"/>
  <c r="D331" i="23"/>
  <c r="D333" i="23"/>
  <c r="D341" i="23"/>
  <c r="D326" i="23"/>
  <c r="D337" i="23"/>
  <c r="D335" i="23"/>
  <c r="D325" i="23"/>
  <c r="D338" i="23"/>
  <c r="D342" i="23"/>
  <c r="D323" i="23"/>
  <c r="D317" i="23"/>
  <c r="D318" i="23"/>
  <c r="D322" i="23"/>
  <c r="D319" i="23"/>
  <c r="D315" i="23"/>
  <c r="D327" i="23"/>
  <c r="D314" i="23"/>
  <c r="E505" i="23"/>
  <c r="E511" i="23"/>
  <c r="E521" i="23"/>
  <c r="E509" i="23"/>
  <c r="E523" i="23"/>
  <c r="E508" i="23"/>
  <c r="E524" i="23"/>
  <c r="E503" i="23"/>
  <c r="E504" i="23"/>
  <c r="E528" i="23"/>
  <c r="E517" i="23"/>
  <c r="E512" i="23"/>
  <c r="E527" i="23"/>
  <c r="E78" i="23"/>
  <c r="E79" i="23"/>
  <c r="E82" i="23"/>
  <c r="E73" i="23"/>
  <c r="E90" i="23"/>
  <c r="E64" i="23"/>
  <c r="E77" i="23"/>
  <c r="E83" i="23"/>
  <c r="E85" i="23"/>
  <c r="E89" i="23"/>
  <c r="E93" i="23"/>
  <c r="E71" i="23"/>
  <c r="E66" i="23"/>
  <c r="E75" i="23"/>
  <c r="E92" i="23"/>
  <c r="E81" i="23"/>
  <c r="E94" i="23"/>
  <c r="E68" i="23"/>
  <c r="E74" i="23"/>
  <c r="E86" i="23"/>
  <c r="E65" i="23"/>
  <c r="E69" i="23"/>
  <c r="E91" i="23"/>
  <c r="E76" i="23"/>
  <c r="E72" i="23"/>
  <c r="E70" i="23"/>
  <c r="E67" i="23"/>
  <c r="E84" i="23"/>
  <c r="E87" i="23"/>
  <c r="E80" i="23"/>
  <c r="E88" i="23"/>
  <c r="D77" i="23"/>
  <c r="D79" i="23"/>
  <c r="D82" i="23"/>
  <c r="D83" i="23"/>
  <c r="D78" i="23"/>
  <c r="D71" i="23"/>
  <c r="D65" i="23"/>
  <c r="D86" i="23"/>
  <c r="D70" i="23"/>
  <c r="D68" i="23"/>
  <c r="D93" i="23"/>
  <c r="D67" i="23"/>
  <c r="D89" i="23"/>
  <c r="D91" i="23"/>
  <c r="D88" i="23"/>
  <c r="D85" i="23"/>
  <c r="D69" i="23"/>
  <c r="D84" i="23"/>
  <c r="D90" i="23"/>
  <c r="D94" i="23"/>
  <c r="D92" i="23"/>
  <c r="D76" i="23"/>
  <c r="D74" i="23"/>
  <c r="D66" i="23"/>
  <c r="D72" i="23"/>
  <c r="D81" i="23"/>
  <c r="D80" i="23"/>
  <c r="D73" i="23"/>
  <c r="D64" i="23"/>
  <c r="D87" i="23"/>
  <c r="D75" i="23"/>
  <c r="D605" i="23"/>
  <c r="D610" i="23"/>
  <c r="D596" i="23"/>
  <c r="D606" i="23"/>
  <c r="D173" i="23"/>
  <c r="E313" i="23"/>
  <c r="D430" i="23"/>
  <c r="D435" i="23"/>
  <c r="D415" i="23"/>
  <c r="D416" i="23"/>
  <c r="D418" i="23"/>
  <c r="D419" i="23"/>
  <c r="D420" i="23"/>
  <c r="D410" i="23"/>
  <c r="D434" i="23"/>
  <c r="D411" i="23"/>
  <c r="D427" i="23"/>
  <c r="D424" i="23"/>
  <c r="D426" i="23"/>
  <c r="D431" i="23"/>
  <c r="D428" i="23"/>
  <c r="D853" i="23"/>
  <c r="E393" i="23"/>
  <c r="E395" i="23"/>
  <c r="E396" i="23"/>
  <c r="E397" i="23"/>
  <c r="E399" i="23"/>
  <c r="E400" i="23"/>
  <c r="E379" i="23"/>
  <c r="E388" i="23"/>
  <c r="E389" i="23"/>
  <c r="E380" i="23"/>
  <c r="E384" i="23"/>
  <c r="E381" i="23"/>
  <c r="E403" i="23"/>
  <c r="E385" i="23"/>
  <c r="E404" i="23"/>
  <c r="E374" i="23"/>
  <c r="E377" i="23"/>
  <c r="D393" i="23"/>
  <c r="D395" i="23"/>
  <c r="D396" i="23"/>
  <c r="D399" i="23"/>
  <c r="D388" i="23"/>
  <c r="D385" i="23"/>
  <c r="D404" i="23"/>
  <c r="D380" i="23"/>
  <c r="D379" i="23"/>
  <c r="D400" i="23"/>
  <c r="D389" i="23"/>
  <c r="D384" i="23"/>
  <c r="D403" i="23"/>
  <c r="D397" i="23"/>
  <c r="D374" i="23"/>
  <c r="D377" i="23"/>
  <c r="E605" i="23"/>
  <c r="E606" i="23"/>
  <c r="E610" i="23"/>
  <c r="E596" i="23"/>
  <c r="D290" i="23"/>
  <c r="D311" i="23"/>
  <c r="D292" i="23"/>
  <c r="D294" i="23"/>
  <c r="D310" i="23"/>
  <c r="D288" i="23"/>
  <c r="D291" i="23"/>
  <c r="D286" i="23"/>
  <c r="D295" i="23"/>
  <c r="D307" i="23"/>
  <c r="D284" i="23"/>
  <c r="D287" i="23"/>
  <c r="D281" i="23"/>
  <c r="D300" i="23"/>
  <c r="D306" i="23"/>
  <c r="D296" i="23"/>
  <c r="D304" i="23"/>
  <c r="D302" i="23"/>
  <c r="D283" i="23"/>
  <c r="D293" i="23"/>
  <c r="D439" i="23"/>
  <c r="D355" i="23"/>
  <c r="E884" i="23"/>
  <c r="E885" i="23"/>
  <c r="E480" i="23"/>
  <c r="E481" i="23"/>
  <c r="E482" i="23"/>
  <c r="E490" i="23"/>
  <c r="E497" i="23"/>
  <c r="E477" i="23"/>
  <c r="E478" i="23"/>
  <c r="E496" i="23"/>
  <c r="E472" i="23"/>
  <c r="E486" i="23"/>
  <c r="E473" i="23"/>
  <c r="E474" i="23"/>
  <c r="E493" i="23"/>
  <c r="D915" i="23"/>
  <c r="E915" i="23"/>
  <c r="E916" i="23"/>
  <c r="E752" i="23"/>
  <c r="E760" i="23"/>
  <c r="E776" i="23"/>
  <c r="E771" i="23"/>
  <c r="E753" i="23"/>
  <c r="E761" i="23"/>
  <c r="E769" i="23"/>
  <c r="E756" i="23"/>
  <c r="E772" i="23"/>
  <c r="E751" i="23"/>
  <c r="E775" i="23"/>
  <c r="E598" i="23"/>
  <c r="E439" i="23"/>
  <c r="E355" i="23"/>
  <c r="D299" i="23"/>
  <c r="E126" i="23"/>
  <c r="E147" i="23"/>
  <c r="E140" i="23"/>
  <c r="E141" i="23"/>
  <c r="E145" i="23"/>
  <c r="E148" i="23"/>
  <c r="E153" i="23"/>
  <c r="E132" i="23"/>
  <c r="E144" i="23"/>
  <c r="E155" i="23"/>
  <c r="E152" i="23"/>
  <c r="E149" i="23"/>
  <c r="E131" i="23"/>
  <c r="E136" i="23"/>
  <c r="E133" i="23"/>
  <c r="E127" i="23"/>
  <c r="E128" i="23"/>
  <c r="E129" i="23"/>
  <c r="E151" i="23"/>
  <c r="E138" i="23"/>
  <c r="E137" i="23"/>
  <c r="E139" i="23"/>
  <c r="E130" i="23"/>
  <c r="E143" i="23"/>
  <c r="E146" i="23"/>
  <c r="E154" i="23"/>
  <c r="E150" i="23"/>
  <c r="E135" i="23"/>
  <c r="E134" i="23"/>
  <c r="E156" i="23"/>
  <c r="E142" i="23"/>
  <c r="E418" i="23"/>
  <c r="E419" i="23"/>
  <c r="E420" i="23"/>
  <c r="E426" i="23"/>
  <c r="E434" i="23"/>
  <c r="E435" i="23"/>
  <c r="E415" i="23"/>
  <c r="E416" i="23"/>
  <c r="E424" i="23"/>
  <c r="E410" i="23"/>
  <c r="E427" i="23"/>
  <c r="E431" i="23"/>
  <c r="E430" i="23"/>
  <c r="E411" i="23"/>
  <c r="E428" i="23"/>
  <c r="E412" i="23"/>
  <c r="E405" i="23"/>
  <c r="E691" i="23"/>
  <c r="E699" i="23"/>
  <c r="E707" i="23"/>
  <c r="E694" i="23"/>
  <c r="E710" i="23"/>
  <c r="E689" i="23"/>
  <c r="E713" i="23"/>
  <c r="E690" i="23"/>
  <c r="E698" i="23"/>
  <c r="E714" i="23"/>
  <c r="E703" i="23"/>
  <c r="E709" i="23"/>
  <c r="D699" i="23"/>
  <c r="D710" i="23"/>
  <c r="D689" i="23"/>
  <c r="D703" i="23"/>
  <c r="D709" i="23"/>
  <c r="D698" i="23"/>
  <c r="D714" i="23"/>
  <c r="D690" i="23"/>
  <c r="D493" i="23"/>
  <c r="D478" i="23"/>
  <c r="D480" i="23"/>
  <c r="D481" i="23"/>
  <c r="D497" i="23"/>
  <c r="D486" i="23"/>
  <c r="D473" i="23"/>
  <c r="D472" i="23"/>
  <c r="D482" i="23"/>
  <c r="D496" i="23"/>
  <c r="D376" i="23"/>
  <c r="D543" i="23"/>
  <c r="D535" i="23"/>
  <c r="D554" i="23"/>
  <c r="D548" i="23"/>
  <c r="D559" i="23"/>
  <c r="D544" i="23"/>
  <c r="D884" i="23"/>
  <c r="E271" i="23"/>
  <c r="E272" i="23"/>
  <c r="E273" i="23"/>
  <c r="E257" i="23"/>
  <c r="E250" i="23"/>
  <c r="E269" i="23"/>
  <c r="E253" i="23"/>
  <c r="E264" i="23"/>
  <c r="E263" i="23"/>
  <c r="E255" i="23"/>
  <c r="E275" i="23"/>
  <c r="E276" i="23"/>
  <c r="E259" i="23"/>
  <c r="E280" i="23"/>
  <c r="E260" i="23"/>
  <c r="E265" i="23"/>
  <c r="E256" i="23"/>
  <c r="E279" i="23"/>
  <c r="E252" i="23"/>
  <c r="E262" i="23"/>
  <c r="E251" i="23"/>
  <c r="E268" i="23"/>
  <c r="D271" i="23"/>
  <c r="D250" i="23"/>
  <c r="D269" i="23"/>
  <c r="D272" i="23"/>
  <c r="D259" i="23"/>
  <c r="D260" i="23"/>
  <c r="D279" i="23"/>
  <c r="D264" i="23"/>
  <c r="D255" i="23"/>
  <c r="D263" i="23"/>
  <c r="D275" i="23"/>
  <c r="D257" i="23"/>
  <c r="D273" i="23"/>
  <c r="D265" i="23"/>
  <c r="D280" i="23"/>
  <c r="D256" i="23"/>
  <c r="D253" i="23"/>
  <c r="D276" i="23"/>
  <c r="D252" i="23"/>
  <c r="D262" i="23"/>
  <c r="D251" i="23"/>
  <c r="D268" i="23"/>
  <c r="E822" i="23"/>
  <c r="E838" i="23"/>
  <c r="E818" i="23"/>
  <c r="E815" i="23"/>
  <c r="E823" i="23"/>
  <c r="E813" i="23"/>
  <c r="D771" i="23"/>
  <c r="D752" i="23"/>
  <c r="D760" i="23"/>
  <c r="D776" i="23"/>
  <c r="E270" i="23"/>
  <c r="D277" i="23"/>
  <c r="E467" i="23"/>
  <c r="E376" i="23"/>
  <c r="B552" i="23"/>
  <c r="D521" i="23"/>
  <c r="C521" i="23"/>
  <c r="A235" i="23"/>
  <c r="E204" i="23"/>
  <c r="C204" i="23"/>
  <c r="D204" i="23"/>
  <c r="A285" i="23"/>
  <c r="E254" i="23"/>
  <c r="C254" i="23"/>
  <c r="A298" i="23"/>
  <c r="C267" i="23"/>
  <c r="E267" i="23"/>
  <c r="B278" i="23"/>
  <c r="D247" i="23"/>
  <c r="B423" i="23"/>
  <c r="B500" i="23"/>
  <c r="A332" i="23"/>
  <c r="E301" i="23"/>
  <c r="C301" i="23"/>
  <c r="B589" i="23"/>
  <c r="D558" i="23"/>
  <c r="C558" i="23"/>
  <c r="A501" i="23"/>
  <c r="C470" i="23"/>
  <c r="E470" i="23"/>
  <c r="D470" i="23"/>
  <c r="A278" i="23"/>
  <c r="C247" i="23"/>
  <c r="E247" i="23"/>
  <c r="A417" i="23"/>
  <c r="C386" i="23"/>
  <c r="E386" i="23"/>
  <c r="D386" i="23"/>
  <c r="B594" i="23"/>
  <c r="B332" i="23"/>
  <c r="D301" i="23"/>
  <c r="D254" i="23"/>
  <c r="A375" i="23"/>
  <c r="C344" i="23"/>
  <c r="E344" i="23"/>
  <c r="D344" i="23"/>
  <c r="A438" i="23"/>
  <c r="C407" i="23"/>
  <c r="E407" i="23"/>
  <c r="D407" i="23"/>
  <c r="B479" i="23"/>
  <c r="B298" i="23"/>
  <c r="D267" i="23"/>
  <c r="A339" i="23"/>
  <c r="D308" i="23"/>
  <c r="E308" i="23"/>
  <c r="C308" i="23"/>
  <c r="B316" i="23"/>
  <c r="A258" i="23"/>
  <c r="C227" i="23"/>
  <c r="E227" i="23"/>
  <c r="A529" i="23"/>
  <c r="E498" i="23"/>
  <c r="A361" i="23"/>
  <c r="E330" i="23"/>
  <c r="C330" i="23"/>
  <c r="D330" i="23"/>
  <c r="B437" i="23"/>
  <c r="A274" i="23"/>
  <c r="D243" i="23"/>
  <c r="E243" i="23"/>
  <c r="C243" i="23"/>
  <c r="B258" i="23"/>
  <c r="D227" i="23"/>
  <c r="D621" i="23"/>
  <c r="E621" i="23"/>
  <c r="C621" i="23"/>
  <c r="E198" i="23"/>
  <c r="E614" i="23"/>
  <c r="E616" i="23"/>
  <c r="C616" i="23"/>
  <c r="D616" i="23"/>
  <c r="E620" i="23"/>
  <c r="D198" i="23"/>
  <c r="C198" i="23"/>
  <c r="B16" i="17"/>
  <c r="B18" i="17" s="1"/>
  <c r="B17" i="17"/>
  <c r="B19" i="17" s="1"/>
  <c r="AB10" i="20"/>
  <c r="X38" i="20"/>
  <c r="X27" i="20"/>
  <c r="X19" i="20"/>
  <c r="R39" i="20"/>
  <c r="S11" i="20"/>
  <c r="E23" i="19" s="1" a="1"/>
  <c r="X37" i="20"/>
  <c r="X26" i="20"/>
  <c r="X18" i="20"/>
  <c r="U39" i="20"/>
  <c r="V11" i="20"/>
  <c r="W11" i="20"/>
  <c r="V25" i="20"/>
  <c r="X25" i="20" s="1"/>
  <c r="W25" i="20"/>
  <c r="V17" i="20"/>
  <c r="X17" i="20" s="1"/>
  <c r="W17" i="20"/>
  <c r="Z39" i="20"/>
  <c r="X35" i="20"/>
  <c r="X30" i="20"/>
  <c r="AB24" i="20"/>
  <c r="AB11" i="20"/>
  <c r="X34" i="20"/>
  <c r="W26" i="20"/>
  <c r="X22" i="20"/>
  <c r="V28" i="20"/>
  <c r="X28" i="20" s="1"/>
  <c r="V20" i="20"/>
  <c r="X20" i="20" s="1"/>
  <c r="V12" i="20"/>
  <c r="X12" i="20" s="1"/>
  <c r="W33" i="20"/>
  <c r="W32" i="20"/>
  <c r="W24" i="20"/>
  <c r="W16" i="20"/>
  <c r="W31" i="20"/>
  <c r="W23" i="20"/>
  <c r="W15" i="20"/>
  <c r="L39" i="20"/>
  <c r="AA16" i="20"/>
  <c r="AB16" i="20" s="1"/>
  <c r="BE9" i="20"/>
  <c r="BK9" i="20" l="1"/>
  <c r="AF70" i="19"/>
  <c r="AD70" i="19"/>
  <c r="E70" i="19"/>
  <c r="I70" i="19"/>
  <c r="AC70" i="19"/>
  <c r="Q70" i="19"/>
  <c r="W70" i="19"/>
  <c r="AA70" i="19"/>
  <c r="AI70" i="19"/>
  <c r="H70" i="19"/>
  <c r="Z70" i="19"/>
  <c r="AH70" i="19"/>
  <c r="M70" i="19"/>
  <c r="J70" i="19"/>
  <c r="N70" i="19"/>
  <c r="X70" i="19"/>
  <c r="B741" i="23"/>
  <c r="C710" i="23"/>
  <c r="D542" i="23"/>
  <c r="D458" i="23"/>
  <c r="U99" i="19"/>
  <c r="AB99" i="19"/>
  <c r="S99" i="19"/>
  <c r="W99" i="19"/>
  <c r="Q99" i="19"/>
  <c r="AA99" i="19"/>
  <c r="AE99" i="19"/>
  <c r="Y99" i="19"/>
  <c r="AI99" i="19"/>
  <c r="P99" i="19"/>
  <c r="R99" i="19"/>
  <c r="T99" i="19"/>
  <c r="X99" i="19"/>
  <c r="AH99" i="19"/>
  <c r="Z99" i="19"/>
  <c r="AC99" i="19"/>
  <c r="AF99" i="19"/>
  <c r="AG99" i="19"/>
  <c r="AD99" i="19"/>
  <c r="O99" i="19"/>
  <c r="V99" i="19"/>
  <c r="X11" i="20"/>
  <c r="X39" i="20" s="1"/>
  <c r="A540" i="23"/>
  <c r="C509" i="23"/>
  <c r="D509" i="23"/>
  <c r="S70" i="19"/>
  <c r="F70" i="19"/>
  <c r="B477" i="23"/>
  <c r="C446" i="23"/>
  <c r="G70" i="19"/>
  <c r="T70" i="19"/>
  <c r="A352" i="23"/>
  <c r="C321" i="23"/>
  <c r="B405" i="23"/>
  <c r="C374" i="23"/>
  <c r="A837" i="23"/>
  <c r="A765" i="23"/>
  <c r="C734" i="23"/>
  <c r="A489" i="23"/>
  <c r="C458" i="23"/>
  <c r="A457" i="23"/>
  <c r="C426" i="23"/>
  <c r="G52" i="19"/>
  <c r="AH52" i="19"/>
  <c r="I52" i="19"/>
  <c r="AE52" i="19"/>
  <c r="N52" i="19"/>
  <c r="N99" i="19"/>
  <c r="X52" i="19"/>
  <c r="M99" i="19"/>
  <c r="H99" i="19"/>
  <c r="AI52" i="19"/>
  <c r="K52" i="19"/>
  <c r="H52" i="19"/>
  <c r="W52" i="19"/>
  <c r="J99" i="19"/>
  <c r="Q52" i="19"/>
  <c r="L52" i="19"/>
  <c r="AB52" i="19"/>
  <c r="T52" i="19"/>
  <c r="L99" i="19"/>
  <c r="AC52" i="19"/>
  <c r="J52" i="19"/>
  <c r="P52" i="19"/>
  <c r="M52" i="19"/>
  <c r="AG52" i="19"/>
  <c r="R52" i="19"/>
  <c r="I99" i="19"/>
  <c r="AA52" i="19"/>
  <c r="Y52" i="19"/>
  <c r="V52" i="19"/>
  <c r="O52" i="19"/>
  <c r="AD52" i="19"/>
  <c r="AF52" i="19"/>
  <c r="G99" i="19"/>
  <c r="S52" i="19"/>
  <c r="U52" i="19"/>
  <c r="Z52" i="19"/>
  <c r="K99" i="19"/>
  <c r="D321" i="23"/>
  <c r="A831" i="23"/>
  <c r="A833" i="23"/>
  <c r="C802" i="23"/>
  <c r="D802" i="23"/>
  <c r="B751" i="23"/>
  <c r="C720" i="23"/>
  <c r="A869" i="23"/>
  <c r="C838" i="23"/>
  <c r="E321" i="23"/>
  <c r="K70" i="19"/>
  <c r="Y70" i="19"/>
  <c r="L70" i="19"/>
  <c r="AB70" i="19"/>
  <c r="B412" i="23"/>
  <c r="C381" i="23"/>
  <c r="A849" i="23"/>
  <c r="A814" i="23"/>
  <c r="C783" i="23"/>
  <c r="D783" i="23"/>
  <c r="A846" i="23"/>
  <c r="U70" i="19"/>
  <c r="AE70" i="19"/>
  <c r="P70" i="19"/>
  <c r="A875" i="23"/>
  <c r="V70" i="19"/>
  <c r="O70" i="19"/>
  <c r="AG70" i="19"/>
  <c r="B730" i="23"/>
  <c r="C699" i="23"/>
  <c r="A865" i="23"/>
  <c r="A573" i="23"/>
  <c r="C542" i="23"/>
  <c r="E72" i="19" a="1"/>
  <c r="E25" i="19"/>
  <c r="AB25" i="19"/>
  <c r="Z25" i="19"/>
  <c r="P25" i="19"/>
  <c r="N25" i="19"/>
  <c r="N37" i="19" s="1"/>
  <c r="X25" i="19"/>
  <c r="T25" i="19"/>
  <c r="R25" i="19"/>
  <c r="H25" i="19"/>
  <c r="H37" i="19" s="1"/>
  <c r="F25" i="19"/>
  <c r="AF25" i="19"/>
  <c r="L25" i="19"/>
  <c r="L37" i="19" s="1"/>
  <c r="J25" i="19"/>
  <c r="AE25" i="19"/>
  <c r="AC25" i="19"/>
  <c r="AI25" i="19"/>
  <c r="AG25" i="19"/>
  <c r="W25" i="19"/>
  <c r="U25" i="19"/>
  <c r="V25" i="19"/>
  <c r="AA25" i="19"/>
  <c r="Y25" i="19"/>
  <c r="O25" i="19"/>
  <c r="M25" i="19"/>
  <c r="M37" i="19" s="1"/>
  <c r="S25" i="19"/>
  <c r="Q25" i="19"/>
  <c r="G25" i="19"/>
  <c r="G37" i="19" s="1"/>
  <c r="K25" i="19"/>
  <c r="I25" i="19"/>
  <c r="AD25" i="19"/>
  <c r="AH25" i="19"/>
  <c r="AB39" i="20"/>
  <c r="E23" i="19"/>
  <c r="AI23" i="19"/>
  <c r="AG23" i="19"/>
  <c r="AE23" i="19"/>
  <c r="N23" i="19"/>
  <c r="G23" i="19"/>
  <c r="AA23" i="19"/>
  <c r="Y23" i="19"/>
  <c r="W23" i="19"/>
  <c r="H23" i="19"/>
  <c r="AC23" i="19"/>
  <c r="S23" i="19"/>
  <c r="Q23" i="19"/>
  <c r="O23" i="19"/>
  <c r="U23" i="19"/>
  <c r="K23" i="19"/>
  <c r="I23" i="19"/>
  <c r="AD23" i="19"/>
  <c r="X23" i="19"/>
  <c r="M23" i="19"/>
  <c r="AH23" i="19"/>
  <c r="AF23" i="19"/>
  <c r="V23" i="19"/>
  <c r="Z23" i="19"/>
  <c r="J23" i="19"/>
  <c r="AB23" i="19"/>
  <c r="T23" i="19"/>
  <c r="R23" i="19"/>
  <c r="P23" i="19"/>
  <c r="F23" i="19"/>
  <c r="L23" i="19"/>
  <c r="B454" i="23"/>
  <c r="B468" i="23"/>
  <c r="A560" i="23"/>
  <c r="E529" i="23"/>
  <c r="B363" i="23"/>
  <c r="D332" i="23"/>
  <c r="B620" i="23"/>
  <c r="D589" i="23"/>
  <c r="C589" i="23"/>
  <c r="A316" i="23"/>
  <c r="D316" i="23" s="1"/>
  <c r="E285" i="23"/>
  <c r="C285" i="23"/>
  <c r="A370" i="23"/>
  <c r="E339" i="23"/>
  <c r="D339" i="23"/>
  <c r="C339" i="23"/>
  <c r="A469" i="23"/>
  <c r="E438" i="23"/>
  <c r="C438" i="23"/>
  <c r="D438" i="23"/>
  <c r="A309" i="23"/>
  <c r="C278" i="23"/>
  <c r="E278" i="23"/>
  <c r="B309" i="23"/>
  <c r="D278" i="23"/>
  <c r="B625" i="23"/>
  <c r="A363" i="23"/>
  <c r="C332" i="23"/>
  <c r="E332" i="23"/>
  <c r="A266" i="23"/>
  <c r="C235" i="23"/>
  <c r="D235" i="23"/>
  <c r="E235" i="23"/>
  <c r="B329" i="23"/>
  <c r="D298" i="23"/>
  <c r="A392" i="23"/>
  <c r="E361" i="23"/>
  <c r="C361" i="23"/>
  <c r="D361" i="23"/>
  <c r="D285" i="23"/>
  <c r="A329" i="23"/>
  <c r="E298" i="23"/>
  <c r="C298" i="23"/>
  <c r="A289" i="23"/>
  <c r="E258" i="23"/>
  <c r="C258" i="23"/>
  <c r="B347" i="23"/>
  <c r="B510" i="23"/>
  <c r="A406" i="23"/>
  <c r="E375" i="23"/>
  <c r="C375" i="23"/>
  <c r="D375" i="23"/>
  <c r="C501" i="23"/>
  <c r="E501" i="23"/>
  <c r="A532" i="23"/>
  <c r="D501" i="23"/>
  <c r="B531" i="23"/>
  <c r="B289" i="23"/>
  <c r="D258" i="23"/>
  <c r="A305" i="23"/>
  <c r="E274" i="23"/>
  <c r="C274" i="23"/>
  <c r="D274" i="23"/>
  <c r="A448" i="23"/>
  <c r="E417" i="23"/>
  <c r="C417" i="23"/>
  <c r="D417" i="23"/>
  <c r="B583" i="23"/>
  <c r="D552" i="23"/>
  <c r="C552" i="23"/>
  <c r="E219" i="23"/>
  <c r="C219" i="23"/>
  <c r="D219" i="23"/>
  <c r="W39" i="20"/>
  <c r="AA39" i="20"/>
  <c r="AJ70" i="19" l="1"/>
  <c r="B508" i="23"/>
  <c r="C477" i="23"/>
  <c r="D477" i="23"/>
  <c r="A571" i="23"/>
  <c r="C540" i="23"/>
  <c r="E540" i="23"/>
  <c r="D540" i="23"/>
  <c r="B772" i="23"/>
  <c r="C741" i="23"/>
  <c r="D741" i="23"/>
  <c r="A906" i="23"/>
  <c r="E875" i="23"/>
  <c r="A488" i="23"/>
  <c r="C457" i="23"/>
  <c r="E457" i="23"/>
  <c r="D457" i="23"/>
  <c r="I55" i="19"/>
  <c r="I37" i="19"/>
  <c r="J55" i="19"/>
  <c r="J37" i="19"/>
  <c r="A896" i="23"/>
  <c r="E865" i="23"/>
  <c r="A845" i="23"/>
  <c r="C814" i="23"/>
  <c r="E814" i="23"/>
  <c r="D814" i="23"/>
  <c r="A864" i="23"/>
  <c r="C833" i="23"/>
  <c r="E833" i="23"/>
  <c r="D833" i="23"/>
  <c r="K55" i="19"/>
  <c r="K37" i="19"/>
  <c r="A520" i="23"/>
  <c r="C489" i="23"/>
  <c r="E489" i="23"/>
  <c r="D489" i="23"/>
  <c r="B436" i="23"/>
  <c r="C405" i="23"/>
  <c r="D405" i="23"/>
  <c r="A868" i="23"/>
  <c r="E837" i="23"/>
  <c r="B761" i="23"/>
  <c r="C730" i="23"/>
  <c r="D730" i="23"/>
  <c r="A880" i="23"/>
  <c r="E849" i="23"/>
  <c r="A862" i="23"/>
  <c r="E831" i="23"/>
  <c r="A900" i="23"/>
  <c r="C869" i="23"/>
  <c r="D869" i="23"/>
  <c r="E869" i="23"/>
  <c r="H55" i="19"/>
  <c r="H31" i="19"/>
  <c r="B443" i="23"/>
  <c r="C412" i="23"/>
  <c r="D412" i="23"/>
  <c r="A877" i="23"/>
  <c r="E846" i="23"/>
  <c r="B782" i="23"/>
  <c r="C751" i="23"/>
  <c r="D751" i="23"/>
  <c r="A796" i="23"/>
  <c r="C765" i="23"/>
  <c r="E765" i="23"/>
  <c r="D765" i="23"/>
  <c r="A604" i="23"/>
  <c r="C573" i="23"/>
  <c r="D573" i="23"/>
  <c r="E573" i="23"/>
  <c r="A383" i="23"/>
  <c r="C352" i="23"/>
  <c r="E352" i="23"/>
  <c r="D352" i="23"/>
  <c r="AJ25" i="19"/>
  <c r="E72" i="19"/>
  <c r="AI72" i="19"/>
  <c r="AI100" i="19" s="1"/>
  <c r="AA72" i="19"/>
  <c r="AA98" i="19" s="1"/>
  <c r="X72" i="19"/>
  <c r="X75" i="19" s="1"/>
  <c r="V72" i="19"/>
  <c r="AF72" i="19"/>
  <c r="S72" i="19"/>
  <c r="S103" i="19" s="1"/>
  <c r="K72" i="19"/>
  <c r="K103" i="19" s="1"/>
  <c r="P72" i="19"/>
  <c r="P98" i="19" s="1"/>
  <c r="N72" i="19"/>
  <c r="N103" i="19" s="1"/>
  <c r="Q72" i="19"/>
  <c r="Q101" i="19" s="1"/>
  <c r="Z72" i="19"/>
  <c r="Z76" i="19" s="1"/>
  <c r="AH72" i="19"/>
  <c r="AH97" i="19" s="1"/>
  <c r="H72" i="19"/>
  <c r="H75" i="19" s="1"/>
  <c r="AC72" i="19"/>
  <c r="AC98" i="19" s="1"/>
  <c r="F72" i="19"/>
  <c r="T72" i="19"/>
  <c r="T76" i="19" s="1"/>
  <c r="J72" i="19"/>
  <c r="J78" i="19" s="1"/>
  <c r="R72" i="19"/>
  <c r="R103" i="19" s="1"/>
  <c r="AE72" i="19"/>
  <c r="AE103" i="19" s="1"/>
  <c r="U72" i="19"/>
  <c r="L72" i="19"/>
  <c r="L78" i="19" s="1"/>
  <c r="Y72" i="19"/>
  <c r="AG72" i="19"/>
  <c r="AG77" i="19" s="1"/>
  <c r="W72" i="19"/>
  <c r="W100" i="19" s="1"/>
  <c r="M72" i="19"/>
  <c r="M97" i="19" s="1"/>
  <c r="O72" i="19"/>
  <c r="O97" i="19" s="1"/>
  <c r="AB72" i="19"/>
  <c r="AB101" i="19" s="1"/>
  <c r="I72" i="19"/>
  <c r="I75" i="19" s="1"/>
  <c r="G72" i="19"/>
  <c r="G97" i="19" s="1"/>
  <c r="AD72" i="19"/>
  <c r="AD101" i="19" s="1"/>
  <c r="AJ23" i="19"/>
  <c r="A479" i="23"/>
  <c r="E448" i="23"/>
  <c r="C448" i="23"/>
  <c r="D448" i="23"/>
  <c r="A437" i="23"/>
  <c r="E406" i="23"/>
  <c r="C406" i="23"/>
  <c r="D406" i="23"/>
  <c r="B656" i="23"/>
  <c r="A347" i="23"/>
  <c r="D347" i="23" s="1"/>
  <c r="E316" i="23"/>
  <c r="C316" i="23"/>
  <c r="A500" i="23"/>
  <c r="C469" i="23"/>
  <c r="E469" i="23"/>
  <c r="D469" i="23"/>
  <c r="A591" i="23"/>
  <c r="E560" i="23"/>
  <c r="A360" i="23"/>
  <c r="E329" i="23"/>
  <c r="C329" i="23"/>
  <c r="B614" i="23"/>
  <c r="D583" i="23"/>
  <c r="C583" i="23"/>
  <c r="A336" i="23"/>
  <c r="E305" i="23"/>
  <c r="D305" i="23"/>
  <c r="C305" i="23"/>
  <c r="B378" i="23"/>
  <c r="B340" i="23"/>
  <c r="D309" i="23"/>
  <c r="B562" i="23"/>
  <c r="A394" i="23"/>
  <c r="C363" i="23"/>
  <c r="E363" i="23"/>
  <c r="A297" i="23"/>
  <c r="C266" i="23"/>
  <c r="E266" i="23"/>
  <c r="D266" i="23"/>
  <c r="B651" i="23"/>
  <c r="C620" i="23"/>
  <c r="D620" i="23"/>
  <c r="B499" i="23"/>
  <c r="A563" i="23"/>
  <c r="E532" i="23"/>
  <c r="C532" i="23"/>
  <c r="D532" i="23"/>
  <c r="B320" i="23"/>
  <c r="D289" i="23"/>
  <c r="B360" i="23"/>
  <c r="D329" i="23"/>
  <c r="B541" i="23"/>
  <c r="A320" i="23"/>
  <c r="E289" i="23"/>
  <c r="C289" i="23"/>
  <c r="A423" i="23"/>
  <c r="C392" i="23"/>
  <c r="E392" i="23"/>
  <c r="D392" i="23"/>
  <c r="A340" i="23"/>
  <c r="E309" i="23"/>
  <c r="C309" i="23"/>
  <c r="A401" i="23"/>
  <c r="D370" i="23"/>
  <c r="C370" i="23"/>
  <c r="E370" i="23"/>
  <c r="B394" i="23"/>
  <c r="D363" i="23"/>
  <c r="B485" i="23"/>
  <c r="E240" i="23"/>
  <c r="C240" i="23"/>
  <c r="D240" i="23"/>
  <c r="Y50" i="19"/>
  <c r="Y51" i="19"/>
  <c r="Y53" i="19"/>
  <c r="Y54" i="19"/>
  <c r="Y56" i="19"/>
  <c r="U53" i="19"/>
  <c r="U54" i="19"/>
  <c r="U56" i="19"/>
  <c r="U50" i="19"/>
  <c r="U51" i="19"/>
  <c r="M35" i="19"/>
  <c r="M53" i="19"/>
  <c r="M56" i="19"/>
  <c r="M50" i="19"/>
  <c r="M51" i="19"/>
  <c r="M54" i="19"/>
  <c r="M30" i="19"/>
  <c r="M31" i="19"/>
  <c r="M29" i="19"/>
  <c r="M28" i="19"/>
  <c r="AH50" i="19"/>
  <c r="AH39" i="19"/>
  <c r="AH51" i="19"/>
  <c r="AH53" i="19"/>
  <c r="AH54" i="19"/>
  <c r="AH56" i="19"/>
  <c r="AF54" i="19"/>
  <c r="AF56" i="19"/>
  <c r="AF50" i="19"/>
  <c r="AF51" i="19"/>
  <c r="AF53" i="19"/>
  <c r="I98" i="19"/>
  <c r="I103" i="19"/>
  <c r="I97" i="19"/>
  <c r="AG101" i="19"/>
  <c r="Q76" i="19"/>
  <c r="AI50" i="19"/>
  <c r="AI51" i="19"/>
  <c r="AI53" i="19"/>
  <c r="AI54" i="19"/>
  <c r="AI56" i="19"/>
  <c r="AB56" i="19"/>
  <c r="AB50" i="19"/>
  <c r="AB51" i="19"/>
  <c r="AB54" i="19"/>
  <c r="AB53" i="19"/>
  <c r="Z51" i="19"/>
  <c r="Z53" i="19"/>
  <c r="Z54" i="19"/>
  <c r="Z56" i="19"/>
  <c r="Z50" i="19"/>
  <c r="X53" i="19"/>
  <c r="X54" i="19"/>
  <c r="X56" i="19"/>
  <c r="X50" i="19"/>
  <c r="X51" i="19"/>
  <c r="U77" i="19"/>
  <c r="U75" i="19"/>
  <c r="U78" i="19"/>
  <c r="U101" i="19"/>
  <c r="U100" i="19"/>
  <c r="U98" i="19"/>
  <c r="U103" i="19"/>
  <c r="U76" i="19"/>
  <c r="U97" i="19"/>
  <c r="O56" i="19"/>
  <c r="O37" i="19"/>
  <c r="O35" i="19"/>
  <c r="O50" i="19"/>
  <c r="O30" i="19"/>
  <c r="O51" i="19"/>
  <c r="O29" i="19"/>
  <c r="O28" i="19"/>
  <c r="O53" i="19"/>
  <c r="O54" i="19"/>
  <c r="O31" i="19"/>
  <c r="W101" i="19"/>
  <c r="W98" i="19"/>
  <c r="W75" i="19"/>
  <c r="T56" i="19"/>
  <c r="T50" i="19"/>
  <c r="T51" i="19"/>
  <c r="T53" i="19"/>
  <c r="T54" i="19"/>
  <c r="L35" i="19"/>
  <c r="L54" i="19"/>
  <c r="L56" i="19"/>
  <c r="L51" i="19"/>
  <c r="L53" i="19"/>
  <c r="L30" i="19"/>
  <c r="L29" i="19"/>
  <c r="L50" i="19"/>
  <c r="L28" i="19"/>
  <c r="L31" i="19"/>
  <c r="R51" i="19"/>
  <c r="R53" i="19"/>
  <c r="R50" i="19"/>
  <c r="R54" i="19"/>
  <c r="R56" i="19"/>
  <c r="P51" i="19"/>
  <c r="P54" i="19"/>
  <c r="P56" i="19"/>
  <c r="P50" i="19"/>
  <c r="P53" i="19"/>
  <c r="V76" i="19"/>
  <c r="V78" i="19"/>
  <c r="V98" i="19"/>
  <c r="V101" i="19"/>
  <c r="V103" i="19"/>
  <c r="V77" i="19"/>
  <c r="V75" i="19"/>
  <c r="V100" i="19"/>
  <c r="V97" i="19"/>
  <c r="AC53" i="19"/>
  <c r="AC54" i="19"/>
  <c r="AC56" i="19"/>
  <c r="AC50" i="19"/>
  <c r="AC51" i="19"/>
  <c r="Q50" i="19"/>
  <c r="Q51" i="19"/>
  <c r="Q53" i="19"/>
  <c r="Q54" i="19"/>
  <c r="Q56" i="19"/>
  <c r="S54" i="19"/>
  <c r="S53" i="19"/>
  <c r="S56" i="19"/>
  <c r="S50" i="19"/>
  <c r="S51" i="19"/>
  <c r="AA54" i="19"/>
  <c r="AA50" i="19"/>
  <c r="AA51" i="19"/>
  <c r="AA53" i="19"/>
  <c r="AA56" i="19"/>
  <c r="K28" i="19"/>
  <c r="K35" i="19"/>
  <c r="K54" i="19"/>
  <c r="K53" i="19"/>
  <c r="K56" i="19"/>
  <c r="K30" i="19"/>
  <c r="K29" i="19"/>
  <c r="K50" i="19"/>
  <c r="K51" i="19"/>
  <c r="K31" i="19"/>
  <c r="J35" i="19"/>
  <c r="J28" i="19"/>
  <c r="J54" i="19"/>
  <c r="J30" i="19"/>
  <c r="J29" i="19"/>
  <c r="J50" i="19"/>
  <c r="J51" i="19"/>
  <c r="J53" i="19"/>
  <c r="J56" i="19"/>
  <c r="J31" i="19"/>
  <c r="P100" i="19"/>
  <c r="P75" i="19"/>
  <c r="P103" i="19"/>
  <c r="P76" i="19"/>
  <c r="P101" i="19"/>
  <c r="S75" i="19"/>
  <c r="S77" i="19"/>
  <c r="S78" i="19"/>
  <c r="S100" i="19"/>
  <c r="S101" i="19"/>
  <c r="S97" i="19"/>
  <c r="S98" i="19"/>
  <c r="K75" i="19"/>
  <c r="K101" i="19"/>
  <c r="K78" i="19"/>
  <c r="AD54" i="19"/>
  <c r="AD50" i="19"/>
  <c r="AD51" i="19"/>
  <c r="AD53" i="19"/>
  <c r="AD56" i="19"/>
  <c r="V54" i="19"/>
  <c r="V50" i="19"/>
  <c r="V51" i="19"/>
  <c r="V53" i="19"/>
  <c r="V56" i="19"/>
  <c r="G35" i="19"/>
  <c r="G28" i="19"/>
  <c r="G54" i="19"/>
  <c r="G55" i="19"/>
  <c r="G56" i="19"/>
  <c r="G50" i="19"/>
  <c r="G30" i="19"/>
  <c r="G29" i="19"/>
  <c r="G51" i="19"/>
  <c r="G53" i="19"/>
  <c r="G31" i="19"/>
  <c r="AE51" i="19"/>
  <c r="AE53" i="19"/>
  <c r="AE54" i="19"/>
  <c r="AE56" i="19"/>
  <c r="AE50" i="19"/>
  <c r="AF101" i="19"/>
  <c r="AF77" i="19"/>
  <c r="AF97" i="19"/>
  <c r="AF76" i="19"/>
  <c r="AF98" i="19"/>
  <c r="AF75" i="19"/>
  <c r="AF103" i="19"/>
  <c r="AF78" i="19"/>
  <c r="AF100" i="19"/>
  <c r="H28" i="19"/>
  <c r="H53" i="19"/>
  <c r="H54" i="19"/>
  <c r="H56" i="19"/>
  <c r="H35" i="19"/>
  <c r="H50" i="19"/>
  <c r="H51" i="19"/>
  <c r="H30" i="19"/>
  <c r="H29" i="19"/>
  <c r="Y75" i="19"/>
  <c r="Y76" i="19"/>
  <c r="Y78" i="19"/>
  <c r="Y98" i="19"/>
  <c r="Y103" i="19"/>
  <c r="Y97" i="19"/>
  <c r="Y77" i="19"/>
  <c r="Y100" i="19"/>
  <c r="Y101" i="19"/>
  <c r="L76" i="19"/>
  <c r="L98" i="19"/>
  <c r="L101" i="19"/>
  <c r="L103" i="19"/>
  <c r="L75" i="19"/>
  <c r="L77" i="19"/>
  <c r="L100" i="19"/>
  <c r="L97" i="19"/>
  <c r="N54" i="19"/>
  <c r="N35" i="19"/>
  <c r="N50" i="19"/>
  <c r="N30" i="19"/>
  <c r="N28" i="19"/>
  <c r="N51" i="19"/>
  <c r="N53" i="19"/>
  <c r="N56" i="19"/>
  <c r="N29" i="19"/>
  <c r="N31" i="19"/>
  <c r="I51" i="19"/>
  <c r="I53" i="19"/>
  <c r="I56" i="19"/>
  <c r="I28" i="19"/>
  <c r="I35" i="19"/>
  <c r="I54" i="19"/>
  <c r="I30" i="19"/>
  <c r="I29" i="19"/>
  <c r="I50" i="19"/>
  <c r="I31" i="19"/>
  <c r="AG56" i="19"/>
  <c r="AG50" i="19"/>
  <c r="AG51" i="19"/>
  <c r="AG53" i="19"/>
  <c r="AG54" i="19"/>
  <c r="W56" i="19"/>
  <c r="W51" i="19"/>
  <c r="W50" i="19"/>
  <c r="W54" i="19"/>
  <c r="W53" i="19"/>
  <c r="K100" i="19" l="1"/>
  <c r="P97" i="19"/>
  <c r="W97" i="19"/>
  <c r="AH100" i="19"/>
  <c r="AH77" i="19"/>
  <c r="K102" i="19"/>
  <c r="P77" i="19"/>
  <c r="W78" i="19"/>
  <c r="W77" i="19"/>
  <c r="I100" i="19"/>
  <c r="I104" i="19" s="1"/>
  <c r="AH98" i="19"/>
  <c r="K76" i="19"/>
  <c r="H103" i="19"/>
  <c r="H98" i="19"/>
  <c r="S76" i="19"/>
  <c r="S79" i="19" s="1"/>
  <c r="W76" i="19"/>
  <c r="W79" i="19" s="1"/>
  <c r="I101" i="19"/>
  <c r="AH78" i="19"/>
  <c r="I76" i="19"/>
  <c r="I102" i="19"/>
  <c r="AH103" i="19"/>
  <c r="H102" i="19"/>
  <c r="I77" i="19"/>
  <c r="I78" i="19"/>
  <c r="AH75" i="19"/>
  <c r="AH101" i="19"/>
  <c r="H100" i="19"/>
  <c r="AH76" i="19"/>
  <c r="AH79" i="19" s="1"/>
  <c r="K97" i="19"/>
  <c r="H76" i="19"/>
  <c r="K98" i="19"/>
  <c r="K104" i="19" s="1"/>
  <c r="P78" i="19"/>
  <c r="T78" i="19"/>
  <c r="AC78" i="19"/>
  <c r="G77" i="19"/>
  <c r="H97" i="19"/>
  <c r="W103" i="19"/>
  <c r="W104" i="19" s="1"/>
  <c r="AC75" i="19"/>
  <c r="G102" i="19"/>
  <c r="G75" i="19"/>
  <c r="AB100" i="19"/>
  <c r="O100" i="19"/>
  <c r="Z100" i="19"/>
  <c r="G76" i="19"/>
  <c r="G79" i="19" s="1"/>
  <c r="G103" i="19"/>
  <c r="AA97" i="19"/>
  <c r="O103" i="19"/>
  <c r="T77" i="19"/>
  <c r="AA76" i="19"/>
  <c r="T97" i="19"/>
  <c r="AD100" i="19"/>
  <c r="H77" i="19"/>
  <c r="T103" i="19"/>
  <c r="AG97" i="19"/>
  <c r="AC101" i="19"/>
  <c r="AE101" i="19"/>
  <c r="AC76" i="19"/>
  <c r="AC97" i="19"/>
  <c r="AC77" i="19"/>
  <c r="AC79" i="19" s="1"/>
  <c r="AC103" i="19"/>
  <c r="K77" i="19"/>
  <c r="K79" i="19" s="1"/>
  <c r="T100" i="19"/>
  <c r="AC100" i="19"/>
  <c r="AD103" i="19"/>
  <c r="T75" i="19"/>
  <c r="X100" i="19"/>
  <c r="Q78" i="19"/>
  <c r="AD78" i="19"/>
  <c r="AD76" i="19"/>
  <c r="T101" i="19"/>
  <c r="G101" i="19"/>
  <c r="AG78" i="19"/>
  <c r="AD98" i="19"/>
  <c r="R98" i="19"/>
  <c r="T98" i="19"/>
  <c r="G78" i="19"/>
  <c r="AG100" i="19"/>
  <c r="R101" i="19"/>
  <c r="AI97" i="19"/>
  <c r="AD75" i="19"/>
  <c r="G100" i="19"/>
  <c r="AG76" i="19"/>
  <c r="AD97" i="19"/>
  <c r="H78" i="19"/>
  <c r="H101" i="19"/>
  <c r="G98" i="19"/>
  <c r="AG103" i="19"/>
  <c r="AD77" i="19"/>
  <c r="AE100" i="19"/>
  <c r="X97" i="19"/>
  <c r="AB76" i="19"/>
  <c r="AB79" i="19" s="1"/>
  <c r="Q77" i="19"/>
  <c r="Q75" i="19"/>
  <c r="O98" i="19"/>
  <c r="X98" i="19"/>
  <c r="AE97" i="19"/>
  <c r="AA100" i="19"/>
  <c r="R100" i="19"/>
  <c r="X76" i="19"/>
  <c r="Z101" i="19"/>
  <c r="Z75" i="19"/>
  <c r="AB98" i="19"/>
  <c r="Q97" i="19"/>
  <c r="O78" i="19"/>
  <c r="A602" i="23"/>
  <c r="C571" i="23"/>
  <c r="D571" i="23"/>
  <c r="E571" i="23"/>
  <c r="AB78" i="19"/>
  <c r="AE76" i="19"/>
  <c r="AE77" i="19"/>
  <c r="AE75" i="19"/>
  <c r="AA77" i="19"/>
  <c r="N97" i="19"/>
  <c r="R97" i="19"/>
  <c r="X103" i="19"/>
  <c r="Z78" i="19"/>
  <c r="AB75" i="19"/>
  <c r="Q103" i="19"/>
  <c r="O75" i="19"/>
  <c r="O76" i="19"/>
  <c r="AA101" i="19"/>
  <c r="Z77" i="19"/>
  <c r="Z79" i="19" s="1"/>
  <c r="AA75" i="19"/>
  <c r="AA79" i="19" s="1"/>
  <c r="X101" i="19"/>
  <c r="Q98" i="19"/>
  <c r="O101" i="19"/>
  <c r="AA78" i="19"/>
  <c r="AB77" i="19"/>
  <c r="R76" i="19"/>
  <c r="R75" i="19"/>
  <c r="X78" i="19"/>
  <c r="Z98" i="19"/>
  <c r="AB103" i="19"/>
  <c r="Q100" i="19"/>
  <c r="O77" i="19"/>
  <c r="B539" i="23"/>
  <c r="C508" i="23"/>
  <c r="D508" i="23"/>
  <c r="Z97" i="19"/>
  <c r="Z104" i="19" s="1"/>
  <c r="R78" i="19"/>
  <c r="X77" i="19"/>
  <c r="AE98" i="19"/>
  <c r="R77" i="19"/>
  <c r="Z103" i="19"/>
  <c r="AB97" i="19"/>
  <c r="AE78" i="19"/>
  <c r="AA103" i="19"/>
  <c r="B803" i="23"/>
  <c r="C772" i="23"/>
  <c r="D772" i="23"/>
  <c r="M84" i="19"/>
  <c r="M82" i="19"/>
  <c r="J82" i="19"/>
  <c r="J84" i="19"/>
  <c r="J86" i="19" s="1"/>
  <c r="AI82" i="19"/>
  <c r="AI84" i="19"/>
  <c r="A876" i="23"/>
  <c r="C845" i="23"/>
  <c r="E845" i="23"/>
  <c r="D845" i="23"/>
  <c r="AI78" i="19"/>
  <c r="J101" i="19"/>
  <c r="M103" i="19"/>
  <c r="M77" i="19"/>
  <c r="B687" i="23"/>
  <c r="W84" i="19"/>
  <c r="W82" i="19"/>
  <c r="T82" i="19"/>
  <c r="T84" i="19"/>
  <c r="P82" i="19"/>
  <c r="P84" i="19"/>
  <c r="B813" i="23"/>
  <c r="C782" i="23"/>
  <c r="D782" i="23"/>
  <c r="A911" i="23"/>
  <c r="E880" i="23"/>
  <c r="N82" i="19"/>
  <c r="N84" i="19"/>
  <c r="M100" i="19"/>
  <c r="AG82" i="19"/>
  <c r="AG84" i="19"/>
  <c r="K82" i="19"/>
  <c r="K86" i="19" s="1"/>
  <c r="K84" i="19"/>
  <c r="A635" i="23"/>
  <c r="C604" i="23"/>
  <c r="E604" i="23"/>
  <c r="D604" i="23"/>
  <c r="C900" i="23"/>
  <c r="A931" i="23"/>
  <c r="E900" i="23"/>
  <c r="D900" i="23"/>
  <c r="B467" i="23"/>
  <c r="C436" i="23"/>
  <c r="D436" i="23"/>
  <c r="J76" i="19"/>
  <c r="N101" i="19"/>
  <c r="AI75" i="19"/>
  <c r="J102" i="19"/>
  <c r="N98" i="19"/>
  <c r="M78" i="19"/>
  <c r="AD82" i="19"/>
  <c r="AD84" i="19"/>
  <c r="AD86" i="19" s="1"/>
  <c r="Y84" i="19"/>
  <c r="Y82" i="19"/>
  <c r="AC82" i="19"/>
  <c r="AC84" i="19"/>
  <c r="S82" i="19"/>
  <c r="S84" i="19"/>
  <c r="AI77" i="19"/>
  <c r="J100" i="19"/>
  <c r="N78" i="19"/>
  <c r="M98" i="19"/>
  <c r="G84" i="19"/>
  <c r="G82" i="19"/>
  <c r="G86" i="19" s="1"/>
  <c r="L84" i="19"/>
  <c r="L82" i="19"/>
  <c r="H82" i="19"/>
  <c r="H84" i="19"/>
  <c r="H86" i="19" s="1"/>
  <c r="AF84" i="19"/>
  <c r="AF82" i="19"/>
  <c r="A908" i="23"/>
  <c r="E877" i="23"/>
  <c r="B792" i="23"/>
  <c r="C761" i="23"/>
  <c r="D761" i="23"/>
  <c r="A895" i="23"/>
  <c r="C864" i="23"/>
  <c r="D864" i="23"/>
  <c r="E864" i="23"/>
  <c r="A927" i="23"/>
  <c r="E896" i="23"/>
  <c r="A519" i="23"/>
  <c r="C488" i="23"/>
  <c r="E488" i="23"/>
  <c r="D488" i="23"/>
  <c r="J97" i="19"/>
  <c r="N100" i="19"/>
  <c r="N76" i="19"/>
  <c r="M101" i="19"/>
  <c r="I84" i="19"/>
  <c r="I82" i="19"/>
  <c r="U82" i="19"/>
  <c r="U84" i="19"/>
  <c r="AH84" i="19"/>
  <c r="AH82" i="19"/>
  <c r="V82" i="19"/>
  <c r="V84" i="19"/>
  <c r="A893" i="23"/>
  <c r="E862" i="23"/>
  <c r="AI98" i="19"/>
  <c r="J103" i="19"/>
  <c r="J77" i="19"/>
  <c r="N77" i="19"/>
  <c r="M76" i="19"/>
  <c r="AG75" i="19"/>
  <c r="AB82" i="19"/>
  <c r="AB84" i="19"/>
  <c r="AE84" i="19"/>
  <c r="AE82" i="19"/>
  <c r="Z82" i="19"/>
  <c r="Z84" i="19"/>
  <c r="X84" i="19"/>
  <c r="X82" i="19"/>
  <c r="A414" i="23"/>
  <c r="C383" i="23"/>
  <c r="D383" i="23"/>
  <c r="E383" i="23"/>
  <c r="A827" i="23"/>
  <c r="C796" i="23"/>
  <c r="D796" i="23"/>
  <c r="E796" i="23"/>
  <c r="C520" i="23"/>
  <c r="A551" i="23"/>
  <c r="D520" i="23"/>
  <c r="E520" i="23"/>
  <c r="AI101" i="19"/>
  <c r="AI76" i="19"/>
  <c r="AI103" i="19"/>
  <c r="J98" i="19"/>
  <c r="J75" i="19"/>
  <c r="N75" i="19"/>
  <c r="M75" i="19"/>
  <c r="AG98" i="19"/>
  <c r="AG104" i="19" s="1"/>
  <c r="B682" i="23"/>
  <c r="C651" i="23"/>
  <c r="D651" i="23"/>
  <c r="O84" i="19"/>
  <c r="O82" i="19"/>
  <c r="R84" i="19"/>
  <c r="R82" i="19"/>
  <c r="R86" i="19" s="1"/>
  <c r="Q82" i="19"/>
  <c r="Q84" i="19"/>
  <c r="Q86" i="19" s="1"/>
  <c r="AA82" i="19"/>
  <c r="AA84" i="19"/>
  <c r="B474" i="23"/>
  <c r="C443" i="23"/>
  <c r="D443" i="23"/>
  <c r="A899" i="23"/>
  <c r="E868" i="23"/>
  <c r="E906" i="23"/>
  <c r="AJ72" i="19"/>
  <c r="AF57" i="19"/>
  <c r="J32" i="19"/>
  <c r="H39" i="19"/>
  <c r="V79" i="19"/>
  <c r="U104" i="19"/>
  <c r="A454" i="23"/>
  <c r="C423" i="23"/>
  <c r="E423" i="23"/>
  <c r="D423" i="23"/>
  <c r="B391" i="23"/>
  <c r="D360" i="23"/>
  <c r="A432" i="23"/>
  <c r="D401" i="23"/>
  <c r="C401" i="23"/>
  <c r="E401" i="23"/>
  <c r="B351" i="23"/>
  <c r="D320" i="23"/>
  <c r="A425" i="23"/>
  <c r="E394" i="23"/>
  <c r="C394" i="23"/>
  <c r="A391" i="23"/>
  <c r="C360" i="23"/>
  <c r="E360" i="23"/>
  <c r="C500" i="23"/>
  <c r="E500" i="23"/>
  <c r="A531" i="23"/>
  <c r="D500" i="23"/>
  <c r="A468" i="23"/>
  <c r="E437" i="23"/>
  <c r="C437" i="23"/>
  <c r="D437" i="23"/>
  <c r="B530" i="23"/>
  <c r="B516" i="23"/>
  <c r="A351" i="23"/>
  <c r="C320" i="23"/>
  <c r="E320" i="23"/>
  <c r="B593" i="23"/>
  <c r="A367" i="23"/>
  <c r="E336" i="23"/>
  <c r="C336" i="23"/>
  <c r="D336" i="23"/>
  <c r="B409" i="23"/>
  <c r="A371" i="23"/>
  <c r="E340" i="23"/>
  <c r="C340" i="23"/>
  <c r="A378" i="23"/>
  <c r="C347" i="23"/>
  <c r="E347" i="23"/>
  <c r="B425" i="23"/>
  <c r="D394" i="23"/>
  <c r="B572" i="23"/>
  <c r="A594" i="23"/>
  <c r="C563" i="23"/>
  <c r="E563" i="23"/>
  <c r="D563" i="23"/>
  <c r="B371" i="23"/>
  <c r="D340" i="23"/>
  <c r="A622" i="23"/>
  <c r="E591" i="23"/>
  <c r="A328" i="23"/>
  <c r="D297" i="23"/>
  <c r="C297" i="23"/>
  <c r="E297" i="23"/>
  <c r="B645" i="23"/>
  <c r="C614" i="23"/>
  <c r="D614" i="23"/>
  <c r="A510" i="23"/>
  <c r="E479" i="23"/>
  <c r="C479" i="23"/>
  <c r="D479" i="23"/>
  <c r="E261" i="23"/>
  <c r="D261" i="23"/>
  <c r="C261" i="23"/>
  <c r="H32" i="19"/>
  <c r="AC39" i="19"/>
  <c r="X39" i="19"/>
  <c r="L104" i="19"/>
  <c r="AG39" i="19"/>
  <c r="Y39" i="19"/>
  <c r="L79" i="19"/>
  <c r="I32" i="19"/>
  <c r="K39" i="19"/>
  <c r="AF104" i="19"/>
  <c r="AE57" i="19"/>
  <c r="I39" i="19"/>
  <c r="N57" i="19"/>
  <c r="AD57" i="19"/>
  <c r="V39" i="19"/>
  <c r="P104" i="19"/>
  <c r="T39" i="19"/>
  <c r="L32" i="19"/>
  <c r="X57" i="19"/>
  <c r="P79" i="19"/>
  <c r="S104" i="19"/>
  <c r="AA57" i="19"/>
  <c r="S57" i="19"/>
  <c r="T57" i="19"/>
  <c r="AB39" i="19"/>
  <c r="AH57" i="19"/>
  <c r="U57" i="19"/>
  <c r="U39" i="19"/>
  <c r="N32" i="19"/>
  <c r="Y79" i="19"/>
  <c r="AA39" i="19"/>
  <c r="Q57" i="19"/>
  <c r="V104" i="19"/>
  <c r="P39" i="19"/>
  <c r="R39" i="19"/>
  <c r="O32" i="19"/>
  <c r="U79" i="19"/>
  <c r="M39" i="19"/>
  <c r="Y104" i="19"/>
  <c r="AF79" i="19"/>
  <c r="N86" i="19"/>
  <c r="J57" i="19"/>
  <c r="J39" i="19"/>
  <c r="S39" i="19"/>
  <c r="P57" i="19"/>
  <c r="R57" i="19"/>
  <c r="O57" i="19"/>
  <c r="AF39" i="19"/>
  <c r="AH104" i="19"/>
  <c r="W39" i="19"/>
  <c r="N39" i="19"/>
  <c r="G39" i="19"/>
  <c r="V57" i="19"/>
  <c r="AD39" i="19"/>
  <c r="O39" i="19"/>
  <c r="Z39" i="19"/>
  <c r="I79" i="19"/>
  <c r="M57" i="19"/>
  <c r="K32" i="19"/>
  <c r="W57" i="19"/>
  <c r="I57" i="19"/>
  <c r="H57" i="19"/>
  <c r="G32" i="19"/>
  <c r="Q39" i="19"/>
  <c r="L57" i="19"/>
  <c r="Z57" i="19"/>
  <c r="AB57" i="19"/>
  <c r="AI39" i="19"/>
  <c r="AG57" i="19"/>
  <c r="AE39" i="19"/>
  <c r="G57" i="19"/>
  <c r="K57" i="19"/>
  <c r="AC57" i="19"/>
  <c r="L39" i="19"/>
  <c r="AI57" i="19"/>
  <c r="M32" i="19"/>
  <c r="Y57" i="19"/>
  <c r="H104" i="19" l="1"/>
  <c r="AD104" i="19"/>
  <c r="AG79" i="19"/>
  <c r="AA104" i="19"/>
  <c r="H79" i="19"/>
  <c r="Q79" i="19"/>
  <c r="Z86" i="19"/>
  <c r="V86" i="19"/>
  <c r="V106" i="19" s="1"/>
  <c r="V107" i="19" s="1"/>
  <c r="O86" i="19"/>
  <c r="S86" i="19"/>
  <c r="AD79" i="19"/>
  <c r="T79" i="19"/>
  <c r="X104" i="19"/>
  <c r="AC104" i="19"/>
  <c r="AC106" i="19" s="1"/>
  <c r="AC107" i="19" s="1"/>
  <c r="X79" i="19"/>
  <c r="O104" i="19"/>
  <c r="G104" i="19"/>
  <c r="G106" i="19" s="1"/>
  <c r="G107" i="19" s="1"/>
  <c r="AE79" i="19"/>
  <c r="AI86" i="19"/>
  <c r="N104" i="19"/>
  <c r="R104" i="19"/>
  <c r="R106" i="19" s="1"/>
  <c r="R107" i="19" s="1"/>
  <c r="AB86" i="19"/>
  <c r="P86" i="19"/>
  <c r="P106" i="19" s="1"/>
  <c r="P107" i="19" s="1"/>
  <c r="T104" i="19"/>
  <c r="AI104" i="19"/>
  <c r="L86" i="19"/>
  <c r="L106" i="19" s="1"/>
  <c r="L107" i="19" s="1"/>
  <c r="T86" i="19"/>
  <c r="M79" i="19"/>
  <c r="W86" i="19"/>
  <c r="W106" i="19" s="1"/>
  <c r="W107" i="19" s="1"/>
  <c r="Q104" i="19"/>
  <c r="Q106" i="19" s="1"/>
  <c r="Q107" i="19" s="1"/>
  <c r="AG86" i="19"/>
  <c r="AG106" i="19" s="1"/>
  <c r="AG107" i="19" s="1"/>
  <c r="AB104" i="19"/>
  <c r="AA86" i="19"/>
  <c r="AE86" i="19"/>
  <c r="R79" i="19"/>
  <c r="AE104" i="19"/>
  <c r="AE106" i="19" s="1"/>
  <c r="AE107" i="19" s="1"/>
  <c r="N79" i="19"/>
  <c r="N106" i="19" s="1"/>
  <c r="N107" i="19" s="1"/>
  <c r="AJ10" i="20" a="1"/>
  <c r="AJ24" i="20" s="1"/>
  <c r="AI79" i="19"/>
  <c r="AH86" i="19"/>
  <c r="AH106" i="19" s="1"/>
  <c r="AH107" i="19" s="1"/>
  <c r="U86" i="19"/>
  <c r="AC86" i="19"/>
  <c r="AF86" i="19"/>
  <c r="AF106" i="19" s="1"/>
  <c r="AF107" i="19" s="1"/>
  <c r="J104" i="19"/>
  <c r="M86" i="19"/>
  <c r="O79" i="19"/>
  <c r="Y86" i="19"/>
  <c r="Y106" i="19" s="1"/>
  <c r="Y107" i="19" s="1"/>
  <c r="J79" i="19"/>
  <c r="M104" i="19"/>
  <c r="I86" i="19"/>
  <c r="I106" i="19" s="1"/>
  <c r="I107" i="19" s="1"/>
  <c r="B834" i="23"/>
  <c r="D803" i="23"/>
  <c r="C803" i="23"/>
  <c r="X86" i="19"/>
  <c r="B570" i="23"/>
  <c r="C539" i="23"/>
  <c r="D539" i="23"/>
  <c r="A633" i="23"/>
  <c r="C602" i="23"/>
  <c r="E602" i="23"/>
  <c r="D602" i="23"/>
  <c r="A930" i="23"/>
  <c r="E899" i="23"/>
  <c r="B844" i="23"/>
  <c r="C813" i="23"/>
  <c r="D813" i="23"/>
  <c r="B718" i="23"/>
  <c r="A907" i="23"/>
  <c r="C876" i="23"/>
  <c r="D876" i="23"/>
  <c r="E876" i="23"/>
  <c r="A582" i="23"/>
  <c r="C551" i="23"/>
  <c r="D551" i="23"/>
  <c r="E551" i="23"/>
  <c r="A858" i="23"/>
  <c r="C827" i="23"/>
  <c r="D827" i="23"/>
  <c r="E827" i="23"/>
  <c r="B823" i="23"/>
  <c r="C792" i="23"/>
  <c r="D792" i="23"/>
  <c r="B498" i="23"/>
  <c r="C467" i="23"/>
  <c r="D467" i="23"/>
  <c r="A666" i="23"/>
  <c r="C635" i="23"/>
  <c r="D635" i="23"/>
  <c r="E635" i="23"/>
  <c r="E927" i="23"/>
  <c r="A924" i="23"/>
  <c r="E893" i="23"/>
  <c r="A550" i="23"/>
  <c r="C519" i="23"/>
  <c r="D519" i="23"/>
  <c r="E519" i="23"/>
  <c r="B505" i="23"/>
  <c r="C474" i="23"/>
  <c r="D474" i="23"/>
  <c r="B676" i="23"/>
  <c r="C645" i="23"/>
  <c r="D645" i="23"/>
  <c r="E908" i="23"/>
  <c r="C931" i="23"/>
  <c r="D931" i="23"/>
  <c r="E931" i="23"/>
  <c r="E911" i="23"/>
  <c r="A926" i="23"/>
  <c r="C895" i="23"/>
  <c r="D895" i="23"/>
  <c r="E895" i="23"/>
  <c r="B713" i="23"/>
  <c r="C682" i="23"/>
  <c r="D682" i="23"/>
  <c r="C414" i="23"/>
  <c r="A445" i="23"/>
  <c r="E414" i="23"/>
  <c r="D414" i="23"/>
  <c r="AJ32" i="19"/>
  <c r="AJ57" i="19"/>
  <c r="AJ39" i="19"/>
  <c r="H59" i="19"/>
  <c r="H60" i="19" s="1"/>
  <c r="AF10" i="20" a="1"/>
  <c r="AE10" i="20" a="1"/>
  <c r="AG10" i="20" a="1"/>
  <c r="N59" i="19"/>
  <c r="N60" i="19" s="1"/>
  <c r="AH59" i="19"/>
  <c r="AH60" i="19" s="1"/>
  <c r="AB59" i="19"/>
  <c r="AB60" i="19" s="1"/>
  <c r="AG59" i="19"/>
  <c r="AG60" i="19" s="1"/>
  <c r="A382" i="23"/>
  <c r="E351" i="23"/>
  <c r="C351" i="23"/>
  <c r="A499" i="23"/>
  <c r="C468" i="23"/>
  <c r="E468" i="23"/>
  <c r="D468" i="23"/>
  <c r="A463" i="23"/>
  <c r="E432" i="23"/>
  <c r="C432" i="23"/>
  <c r="D432" i="23"/>
  <c r="B440" i="23"/>
  <c r="B547" i="23"/>
  <c r="B422" i="23"/>
  <c r="D391" i="23"/>
  <c r="B456" i="23"/>
  <c r="D425" i="23"/>
  <c r="A625" i="23"/>
  <c r="E594" i="23"/>
  <c r="C594" i="23"/>
  <c r="D594" i="23"/>
  <c r="A398" i="23"/>
  <c r="E367" i="23"/>
  <c r="D367" i="23"/>
  <c r="C367" i="23"/>
  <c r="A541" i="23"/>
  <c r="E510" i="23"/>
  <c r="C510" i="23"/>
  <c r="D510" i="23"/>
  <c r="E425" i="23"/>
  <c r="A456" i="23"/>
  <c r="C425" i="23"/>
  <c r="B561" i="23"/>
  <c r="B382" i="23"/>
  <c r="D351" i="23"/>
  <c r="B402" i="23"/>
  <c r="D371" i="23"/>
  <c r="A422" i="23"/>
  <c r="E391" i="23"/>
  <c r="C391" i="23"/>
  <c r="A359" i="23"/>
  <c r="D328" i="23"/>
  <c r="C328" i="23"/>
  <c r="E328" i="23"/>
  <c r="A409" i="23"/>
  <c r="D409" i="23" s="1"/>
  <c r="C378" i="23"/>
  <c r="E378" i="23"/>
  <c r="A653" i="23"/>
  <c r="E622" i="23"/>
  <c r="B603" i="23"/>
  <c r="A402" i="23"/>
  <c r="C371" i="23"/>
  <c r="E371" i="23"/>
  <c r="B624" i="23"/>
  <c r="A562" i="23"/>
  <c r="E531" i="23"/>
  <c r="C531" i="23"/>
  <c r="D531" i="23"/>
  <c r="D378" i="23"/>
  <c r="A485" i="23"/>
  <c r="E454" i="23"/>
  <c r="C454" i="23"/>
  <c r="D454" i="23"/>
  <c r="E282" i="23"/>
  <c r="C282" i="23"/>
  <c r="D282" i="23"/>
  <c r="AC59" i="19"/>
  <c r="AC60" i="19" s="1"/>
  <c r="I59" i="19"/>
  <c r="I60" i="19" s="1"/>
  <c r="Z106" i="19"/>
  <c r="Z107" i="19" s="1"/>
  <c r="X59" i="19"/>
  <c r="X60" i="19" s="1"/>
  <c r="U106" i="19"/>
  <c r="U107" i="19" s="1"/>
  <c r="AA59" i="19"/>
  <c r="AA60" i="19" s="1"/>
  <c r="AF59" i="19"/>
  <c r="AF60" i="19" s="1"/>
  <c r="AE59" i="19"/>
  <c r="AE60" i="19" s="1"/>
  <c r="S106" i="19"/>
  <c r="S107" i="19" s="1"/>
  <c r="R59" i="19"/>
  <c r="R60" i="19" s="1"/>
  <c r="M59" i="19"/>
  <c r="M60" i="19" s="1"/>
  <c r="H106" i="19"/>
  <c r="H107" i="19" s="1"/>
  <c r="T59" i="19"/>
  <c r="T60" i="19" s="1"/>
  <c r="Z59" i="19"/>
  <c r="Z60" i="19" s="1"/>
  <c r="K59" i="19"/>
  <c r="K60" i="19" s="1"/>
  <c r="AD59" i="19"/>
  <c r="AD60" i="19" s="1"/>
  <c r="P59" i="19"/>
  <c r="P60" i="19" s="1"/>
  <c r="AI59" i="19"/>
  <c r="AI60" i="19" s="1"/>
  <c r="V59" i="19"/>
  <c r="V60" i="19" s="1"/>
  <c r="Q59" i="19"/>
  <c r="Q60" i="19" s="1"/>
  <c r="G60" i="19"/>
  <c r="G59" i="19"/>
  <c r="K106" i="19"/>
  <c r="K107" i="19" s="1"/>
  <c r="Y59" i="19"/>
  <c r="Y60" i="19" s="1"/>
  <c r="L59" i="19"/>
  <c r="L60" i="19" s="1"/>
  <c r="AD106" i="19"/>
  <c r="AD107" i="19" s="1"/>
  <c r="J59" i="19"/>
  <c r="J60" i="19" s="1"/>
  <c r="U59" i="19"/>
  <c r="U60" i="19" s="1"/>
  <c r="W59" i="19"/>
  <c r="W60" i="19" s="1"/>
  <c r="O59" i="19"/>
  <c r="O60" i="19" s="1"/>
  <c r="S59" i="19"/>
  <c r="S60" i="19" s="1"/>
  <c r="O106" i="19" l="1"/>
  <c r="O107" i="19" s="1"/>
  <c r="AA106" i="19"/>
  <c r="AA107" i="19" s="1"/>
  <c r="T106" i="19"/>
  <c r="T107" i="19" s="1"/>
  <c r="AI106" i="19"/>
  <c r="AI107" i="19" s="1"/>
  <c r="AB106" i="19"/>
  <c r="AB107" i="19" s="1"/>
  <c r="AJ15" i="20"/>
  <c r="AJ34" i="20"/>
  <c r="AJ35" i="20"/>
  <c r="AJ11" i="20"/>
  <c r="AH10" i="20" a="1"/>
  <c r="AH17" i="20" s="1"/>
  <c r="AJ36" i="20"/>
  <c r="AJ32" i="20"/>
  <c r="AJ37" i="20"/>
  <c r="AJ29" i="20"/>
  <c r="AJ14" i="20"/>
  <c r="J106" i="19"/>
  <c r="J107" i="19" s="1"/>
  <c r="AJ19" i="20"/>
  <c r="AJ26" i="20"/>
  <c r="AJ16" i="20"/>
  <c r="AJ28" i="20"/>
  <c r="AJ38" i="20"/>
  <c r="AJ23" i="20"/>
  <c r="AJ12" i="20"/>
  <c r="AJ25" i="20"/>
  <c r="AJ27" i="20"/>
  <c r="AJ17" i="20"/>
  <c r="AJ21" i="20"/>
  <c r="AI10" i="20" a="1"/>
  <c r="AI23" i="20" s="1"/>
  <c r="AJ22" i="20"/>
  <c r="AJ13" i="20"/>
  <c r="AJ18" i="20"/>
  <c r="AJ31" i="20"/>
  <c r="AJ20" i="20"/>
  <c r="AJ33" i="20"/>
  <c r="AJ30" i="20"/>
  <c r="AJ10" i="20"/>
  <c r="M106" i="19"/>
  <c r="M107" i="19" s="1"/>
  <c r="B865" i="23"/>
  <c r="D834" i="23"/>
  <c r="C834" i="23"/>
  <c r="A664" i="23"/>
  <c r="C633" i="23"/>
  <c r="E633" i="23"/>
  <c r="D633" i="23"/>
  <c r="X106" i="19"/>
  <c r="X107" i="19" s="1"/>
  <c r="B601" i="23"/>
  <c r="C570" i="23"/>
  <c r="D570" i="23"/>
  <c r="C926" i="23"/>
  <c r="E926" i="23"/>
  <c r="D926" i="23"/>
  <c r="B749" i="23"/>
  <c r="B707" i="23"/>
  <c r="C676" i="23"/>
  <c r="D676" i="23"/>
  <c r="A581" i="23"/>
  <c r="C550" i="23"/>
  <c r="D550" i="23"/>
  <c r="E550" i="23"/>
  <c r="B854" i="23"/>
  <c r="C823" i="23"/>
  <c r="D823" i="23"/>
  <c r="A613" i="23"/>
  <c r="C582" i="23"/>
  <c r="D582" i="23"/>
  <c r="E582" i="23"/>
  <c r="B744" i="23"/>
  <c r="C713" i="23"/>
  <c r="D713" i="23"/>
  <c r="B875" i="23"/>
  <c r="D844" i="23"/>
  <c r="C844" i="23"/>
  <c r="B529" i="23"/>
  <c r="D498" i="23"/>
  <c r="C498" i="23"/>
  <c r="A476" i="23"/>
  <c r="C445" i="23"/>
  <c r="D445" i="23"/>
  <c r="E445" i="23"/>
  <c r="A697" i="23"/>
  <c r="C666" i="23"/>
  <c r="E666" i="23"/>
  <c r="D666" i="23"/>
  <c r="E924" i="23"/>
  <c r="A684" i="23"/>
  <c r="E653" i="23"/>
  <c r="B536" i="23"/>
  <c r="C505" i="23"/>
  <c r="D505" i="23"/>
  <c r="A889" i="23"/>
  <c r="C858" i="23"/>
  <c r="E858" i="23"/>
  <c r="D858" i="23"/>
  <c r="C907" i="23"/>
  <c r="E907" i="23"/>
  <c r="D907" i="23"/>
  <c r="E930" i="23"/>
  <c r="AH110" i="19"/>
  <c r="AH111" i="19" s="1"/>
  <c r="H110" i="19"/>
  <c r="H111" i="19" s="1"/>
  <c r="AJ59" i="19"/>
  <c r="AJ60" i="19"/>
  <c r="N110" i="19"/>
  <c r="N111" i="19" s="1"/>
  <c r="AG10" i="20"/>
  <c r="AG25" i="20"/>
  <c r="AG23" i="20"/>
  <c r="AG13" i="20"/>
  <c r="AG11" i="20"/>
  <c r="AG19" i="20"/>
  <c r="AG22" i="20"/>
  <c r="AG15" i="20"/>
  <c r="AG36" i="20"/>
  <c r="AG34" i="20"/>
  <c r="AG33" i="20"/>
  <c r="AG38" i="20"/>
  <c r="AG28" i="20"/>
  <c r="AG26" i="20"/>
  <c r="AG17" i="20"/>
  <c r="AG30" i="20"/>
  <c r="AG20" i="20"/>
  <c r="AG18" i="20"/>
  <c r="AG16" i="20"/>
  <c r="AG27" i="20"/>
  <c r="AG31" i="20"/>
  <c r="AG32" i="20"/>
  <c r="AG14" i="20"/>
  <c r="AG12" i="20"/>
  <c r="AG24" i="20"/>
  <c r="AG37" i="20"/>
  <c r="AG35" i="20"/>
  <c r="AG29" i="20"/>
  <c r="AG21" i="20"/>
  <c r="AE10" i="20"/>
  <c r="AE15" i="20"/>
  <c r="AE36" i="20"/>
  <c r="AE30" i="20"/>
  <c r="AE26" i="20"/>
  <c r="AE18" i="20"/>
  <c r="AE38" i="20"/>
  <c r="AE28" i="20"/>
  <c r="AE35" i="20"/>
  <c r="AE24" i="20"/>
  <c r="AE31" i="20"/>
  <c r="AE22" i="20"/>
  <c r="AE20" i="20"/>
  <c r="AE27" i="20"/>
  <c r="AE14" i="20"/>
  <c r="AE12" i="20"/>
  <c r="AE19" i="20"/>
  <c r="AE16" i="20"/>
  <c r="AE13" i="20"/>
  <c r="AE32" i="20"/>
  <c r="AE37" i="20"/>
  <c r="AE17" i="20"/>
  <c r="AE11" i="20"/>
  <c r="AE25" i="20"/>
  <c r="AE29" i="20"/>
  <c r="AE33" i="20"/>
  <c r="AE34" i="20"/>
  <c r="AE21" i="20"/>
  <c r="AE23" i="20"/>
  <c r="C10" i="20" a="1"/>
  <c r="I110" i="19"/>
  <c r="I111" i="19" s="1"/>
  <c r="AF10" i="20"/>
  <c r="AF16" i="20"/>
  <c r="AF24" i="20"/>
  <c r="AF32" i="20"/>
  <c r="AF25" i="20"/>
  <c r="AF33" i="20"/>
  <c r="AF18" i="20"/>
  <c r="AF34" i="20"/>
  <c r="AF17" i="20"/>
  <c r="AF26" i="20"/>
  <c r="AF11" i="20"/>
  <c r="AF19" i="20"/>
  <c r="AF27" i="20"/>
  <c r="AF35" i="20"/>
  <c r="AF12" i="20"/>
  <c r="AF20" i="20"/>
  <c r="AF28" i="20"/>
  <c r="AF36" i="20"/>
  <c r="AF13" i="20"/>
  <c r="AF21" i="20"/>
  <c r="AF29" i="20"/>
  <c r="AF37" i="20"/>
  <c r="AF14" i="20"/>
  <c r="AF22" i="20"/>
  <c r="AF30" i="20"/>
  <c r="AF38" i="20"/>
  <c r="AF15" i="20"/>
  <c r="AF23" i="20"/>
  <c r="AF31" i="20"/>
  <c r="AB110" i="19"/>
  <c r="AB111" i="19" s="1"/>
  <c r="A429" i="23"/>
  <c r="A460" i="23" s="1"/>
  <c r="C398" i="23"/>
  <c r="E398" i="23"/>
  <c r="D398" i="23"/>
  <c r="B578" i="23"/>
  <c r="B413" i="23"/>
  <c r="D382" i="23"/>
  <c r="A494" i="23"/>
  <c r="E463" i="23"/>
  <c r="D463" i="23"/>
  <c r="C463" i="23"/>
  <c r="B634" i="23"/>
  <c r="B655" i="23"/>
  <c r="A390" i="23"/>
  <c r="E359" i="23"/>
  <c r="C359" i="23"/>
  <c r="D359" i="23"/>
  <c r="A572" i="23"/>
  <c r="C541" i="23"/>
  <c r="E541" i="23"/>
  <c r="D541" i="23"/>
  <c r="A656" i="23"/>
  <c r="E625" i="23"/>
  <c r="C625" i="23"/>
  <c r="D625" i="23"/>
  <c r="B471" i="23"/>
  <c r="B502" i="23" s="1"/>
  <c r="A530" i="23"/>
  <c r="C499" i="23"/>
  <c r="E499" i="23"/>
  <c r="D499" i="23"/>
  <c r="A593" i="23"/>
  <c r="E562" i="23"/>
  <c r="C562" i="23"/>
  <c r="D562" i="23"/>
  <c r="A516" i="23"/>
  <c r="E485" i="23"/>
  <c r="C485" i="23"/>
  <c r="D485" i="23"/>
  <c r="B592" i="23"/>
  <c r="D456" i="23"/>
  <c r="B487" i="23"/>
  <c r="A440" i="23"/>
  <c r="D440" i="23" s="1"/>
  <c r="E409" i="23"/>
  <c r="C409" i="23"/>
  <c r="B453" i="23"/>
  <c r="D422" i="23"/>
  <c r="B433" i="23"/>
  <c r="D402" i="23"/>
  <c r="A433" i="23"/>
  <c r="C402" i="23"/>
  <c r="E402" i="23"/>
  <c r="A453" i="23"/>
  <c r="E422" i="23"/>
  <c r="C422" i="23"/>
  <c r="C456" i="23"/>
  <c r="A487" i="23"/>
  <c r="E456" i="23"/>
  <c r="A413" i="23"/>
  <c r="E382" i="23"/>
  <c r="C382" i="23"/>
  <c r="E303" i="23"/>
  <c r="C303" i="23"/>
  <c r="D303" i="23"/>
  <c r="R110" i="19"/>
  <c r="R111" i="19" s="1"/>
  <c r="G110" i="19"/>
  <c r="G111" i="19" s="1"/>
  <c r="Q110" i="19"/>
  <c r="Q111" i="19" s="1"/>
  <c r="T110" i="19"/>
  <c r="T111" i="19" s="1"/>
  <c r="U110" i="19"/>
  <c r="U111" i="19" s="1"/>
  <c r="L110" i="19"/>
  <c r="L111" i="19" s="1"/>
  <c r="S110" i="19"/>
  <c r="S111" i="19" s="1"/>
  <c r="Z110" i="19"/>
  <c r="Z111" i="19" s="1"/>
  <c r="AF110" i="19"/>
  <c r="AF111" i="19" s="1"/>
  <c r="K110" i="19"/>
  <c r="K111" i="19" s="1"/>
  <c r="AD110" i="19"/>
  <c r="AD111" i="19" s="1"/>
  <c r="O110" i="19"/>
  <c r="O111" i="19" s="1"/>
  <c r="V110" i="19"/>
  <c r="V111" i="19" s="1"/>
  <c r="AA110" i="19"/>
  <c r="AA111" i="19" s="1"/>
  <c r="W110" i="19"/>
  <c r="W111" i="19" s="1"/>
  <c r="AE110" i="19"/>
  <c r="AE111" i="19" s="1"/>
  <c r="AI110" i="19"/>
  <c r="AI111" i="19" s="1"/>
  <c r="AG110" i="19"/>
  <c r="AG111" i="19" s="1"/>
  <c r="Y110" i="19"/>
  <c r="Y111" i="19" s="1"/>
  <c r="AC110" i="19"/>
  <c r="AC111" i="19" s="1"/>
  <c r="P110" i="19"/>
  <c r="P111" i="19" s="1"/>
  <c r="AH38" i="20" l="1"/>
  <c r="AH14" i="20"/>
  <c r="AH30" i="20"/>
  <c r="AH11" i="20"/>
  <c r="AH22" i="20"/>
  <c r="AH27" i="20"/>
  <c r="AH19" i="20"/>
  <c r="AH34" i="20"/>
  <c r="AH26" i="20"/>
  <c r="AH10" i="20"/>
  <c r="AH25" i="20"/>
  <c r="AI38" i="20"/>
  <c r="AH32" i="20"/>
  <c r="AH16" i="20"/>
  <c r="AH18" i="20"/>
  <c r="AH23" i="20"/>
  <c r="AI33" i="20"/>
  <c r="AH13" i="20"/>
  <c r="AH28" i="20"/>
  <c r="AI13" i="20"/>
  <c r="AI15" i="20"/>
  <c r="AI20" i="20"/>
  <c r="AH20" i="20"/>
  <c r="AH12" i="20"/>
  <c r="AH15" i="20"/>
  <c r="AI11" i="20"/>
  <c r="AH35" i="20"/>
  <c r="AJ39" i="20"/>
  <c r="AI22" i="20"/>
  <c r="AI25" i="20"/>
  <c r="AI27" i="20"/>
  <c r="AI31" i="20"/>
  <c r="AI18" i="20"/>
  <c r="AI28" i="20"/>
  <c r="AI29" i="20"/>
  <c r="AH29" i="20"/>
  <c r="AH24" i="20"/>
  <c r="BF10" i="20"/>
  <c r="BH10" i="20" s="1"/>
  <c r="AI37" i="20"/>
  <c r="AI34" i="20"/>
  <c r="AI16" i="20"/>
  <c r="AH36" i="20"/>
  <c r="AH31" i="20"/>
  <c r="AI36" i="20"/>
  <c r="AI35" i="20"/>
  <c r="AI32" i="20"/>
  <c r="AI26" i="20"/>
  <c r="AI17" i="20"/>
  <c r="AI30" i="20"/>
  <c r="AI14" i="20"/>
  <c r="AH37" i="20"/>
  <c r="AH33" i="20"/>
  <c r="AI19" i="20"/>
  <c r="AI24" i="20"/>
  <c r="AI12" i="20"/>
  <c r="J110" i="19"/>
  <c r="J111" i="19" s="1"/>
  <c r="AI21" i="20"/>
  <c r="AI10" i="20"/>
  <c r="M110" i="19"/>
  <c r="M111" i="19" s="1"/>
  <c r="AH21" i="20"/>
  <c r="AJ106" i="19"/>
  <c r="C664" i="23"/>
  <c r="A695" i="23"/>
  <c r="E664" i="23"/>
  <c r="D664" i="23"/>
  <c r="X110" i="19"/>
  <c r="X111" i="19" s="1"/>
  <c r="B632" i="23"/>
  <c r="C601" i="23"/>
  <c r="D601" i="23"/>
  <c r="B896" i="23"/>
  <c r="C865" i="23"/>
  <c r="D865" i="23"/>
  <c r="A715" i="23"/>
  <c r="E684" i="23"/>
  <c r="B906" i="23"/>
  <c r="D875" i="23"/>
  <c r="C875" i="23"/>
  <c r="A687" i="23"/>
  <c r="C656" i="23"/>
  <c r="E656" i="23"/>
  <c r="D656" i="23"/>
  <c r="B738" i="23"/>
  <c r="C707" i="23"/>
  <c r="D707" i="23"/>
  <c r="B686" i="23"/>
  <c r="A920" i="23"/>
  <c r="C889" i="23"/>
  <c r="D889" i="23"/>
  <c r="E889" i="23"/>
  <c r="C476" i="23"/>
  <c r="A507" i="23"/>
  <c r="E476" i="23"/>
  <c r="D476" i="23"/>
  <c r="B885" i="23"/>
  <c r="C854" i="23"/>
  <c r="D854" i="23"/>
  <c r="B775" i="23"/>
  <c r="C744" i="23"/>
  <c r="D744" i="23"/>
  <c r="B780" i="23"/>
  <c r="A644" i="23"/>
  <c r="C613" i="23"/>
  <c r="D613" i="23"/>
  <c r="E613" i="23"/>
  <c r="B567" i="23"/>
  <c r="C536" i="23"/>
  <c r="D536" i="23"/>
  <c r="B560" i="23"/>
  <c r="C529" i="23"/>
  <c r="D529" i="23"/>
  <c r="B665" i="23"/>
  <c r="A728" i="23"/>
  <c r="C697" i="23"/>
  <c r="D697" i="23"/>
  <c r="E697" i="23"/>
  <c r="A612" i="23"/>
  <c r="C581" i="23"/>
  <c r="D581" i="23"/>
  <c r="E581" i="23"/>
  <c r="AJ107" i="19"/>
  <c r="E10" i="20" a="1"/>
  <c r="E10" i="20" s="1"/>
  <c r="C10" i="20"/>
  <c r="D10" i="20" s="1"/>
  <c r="C32" i="20"/>
  <c r="D32" i="20" s="1"/>
  <c r="C22" i="20"/>
  <c r="D22" i="20" s="1"/>
  <c r="C12" i="20"/>
  <c r="D12" i="20" s="1"/>
  <c r="C25" i="20"/>
  <c r="D25" i="20" s="1"/>
  <c r="D43" i="20" s="1"/>
  <c r="C17" i="20"/>
  <c r="D17" i="20" s="1"/>
  <c r="C24" i="20"/>
  <c r="D24" i="20" s="1"/>
  <c r="C14" i="20"/>
  <c r="D14" i="20" s="1"/>
  <c r="C35" i="20"/>
  <c r="D35" i="20" s="1"/>
  <c r="C30" i="20"/>
  <c r="D30" i="20" s="1"/>
  <c r="C16" i="20"/>
  <c r="D16" i="20" s="1"/>
  <c r="C37" i="20"/>
  <c r="D37" i="20" s="1"/>
  <c r="C27" i="20"/>
  <c r="D27" i="20" s="1"/>
  <c r="C31" i="20"/>
  <c r="D31" i="20" s="1"/>
  <c r="C21" i="20"/>
  <c r="D21" i="20" s="1"/>
  <c r="C19" i="20"/>
  <c r="D19" i="20" s="1"/>
  <c r="C26" i="20"/>
  <c r="D26" i="20" s="1"/>
  <c r="C18" i="20"/>
  <c r="D18" i="20" s="1"/>
  <c r="C29" i="20"/>
  <c r="D29" i="20" s="1"/>
  <c r="C23" i="20"/>
  <c r="D23" i="20" s="1"/>
  <c r="C13" i="20"/>
  <c r="D13" i="20" s="1"/>
  <c r="C11" i="20"/>
  <c r="D11" i="20" s="1"/>
  <c r="C28" i="20"/>
  <c r="D28" i="20" s="1"/>
  <c r="C33" i="20"/>
  <c r="D33" i="20" s="1"/>
  <c r="C15" i="20"/>
  <c r="D15" i="20" s="1"/>
  <c r="C36" i="20"/>
  <c r="D36" i="20" s="1"/>
  <c r="C34" i="20"/>
  <c r="D34" i="20" s="1"/>
  <c r="C38" i="20"/>
  <c r="D38" i="20" s="1"/>
  <c r="C20" i="20"/>
  <c r="D20" i="20" s="1"/>
  <c r="D413" i="23"/>
  <c r="B444" i="23"/>
  <c r="A471" i="23"/>
  <c r="A502" i="23" s="1"/>
  <c r="D502" i="23" s="1"/>
  <c r="C440" i="23"/>
  <c r="E440" i="23"/>
  <c r="B533" i="23"/>
  <c r="A603" i="23"/>
  <c r="E572" i="23"/>
  <c r="C572" i="23"/>
  <c r="D572" i="23"/>
  <c r="B609" i="23"/>
  <c r="A547" i="23"/>
  <c r="E516" i="23"/>
  <c r="C516" i="23"/>
  <c r="D516" i="23"/>
  <c r="B518" i="23"/>
  <c r="D487" i="23"/>
  <c r="B464" i="23"/>
  <c r="D433" i="23"/>
  <c r="B623" i="23"/>
  <c r="A624" i="23"/>
  <c r="C593" i="23"/>
  <c r="E593" i="23"/>
  <c r="D593" i="23"/>
  <c r="A444" i="23"/>
  <c r="E413" i="23"/>
  <c r="C413" i="23"/>
  <c r="B484" i="23"/>
  <c r="D453" i="23"/>
  <c r="A561" i="23"/>
  <c r="E530" i="23"/>
  <c r="C530" i="23"/>
  <c r="D530" i="23"/>
  <c r="A464" i="23"/>
  <c r="C433" i="23"/>
  <c r="E433" i="23"/>
  <c r="A518" i="23"/>
  <c r="E487" i="23"/>
  <c r="C487" i="23"/>
  <c r="A484" i="23"/>
  <c r="C453" i="23"/>
  <c r="E453" i="23"/>
  <c r="A421" i="23"/>
  <c r="C390" i="23"/>
  <c r="E390" i="23"/>
  <c r="D390" i="23"/>
  <c r="A525" i="23"/>
  <c r="E494" i="23"/>
  <c r="D494" i="23"/>
  <c r="C494" i="23"/>
  <c r="A491" i="23"/>
  <c r="E460" i="23"/>
  <c r="C460" i="23"/>
  <c r="D460" i="23"/>
  <c r="E324" i="23"/>
  <c r="D324" i="23"/>
  <c r="C324" i="23"/>
  <c r="AF39" i="20"/>
  <c r="AG39" i="20"/>
  <c r="AE39" i="20"/>
  <c r="AJ111" i="19" l="1"/>
  <c r="AI39" i="20"/>
  <c r="AH39" i="20"/>
  <c r="AJ110" i="19"/>
  <c r="D44" i="20"/>
  <c r="B663" i="23"/>
  <c r="C632" i="23"/>
  <c r="D632" i="23"/>
  <c r="A726" i="23"/>
  <c r="C695" i="23"/>
  <c r="D695" i="23"/>
  <c r="E695" i="23"/>
  <c r="B927" i="23"/>
  <c r="C896" i="23"/>
  <c r="D896" i="23"/>
  <c r="B591" i="23"/>
  <c r="C560" i="23"/>
  <c r="D560" i="23"/>
  <c r="A718" i="23"/>
  <c r="C687" i="23"/>
  <c r="E687" i="23"/>
  <c r="D687" i="23"/>
  <c r="B811" i="23"/>
  <c r="B717" i="23"/>
  <c r="C920" i="23"/>
  <c r="D920" i="23"/>
  <c r="E920" i="23"/>
  <c r="A538" i="23"/>
  <c r="C507" i="23"/>
  <c r="D507" i="23"/>
  <c r="E507" i="23"/>
  <c r="A759" i="23"/>
  <c r="C728" i="23"/>
  <c r="E728" i="23"/>
  <c r="D728" i="23"/>
  <c r="B598" i="23"/>
  <c r="C567" i="23"/>
  <c r="D567" i="23"/>
  <c r="D906" i="23"/>
  <c r="C906" i="23"/>
  <c r="B806" i="23"/>
  <c r="D775" i="23"/>
  <c r="C775" i="23"/>
  <c r="B769" i="23"/>
  <c r="C738" i="23"/>
  <c r="D738" i="23"/>
  <c r="C644" i="23"/>
  <c r="A675" i="23"/>
  <c r="D644" i="23"/>
  <c r="E644" i="23"/>
  <c r="B696" i="23"/>
  <c r="A643" i="23"/>
  <c r="D612" i="23"/>
  <c r="E612" i="23"/>
  <c r="C612" i="23"/>
  <c r="B916" i="23"/>
  <c r="C885" i="23"/>
  <c r="D885" i="23"/>
  <c r="A746" i="23"/>
  <c r="E715" i="23"/>
  <c r="E25" i="20"/>
  <c r="E13" i="20"/>
  <c r="E19" i="20"/>
  <c r="E32" i="20"/>
  <c r="E29" i="20"/>
  <c r="E15" i="20"/>
  <c r="E26" i="20"/>
  <c r="E20" i="20"/>
  <c r="E28" i="20"/>
  <c r="E27" i="20"/>
  <c r="E37" i="20"/>
  <c r="E22" i="20"/>
  <c r="E11" i="20"/>
  <c r="E17" i="20"/>
  <c r="E23" i="20"/>
  <c r="E16" i="20"/>
  <c r="E36" i="20"/>
  <c r="E18" i="20"/>
  <c r="G18" i="20" s="1"/>
  <c r="E34" i="20"/>
  <c r="E35" i="20"/>
  <c r="E33" i="20"/>
  <c r="E31" i="20"/>
  <c r="E14" i="20"/>
  <c r="E24" i="20"/>
  <c r="E38" i="20"/>
  <c r="E21" i="20"/>
  <c r="E30" i="20"/>
  <c r="E12" i="20"/>
  <c r="A522" i="23"/>
  <c r="E491" i="23"/>
  <c r="D491" i="23"/>
  <c r="C491" i="23"/>
  <c r="A452" i="23"/>
  <c r="E421" i="23"/>
  <c r="C421" i="23"/>
  <c r="D421" i="23"/>
  <c r="B654" i="23"/>
  <c r="E547" i="23"/>
  <c r="A578" i="23"/>
  <c r="C547" i="23"/>
  <c r="D547" i="23"/>
  <c r="B564" i="23"/>
  <c r="E624" i="23"/>
  <c r="A655" i="23"/>
  <c r="C624" i="23"/>
  <c r="D624" i="23"/>
  <c r="A549" i="23"/>
  <c r="E518" i="23"/>
  <c r="C518" i="23"/>
  <c r="B515" i="23"/>
  <c r="D484" i="23"/>
  <c r="B495" i="23"/>
  <c r="D464" i="23"/>
  <c r="A515" i="23"/>
  <c r="E484" i="23"/>
  <c r="C484" i="23"/>
  <c r="A533" i="23"/>
  <c r="D533" i="23" s="1"/>
  <c r="C502" i="23"/>
  <c r="E502" i="23"/>
  <c r="A495" i="23"/>
  <c r="E464" i="23"/>
  <c r="C464" i="23"/>
  <c r="A475" i="23"/>
  <c r="C444" i="23"/>
  <c r="E444" i="23"/>
  <c r="B640" i="23"/>
  <c r="A556" i="23"/>
  <c r="E525" i="23"/>
  <c r="D525" i="23"/>
  <c r="C525" i="23"/>
  <c r="B549" i="23"/>
  <c r="D518" i="23"/>
  <c r="B475" i="23"/>
  <c r="D444" i="23"/>
  <c r="A634" i="23"/>
  <c r="E603" i="23"/>
  <c r="C603" i="23"/>
  <c r="D603" i="23"/>
  <c r="A592" i="23"/>
  <c r="E561" i="23"/>
  <c r="C561" i="23"/>
  <c r="D561" i="23"/>
  <c r="E345" i="23"/>
  <c r="C345" i="23"/>
  <c r="D345" i="23"/>
  <c r="D39" i="20"/>
  <c r="BK10" i="20"/>
  <c r="BI10" i="20"/>
  <c r="C927" i="23" l="1"/>
  <c r="D927" i="23"/>
  <c r="A757" i="23"/>
  <c r="C726" i="23"/>
  <c r="E726" i="23"/>
  <c r="D726" i="23"/>
  <c r="B694" i="23"/>
  <c r="C663" i="23"/>
  <c r="D663" i="23"/>
  <c r="A674" i="23"/>
  <c r="C643" i="23"/>
  <c r="D643" i="23"/>
  <c r="E643" i="23"/>
  <c r="A777" i="23"/>
  <c r="E746" i="23"/>
  <c r="B800" i="23"/>
  <c r="D769" i="23"/>
  <c r="C769" i="23"/>
  <c r="B629" i="23"/>
  <c r="C598" i="23"/>
  <c r="D598" i="23"/>
  <c r="A569" i="23"/>
  <c r="C538" i="23"/>
  <c r="D538" i="23"/>
  <c r="E538" i="23"/>
  <c r="B727" i="23"/>
  <c r="B685" i="23"/>
  <c r="A686" i="23"/>
  <c r="C655" i="23"/>
  <c r="E655" i="23"/>
  <c r="D655" i="23"/>
  <c r="A665" i="23"/>
  <c r="C634" i="23"/>
  <c r="E634" i="23"/>
  <c r="D634" i="23"/>
  <c r="C916" i="23"/>
  <c r="D916" i="23"/>
  <c r="B837" i="23"/>
  <c r="D806" i="23"/>
  <c r="C806" i="23"/>
  <c r="A749" i="23"/>
  <c r="C718" i="23"/>
  <c r="E718" i="23"/>
  <c r="D718" i="23"/>
  <c r="A706" i="23"/>
  <c r="C675" i="23"/>
  <c r="D675" i="23"/>
  <c r="E675" i="23"/>
  <c r="A790" i="23"/>
  <c r="C759" i="23"/>
  <c r="D759" i="23"/>
  <c r="E759" i="23"/>
  <c r="B671" i="23"/>
  <c r="B748" i="23"/>
  <c r="B842" i="23"/>
  <c r="B622" i="23"/>
  <c r="D591" i="23"/>
  <c r="C591" i="23"/>
  <c r="E39" i="20"/>
  <c r="A564" i="23"/>
  <c r="E533" i="23"/>
  <c r="C533" i="23"/>
  <c r="B595" i="23"/>
  <c r="D564" i="23"/>
  <c r="B580" i="23"/>
  <c r="D549" i="23"/>
  <c r="A580" i="23"/>
  <c r="C549" i="23"/>
  <c r="E549" i="23"/>
  <c r="A483" i="23"/>
  <c r="C452" i="23"/>
  <c r="D452" i="23"/>
  <c r="E452" i="23"/>
  <c r="A506" i="23"/>
  <c r="E475" i="23"/>
  <c r="C475" i="23"/>
  <c r="B546" i="23"/>
  <c r="D515" i="23"/>
  <c r="A623" i="23"/>
  <c r="E592" i="23"/>
  <c r="C592" i="23"/>
  <c r="D592" i="23"/>
  <c r="A546" i="23"/>
  <c r="E515" i="23"/>
  <c r="C515" i="23"/>
  <c r="A609" i="23"/>
  <c r="E578" i="23"/>
  <c r="C578" i="23"/>
  <c r="D578" i="23"/>
  <c r="A587" i="23"/>
  <c r="D556" i="23"/>
  <c r="E556" i="23"/>
  <c r="C556" i="23"/>
  <c r="A526" i="23"/>
  <c r="C495" i="23"/>
  <c r="E495" i="23"/>
  <c r="B526" i="23"/>
  <c r="D495" i="23"/>
  <c r="B506" i="23"/>
  <c r="D475" i="23"/>
  <c r="A553" i="23"/>
  <c r="C522" i="23"/>
  <c r="E522" i="23"/>
  <c r="D522" i="23"/>
  <c r="E366" i="23"/>
  <c r="C366" i="23"/>
  <c r="D366" i="23"/>
  <c r="F12" i="20"/>
  <c r="G12" i="20"/>
  <c r="H12" i="20" s="1"/>
  <c r="BB12" i="20" s="1"/>
  <c r="G37" i="20"/>
  <c r="H37" i="20" s="1"/>
  <c r="BB37" i="20" s="1"/>
  <c r="F37" i="20"/>
  <c r="F17" i="20"/>
  <c r="G17" i="20"/>
  <c r="H17" i="20" s="1"/>
  <c r="BB17" i="20" s="1"/>
  <c r="F25" i="20"/>
  <c r="F43" i="20" s="1"/>
  <c r="G25" i="20"/>
  <c r="H25" i="20" s="1"/>
  <c r="BB25" i="20" s="1"/>
  <c r="F14" i="20"/>
  <c r="G14" i="20"/>
  <c r="H14" i="20" s="1"/>
  <c r="BB14" i="20" s="1"/>
  <c r="F22" i="20"/>
  <c r="G22" i="20"/>
  <c r="H22" i="20" s="1"/>
  <c r="BB22" i="20" s="1"/>
  <c r="F36" i="20"/>
  <c r="G36" i="20"/>
  <c r="H36" i="20" s="1"/>
  <c r="BB36" i="20" s="1"/>
  <c r="F34" i="20"/>
  <c r="G34" i="20"/>
  <c r="H34" i="20" s="1"/>
  <c r="BB34" i="20" s="1"/>
  <c r="F32" i="20"/>
  <c r="G32" i="20"/>
  <c r="H32" i="20" s="1"/>
  <c r="BB32" i="20" s="1"/>
  <c r="F30" i="20"/>
  <c r="G30" i="20"/>
  <c r="H30" i="20" s="1"/>
  <c r="BB30" i="20" s="1"/>
  <c r="G15" i="20"/>
  <c r="H15" i="20" s="1"/>
  <c r="BB15" i="20" s="1"/>
  <c r="F15" i="20"/>
  <c r="G29" i="20"/>
  <c r="H29" i="20" s="1"/>
  <c r="BB29" i="20" s="1"/>
  <c r="F29" i="20"/>
  <c r="G21" i="20"/>
  <c r="H21" i="20" s="1"/>
  <c r="BB21" i="20" s="1"/>
  <c r="F21" i="20"/>
  <c r="G19" i="20"/>
  <c r="H19" i="20" s="1"/>
  <c r="BB19" i="20" s="1"/>
  <c r="F19" i="20"/>
  <c r="F10" i="20"/>
  <c r="F38" i="20"/>
  <c r="G38" i="20"/>
  <c r="H38" i="20" s="1"/>
  <c r="BB38" i="20" s="1"/>
  <c r="G13" i="20"/>
  <c r="H13" i="20" s="1"/>
  <c r="BB13" i="20" s="1"/>
  <c r="F13" i="20"/>
  <c r="G11" i="20"/>
  <c r="F11" i="20"/>
  <c r="G31" i="20"/>
  <c r="H31" i="20" s="1"/>
  <c r="BB31" i="20" s="1"/>
  <c r="F31" i="20"/>
  <c r="F28" i="20"/>
  <c r="G28" i="20"/>
  <c r="H28" i="20" s="1"/>
  <c r="BB28" i="20" s="1"/>
  <c r="F26" i="20"/>
  <c r="G26" i="20"/>
  <c r="H26" i="20" s="1"/>
  <c r="BB26" i="20" s="1"/>
  <c r="G24" i="20"/>
  <c r="H24" i="20" s="1"/>
  <c r="BB24" i="20" s="1"/>
  <c r="F24" i="20"/>
  <c r="F33" i="20"/>
  <c r="G33" i="20"/>
  <c r="H33" i="20" s="1"/>
  <c r="BB33" i="20" s="1"/>
  <c r="G35" i="20"/>
  <c r="H35" i="20" s="1"/>
  <c r="BB35" i="20" s="1"/>
  <c r="F35" i="20"/>
  <c r="G27" i="20"/>
  <c r="H27" i="20" s="1"/>
  <c r="BB27" i="20" s="1"/>
  <c r="F27" i="20"/>
  <c r="G23" i="20"/>
  <c r="H23" i="20" s="1"/>
  <c r="BB23" i="20" s="1"/>
  <c r="F23" i="20"/>
  <c r="F20" i="20"/>
  <c r="G20" i="20"/>
  <c r="H20" i="20" s="1"/>
  <c r="BB20" i="20" s="1"/>
  <c r="F18" i="20"/>
  <c r="H18" i="20"/>
  <c r="BB18" i="20" s="1"/>
  <c r="BF18" i="20" s="1"/>
  <c r="G16" i="20"/>
  <c r="H16" i="20" s="1"/>
  <c r="BB16" i="20" s="1"/>
  <c r="F16" i="20"/>
  <c r="BF22" i="20" l="1"/>
  <c r="BF47" i="20" s="1"/>
  <c r="BB47" i="20"/>
  <c r="F44" i="20"/>
  <c r="AV21" i="20"/>
  <c r="AV30" i="20"/>
  <c r="AV36" i="20"/>
  <c r="AV35" i="20"/>
  <c r="AV33" i="20"/>
  <c r="AV37" i="20"/>
  <c r="AV38" i="20"/>
  <c r="AV23" i="20"/>
  <c r="AV34" i="20"/>
  <c r="AV22" i="20"/>
  <c r="AV24" i="20"/>
  <c r="AV25" i="20"/>
  <c r="AV31" i="20"/>
  <c r="AV27" i="20"/>
  <c r="AV28" i="20"/>
  <c r="AV32" i="20"/>
  <c r="AV26" i="20"/>
  <c r="AV29" i="20"/>
  <c r="B725" i="23"/>
  <c r="C694" i="23"/>
  <c r="D694" i="23"/>
  <c r="A788" i="23"/>
  <c r="C757" i="23"/>
  <c r="E757" i="23"/>
  <c r="D757" i="23"/>
  <c r="BF33" i="20"/>
  <c r="BH33" i="20" s="1"/>
  <c r="BF37" i="20"/>
  <c r="BH37" i="20" s="1"/>
  <c r="BF35" i="20"/>
  <c r="BH35" i="20" s="1"/>
  <c r="BF20" i="20"/>
  <c r="BH20" i="20" s="1"/>
  <c r="AV20" i="20"/>
  <c r="BC20" i="20" s="1"/>
  <c r="BE20" i="20" s="1"/>
  <c r="BF31" i="20"/>
  <c r="BH31" i="20" s="1"/>
  <c r="BF19" i="20"/>
  <c r="BH19" i="20" s="1"/>
  <c r="AV19" i="20"/>
  <c r="BF24" i="20"/>
  <c r="BF32" i="20"/>
  <c r="BH32" i="20" s="1"/>
  <c r="BF26" i="20"/>
  <c r="BH26" i="20" s="1"/>
  <c r="BF21" i="20"/>
  <c r="BH21" i="20" s="1"/>
  <c r="BF23" i="20"/>
  <c r="BF27" i="20"/>
  <c r="BH27" i="20" s="1"/>
  <c r="BF34" i="20"/>
  <c r="BH34" i="20" s="1"/>
  <c r="BF25" i="20"/>
  <c r="BH25" i="20" s="1"/>
  <c r="BF36" i="20"/>
  <c r="BH36" i="20" s="1"/>
  <c r="BF30" i="20"/>
  <c r="BH30" i="20" s="1"/>
  <c r="BF28" i="20"/>
  <c r="BH28" i="20" s="1"/>
  <c r="BF38" i="20"/>
  <c r="BH38" i="20" s="1"/>
  <c r="BF29" i="20"/>
  <c r="BH29" i="20" s="1"/>
  <c r="B702" i="23"/>
  <c r="A737" i="23"/>
  <c r="C706" i="23"/>
  <c r="D706" i="23"/>
  <c r="E706" i="23"/>
  <c r="A717" i="23"/>
  <c r="C686" i="23"/>
  <c r="E686" i="23"/>
  <c r="D686" i="23"/>
  <c r="A600" i="23"/>
  <c r="C569" i="23"/>
  <c r="D569" i="23"/>
  <c r="E569" i="23"/>
  <c r="B831" i="23"/>
  <c r="D800" i="23"/>
  <c r="C800" i="23"/>
  <c r="B653" i="23"/>
  <c r="D622" i="23"/>
  <c r="C622" i="23"/>
  <c r="A808" i="23"/>
  <c r="E777" i="23"/>
  <c r="B716" i="23"/>
  <c r="B873" i="23"/>
  <c r="A821" i="23"/>
  <c r="C790" i="23"/>
  <c r="D790" i="23"/>
  <c r="E790" i="23"/>
  <c r="A780" i="23"/>
  <c r="C749" i="23"/>
  <c r="E749" i="23"/>
  <c r="D749" i="23"/>
  <c r="C629" i="23"/>
  <c r="B660" i="23"/>
  <c r="D629" i="23"/>
  <c r="A696" i="23"/>
  <c r="C665" i="23"/>
  <c r="E665" i="23"/>
  <c r="D665" i="23"/>
  <c r="B758" i="23"/>
  <c r="B868" i="23"/>
  <c r="D837" i="23"/>
  <c r="C837" i="23"/>
  <c r="B779" i="23"/>
  <c r="A705" i="23"/>
  <c r="C674" i="23"/>
  <c r="D674" i="23"/>
  <c r="E674" i="23"/>
  <c r="G39" i="20"/>
  <c r="F39" i="20"/>
  <c r="B611" i="23"/>
  <c r="D580" i="23"/>
  <c r="B626" i="23"/>
  <c r="C587" i="23"/>
  <c r="A618" i="23"/>
  <c r="A649" i="23" s="1"/>
  <c r="E587" i="23"/>
  <c r="D587" i="23"/>
  <c r="A537" i="23"/>
  <c r="E506" i="23"/>
  <c r="C506" i="23"/>
  <c r="B557" i="23"/>
  <c r="D526" i="23"/>
  <c r="A640" i="23"/>
  <c r="E609" i="23"/>
  <c r="C609" i="23"/>
  <c r="D609" i="23"/>
  <c r="A514" i="23"/>
  <c r="C483" i="23"/>
  <c r="E483" i="23"/>
  <c r="D483" i="23"/>
  <c r="B537" i="23"/>
  <c r="D506" i="23"/>
  <c r="A654" i="23"/>
  <c r="C623" i="23"/>
  <c r="E623" i="23"/>
  <c r="D623" i="23"/>
  <c r="A557" i="23"/>
  <c r="E526" i="23"/>
  <c r="C526" i="23"/>
  <c r="A584" i="23"/>
  <c r="D553" i="23"/>
  <c r="E553" i="23"/>
  <c r="C553" i="23"/>
  <c r="B577" i="23"/>
  <c r="D546" i="23"/>
  <c r="A577" i="23"/>
  <c r="E546" i="23"/>
  <c r="C546" i="23"/>
  <c r="A611" i="23"/>
  <c r="C580" i="23"/>
  <c r="E580" i="23"/>
  <c r="A595" i="23"/>
  <c r="D595" i="23" s="1"/>
  <c r="C564" i="23"/>
  <c r="E564" i="23"/>
  <c r="E387" i="23"/>
  <c r="D387" i="23"/>
  <c r="C387" i="23"/>
  <c r="BF16" i="20"/>
  <c r="BH16" i="20" s="1"/>
  <c r="AW16" i="20"/>
  <c r="BE16" i="20"/>
  <c r="H11" i="20"/>
  <c r="H39" i="20" s="1"/>
  <c r="BE18" i="20"/>
  <c r="AW18" i="20"/>
  <c r="AW19" i="20"/>
  <c r="AW15" i="20"/>
  <c r="BF15" i="20"/>
  <c r="BH15" i="20" s="1"/>
  <c r="BE15" i="20"/>
  <c r="BF14" i="20"/>
  <c r="BH14" i="20" s="1"/>
  <c r="BE14" i="20"/>
  <c r="AW14" i="20"/>
  <c r="BE12" i="20"/>
  <c r="AW12" i="20"/>
  <c r="BF12" i="20"/>
  <c r="BH12" i="20" s="1"/>
  <c r="AW17" i="20"/>
  <c r="BE17" i="20"/>
  <c r="BF17" i="20"/>
  <c r="BH17" i="20" s="1"/>
  <c r="BF13" i="20"/>
  <c r="BH13" i="20" s="1"/>
  <c r="AW13" i="20"/>
  <c r="BE13" i="20"/>
  <c r="BH23" i="20" l="1"/>
  <c r="BH48" i="20" s="1"/>
  <c r="BF48" i="20"/>
  <c r="BH24" i="20"/>
  <c r="BH49" i="20" s="1"/>
  <c r="BF49" i="20"/>
  <c r="BF50" i="20" s="1"/>
  <c r="BH22" i="20"/>
  <c r="D788" i="23"/>
  <c r="E788" i="23"/>
  <c r="A819" i="23"/>
  <c r="C788" i="23"/>
  <c r="B756" i="23"/>
  <c r="C725" i="23"/>
  <c r="D725" i="23"/>
  <c r="AW23" i="20"/>
  <c r="BC23" i="20"/>
  <c r="BB48" i="20" s="1"/>
  <c r="AW32" i="20"/>
  <c r="BC32" i="20"/>
  <c r="AW29" i="20"/>
  <c r="BC29" i="20"/>
  <c r="AW38" i="20"/>
  <c r="BC38" i="20"/>
  <c r="AW25" i="20"/>
  <c r="BC25" i="20"/>
  <c r="AW22" i="20"/>
  <c r="BC22" i="20"/>
  <c r="AW24" i="20"/>
  <c r="BC24" i="20"/>
  <c r="BB49" i="20" s="1"/>
  <c r="AW35" i="20"/>
  <c r="BC35" i="20"/>
  <c r="AW20" i="20"/>
  <c r="AW28" i="20"/>
  <c r="BC28" i="20"/>
  <c r="AW34" i="20"/>
  <c r="BC34" i="20"/>
  <c r="AW21" i="20"/>
  <c r="BC21" i="20"/>
  <c r="AV39" i="20"/>
  <c r="BC19" i="20"/>
  <c r="AW37" i="20"/>
  <c r="BC37" i="20"/>
  <c r="AW30" i="20"/>
  <c r="BC30" i="20"/>
  <c r="AW27" i="20"/>
  <c r="BC27" i="20"/>
  <c r="AW26" i="20"/>
  <c r="BC26" i="20"/>
  <c r="AW31" i="20"/>
  <c r="BC31" i="20"/>
  <c r="AW33" i="20"/>
  <c r="BC33" i="20"/>
  <c r="AW36" i="20"/>
  <c r="BC36" i="20"/>
  <c r="A811" i="23"/>
  <c r="C780" i="23"/>
  <c r="E780" i="23"/>
  <c r="D780" i="23"/>
  <c r="A727" i="23"/>
  <c r="C696" i="23"/>
  <c r="E696" i="23"/>
  <c r="D696" i="23"/>
  <c r="B862" i="23"/>
  <c r="D831" i="23"/>
  <c r="C831" i="23"/>
  <c r="A748" i="23"/>
  <c r="C717" i="23"/>
  <c r="E717" i="23"/>
  <c r="D717" i="23"/>
  <c r="A671" i="23"/>
  <c r="C640" i="23"/>
  <c r="E640" i="23"/>
  <c r="D640" i="23"/>
  <c r="BH18" i="20"/>
  <c r="BK18" i="20" s="1"/>
  <c r="B899" i="23"/>
  <c r="D868" i="23"/>
  <c r="C868" i="23"/>
  <c r="B691" i="23"/>
  <c r="C660" i="23"/>
  <c r="D660" i="23"/>
  <c r="A839" i="23"/>
  <c r="E808" i="23"/>
  <c r="A680" i="23"/>
  <c r="C649" i="23"/>
  <c r="E649" i="23"/>
  <c r="D649" i="23"/>
  <c r="A852" i="23"/>
  <c r="C821" i="23"/>
  <c r="E821" i="23"/>
  <c r="D821" i="23"/>
  <c r="B747" i="23"/>
  <c r="B789" i="23"/>
  <c r="A631" i="23"/>
  <c r="C600" i="23"/>
  <c r="E600" i="23"/>
  <c r="D600" i="23"/>
  <c r="A768" i="23"/>
  <c r="C737" i="23"/>
  <c r="E737" i="23"/>
  <c r="D737" i="23"/>
  <c r="A685" i="23"/>
  <c r="C654" i="23"/>
  <c r="E654" i="23"/>
  <c r="D654" i="23"/>
  <c r="A736" i="23"/>
  <c r="C705" i="23"/>
  <c r="D705" i="23"/>
  <c r="E705" i="23"/>
  <c r="B904" i="23"/>
  <c r="B684" i="23"/>
  <c r="D653" i="23"/>
  <c r="C653" i="23"/>
  <c r="B810" i="23"/>
  <c r="B733" i="23"/>
  <c r="BK16" i="20"/>
  <c r="A615" i="23"/>
  <c r="E584" i="23"/>
  <c r="C584" i="23"/>
  <c r="D584" i="23"/>
  <c r="A608" i="23"/>
  <c r="E577" i="23"/>
  <c r="C577" i="23"/>
  <c r="B568" i="23"/>
  <c r="D537" i="23"/>
  <c r="A588" i="23"/>
  <c r="C557" i="23"/>
  <c r="E557" i="23"/>
  <c r="B588" i="23"/>
  <c r="D557" i="23"/>
  <c r="A626" i="23"/>
  <c r="E595" i="23"/>
  <c r="C595" i="23"/>
  <c r="B608" i="23"/>
  <c r="D577" i="23"/>
  <c r="B657" i="23"/>
  <c r="A545" i="23"/>
  <c r="E514" i="23"/>
  <c r="C514" i="23"/>
  <c r="D514" i="23"/>
  <c r="A642" i="23"/>
  <c r="E611" i="23"/>
  <c r="C611" i="23"/>
  <c r="A568" i="23"/>
  <c r="E537" i="23"/>
  <c r="C537" i="23"/>
  <c r="B642" i="23"/>
  <c r="D611" i="23"/>
  <c r="E408" i="23"/>
  <c r="C408" i="23"/>
  <c r="D408" i="23"/>
  <c r="BK14" i="20"/>
  <c r="BK13" i="20"/>
  <c r="BK12" i="20"/>
  <c r="BB11" i="20"/>
  <c r="BB39" i="20" s="1"/>
  <c r="BK17" i="20"/>
  <c r="BB50" i="20" l="1"/>
  <c r="BH47" i="20"/>
  <c r="BH50" i="20" s="1"/>
  <c r="BE38" i="20"/>
  <c r="BK38" i="20" s="1"/>
  <c r="BE36" i="20"/>
  <c r="BK36" i="20"/>
  <c r="BE32" i="20"/>
  <c r="BK32" i="20" s="1"/>
  <c r="BE31" i="20"/>
  <c r="BK31" i="20" s="1"/>
  <c r="BE28" i="20"/>
  <c r="BK28" i="20" s="1"/>
  <c r="BE23" i="20"/>
  <c r="BE26" i="20"/>
  <c r="BK26" i="20" s="1"/>
  <c r="BE35" i="20"/>
  <c r="BE33" i="20"/>
  <c r="BK33" i="20" s="1"/>
  <c r="BE27" i="20"/>
  <c r="BK27" i="20"/>
  <c r="BE24" i="20"/>
  <c r="BE30" i="20"/>
  <c r="BE22" i="20"/>
  <c r="BD47" i="20" s="1"/>
  <c r="BE29" i="20"/>
  <c r="BK29" i="20" s="1"/>
  <c r="BE37" i="20"/>
  <c r="BK37" i="20" s="1"/>
  <c r="BE34" i="20"/>
  <c r="BK34" i="20" s="1"/>
  <c r="BE25" i="20"/>
  <c r="B787" i="23"/>
  <c r="C756" i="23"/>
  <c r="D756" i="23"/>
  <c r="E819" i="23"/>
  <c r="D819" i="23"/>
  <c r="A850" i="23"/>
  <c r="C819" i="23"/>
  <c r="BE21" i="20"/>
  <c r="BK21" i="20" s="1"/>
  <c r="BC39" i="20"/>
  <c r="BE19" i="20"/>
  <c r="A767" i="23"/>
  <c r="C736" i="23"/>
  <c r="D736" i="23"/>
  <c r="E736" i="23"/>
  <c r="A799" i="23"/>
  <c r="C768" i="23"/>
  <c r="D768" i="23"/>
  <c r="E768" i="23"/>
  <c r="B778" i="23"/>
  <c r="A711" i="23"/>
  <c r="C680" i="23"/>
  <c r="E680" i="23"/>
  <c r="D680" i="23"/>
  <c r="B841" i="23"/>
  <c r="B930" i="23"/>
  <c r="D899" i="23"/>
  <c r="C899" i="23"/>
  <c r="A673" i="23"/>
  <c r="C642" i="23"/>
  <c r="E642" i="23"/>
  <c r="B715" i="23"/>
  <c r="D684" i="23"/>
  <c r="C684" i="23"/>
  <c r="A758" i="23"/>
  <c r="C727" i="23"/>
  <c r="E727" i="23"/>
  <c r="D727" i="23"/>
  <c r="A702" i="23"/>
  <c r="C671" i="23"/>
  <c r="E671" i="23"/>
  <c r="D671" i="23"/>
  <c r="A870" i="23"/>
  <c r="E839" i="23"/>
  <c r="A779" i="23"/>
  <c r="C748" i="23"/>
  <c r="E748" i="23"/>
  <c r="D748" i="23"/>
  <c r="B688" i="23"/>
  <c r="A716" i="23"/>
  <c r="C685" i="23"/>
  <c r="E685" i="23"/>
  <c r="D685" i="23"/>
  <c r="A883" i="23"/>
  <c r="C852" i="23"/>
  <c r="D852" i="23"/>
  <c r="E852" i="23"/>
  <c r="B764" i="23"/>
  <c r="E631" i="23"/>
  <c r="A662" i="23"/>
  <c r="C631" i="23"/>
  <c r="D631" i="23"/>
  <c r="B673" i="23"/>
  <c r="D642" i="23"/>
  <c r="B820" i="23"/>
  <c r="B722" i="23"/>
  <c r="C691" i="23"/>
  <c r="D691" i="23"/>
  <c r="B893" i="23"/>
  <c r="D862" i="23"/>
  <c r="C862" i="23"/>
  <c r="A842" i="23"/>
  <c r="C811" i="23"/>
  <c r="E811" i="23"/>
  <c r="D811" i="23"/>
  <c r="B599" i="23"/>
  <c r="D568" i="23"/>
  <c r="B619" i="23"/>
  <c r="D588" i="23"/>
  <c r="A657" i="23"/>
  <c r="E626" i="23"/>
  <c r="C626" i="23"/>
  <c r="A576" i="23"/>
  <c r="A607" i="23" s="1"/>
  <c r="C545" i="23"/>
  <c r="D545" i="23"/>
  <c r="E545" i="23"/>
  <c r="D626" i="23"/>
  <c r="A639" i="23"/>
  <c r="C608" i="23"/>
  <c r="E608" i="23"/>
  <c r="A599" i="23"/>
  <c r="E568" i="23"/>
  <c r="C568" i="23"/>
  <c r="B639" i="23"/>
  <c r="D608" i="23"/>
  <c r="A619" i="23"/>
  <c r="E588" i="23"/>
  <c r="C588" i="23"/>
  <c r="A646" i="23"/>
  <c r="C615" i="23"/>
  <c r="D615" i="23"/>
  <c r="E615" i="23"/>
  <c r="E429" i="23"/>
  <c r="D429" i="23"/>
  <c r="C429" i="23"/>
  <c r="BE11" i="20"/>
  <c r="BF11" i="20"/>
  <c r="BA11" i="20"/>
  <c r="BA12" i="20" s="1"/>
  <c r="BA13" i="20" s="1"/>
  <c r="BA14" i="20" s="1"/>
  <c r="BA15" i="20" s="1"/>
  <c r="BA16" i="20" s="1"/>
  <c r="BA17" i="20" s="1"/>
  <c r="BA18" i="20" s="1"/>
  <c r="BA19" i="20" s="1"/>
  <c r="BA20" i="20" s="1"/>
  <c r="BA21" i="20" s="1"/>
  <c r="BA22" i="20" s="1"/>
  <c r="BA23" i="20" s="1"/>
  <c r="BA24" i="20" s="1"/>
  <c r="BA25" i="20" s="1"/>
  <c r="BA26" i="20" s="1"/>
  <c r="BA27" i="20" s="1"/>
  <c r="BA28" i="20" s="1"/>
  <c r="BA29" i="20" s="1"/>
  <c r="BA30" i="20" s="1"/>
  <c r="BA31" i="20" s="1"/>
  <c r="BA32" i="20" s="1"/>
  <c r="BA33" i="20" s="1"/>
  <c r="BA34" i="20" s="1"/>
  <c r="BA35" i="20" s="1"/>
  <c r="BA36" i="20" s="1"/>
  <c r="BA37" i="20" s="1"/>
  <c r="BA38" i="20" s="1"/>
  <c r="BA39" i="20" s="1"/>
  <c r="AW11" i="20"/>
  <c r="BK15" i="20"/>
  <c r="BK23" i="20" l="1"/>
  <c r="BK48" i="20" s="1"/>
  <c r="BD48" i="20"/>
  <c r="BK24" i="20"/>
  <c r="BK49" i="20" s="1"/>
  <c r="BD49" i="20"/>
  <c r="BD50" i="20"/>
  <c r="BK22" i="20"/>
  <c r="A881" i="23"/>
  <c r="C850" i="23"/>
  <c r="E850" i="23"/>
  <c r="D850" i="23"/>
  <c r="B818" i="23"/>
  <c r="D787" i="23"/>
  <c r="C787" i="23"/>
  <c r="BE39" i="20"/>
  <c r="BK19" i="20"/>
  <c r="A693" i="23"/>
  <c r="C662" i="23"/>
  <c r="E662" i="23"/>
  <c r="D662" i="23"/>
  <c r="B746" i="23"/>
  <c r="D715" i="23"/>
  <c r="C715" i="23"/>
  <c r="B872" i="23"/>
  <c r="A733" i="23"/>
  <c r="C702" i="23"/>
  <c r="E702" i="23"/>
  <c r="D702" i="23"/>
  <c r="A670" i="23"/>
  <c r="C639" i="23"/>
  <c r="E639" i="23"/>
  <c r="A688" i="23"/>
  <c r="D688" i="23" s="1"/>
  <c r="C657" i="23"/>
  <c r="E657" i="23"/>
  <c r="B753" i="23"/>
  <c r="C722" i="23"/>
  <c r="D722" i="23"/>
  <c r="A810" i="23"/>
  <c r="C779" i="23"/>
  <c r="E779" i="23"/>
  <c r="D779" i="23"/>
  <c r="A830" i="23"/>
  <c r="C799" i="23"/>
  <c r="D799" i="23"/>
  <c r="E799" i="23"/>
  <c r="B851" i="23"/>
  <c r="A747" i="23"/>
  <c r="C716" i="23"/>
  <c r="E716" i="23"/>
  <c r="D716" i="23"/>
  <c r="A704" i="23"/>
  <c r="C673" i="23"/>
  <c r="E673" i="23"/>
  <c r="B670" i="23"/>
  <c r="D639" i="23"/>
  <c r="A873" i="23"/>
  <c r="C842" i="23"/>
  <c r="E842" i="23"/>
  <c r="D842" i="23"/>
  <c r="B795" i="23"/>
  <c r="A742" i="23"/>
  <c r="C711" i="23"/>
  <c r="D711" i="23"/>
  <c r="E711" i="23"/>
  <c r="A914" i="23"/>
  <c r="C883" i="23"/>
  <c r="E883" i="23"/>
  <c r="D883" i="23"/>
  <c r="B704" i="23"/>
  <c r="D673" i="23"/>
  <c r="D657" i="23"/>
  <c r="A901" i="23"/>
  <c r="E870" i="23"/>
  <c r="A789" i="23"/>
  <c r="C758" i="23"/>
  <c r="E758" i="23"/>
  <c r="D758" i="23"/>
  <c r="A677" i="23"/>
  <c r="C646" i="23"/>
  <c r="E646" i="23"/>
  <c r="D646" i="23"/>
  <c r="B924" i="23"/>
  <c r="D893" i="23"/>
  <c r="C893" i="23"/>
  <c r="B719" i="23"/>
  <c r="D930" i="23"/>
  <c r="C930" i="23"/>
  <c r="B809" i="23"/>
  <c r="A798" i="23"/>
  <c r="C767" i="23"/>
  <c r="D767" i="23"/>
  <c r="E767" i="23"/>
  <c r="BF39" i="20"/>
  <c r="BH11" i="20"/>
  <c r="A638" i="23"/>
  <c r="C607" i="23"/>
  <c r="E607" i="23"/>
  <c r="D607" i="23"/>
  <c r="A630" i="23"/>
  <c r="E599" i="23"/>
  <c r="C599" i="23"/>
  <c r="A650" i="23"/>
  <c r="E619" i="23"/>
  <c r="C619" i="23"/>
  <c r="B650" i="23"/>
  <c r="D619" i="23"/>
  <c r="B630" i="23"/>
  <c r="D599" i="23"/>
  <c r="E450" i="23"/>
  <c r="C450" i="23"/>
  <c r="D450" i="23"/>
  <c r="AW39" i="20"/>
  <c r="BK47" i="20" l="1"/>
  <c r="BK50" i="20" s="1"/>
  <c r="B849" i="23"/>
  <c r="D818" i="23"/>
  <c r="C818" i="23"/>
  <c r="D881" i="23"/>
  <c r="A912" i="23"/>
  <c r="C881" i="23"/>
  <c r="E881" i="23"/>
  <c r="B903" i="23"/>
  <c r="B681" i="23"/>
  <c r="D650" i="23"/>
  <c r="A829" i="23"/>
  <c r="C798" i="23"/>
  <c r="D798" i="23"/>
  <c r="E798" i="23"/>
  <c r="B882" i="23"/>
  <c r="A841" i="23"/>
  <c r="C810" i="23"/>
  <c r="E810" i="23"/>
  <c r="D810" i="23"/>
  <c r="B735" i="23"/>
  <c r="D704" i="23"/>
  <c r="A701" i="23"/>
  <c r="C670" i="23"/>
  <c r="E670" i="23"/>
  <c r="A773" i="23"/>
  <c r="C742" i="23"/>
  <c r="D742" i="23"/>
  <c r="E742" i="23"/>
  <c r="A669" i="23"/>
  <c r="C638" i="23"/>
  <c r="D638" i="23"/>
  <c r="E638" i="23"/>
  <c r="B840" i="23"/>
  <c r="A735" i="23"/>
  <c r="C704" i="23"/>
  <c r="E704" i="23"/>
  <c r="B777" i="23"/>
  <c r="D746" i="23"/>
  <c r="C746" i="23"/>
  <c r="B701" i="23"/>
  <c r="D670" i="23"/>
  <c r="D924" i="23"/>
  <c r="C924" i="23"/>
  <c r="A681" i="23"/>
  <c r="C650" i="23"/>
  <c r="E650" i="23"/>
  <c r="B784" i="23"/>
  <c r="C753" i="23"/>
  <c r="D753" i="23"/>
  <c r="E901" i="23"/>
  <c r="A861" i="23"/>
  <c r="C830" i="23"/>
  <c r="E830" i="23"/>
  <c r="D830" i="23"/>
  <c r="A820" i="23"/>
  <c r="C789" i="23"/>
  <c r="E789" i="23"/>
  <c r="D789" i="23"/>
  <c r="B826" i="23"/>
  <c r="A708" i="23"/>
  <c r="C677" i="23"/>
  <c r="E677" i="23"/>
  <c r="D677" i="23"/>
  <c r="A904" i="23"/>
  <c r="C873" i="23"/>
  <c r="E873" i="23"/>
  <c r="D873" i="23"/>
  <c r="A764" i="23"/>
  <c r="C733" i="23"/>
  <c r="E733" i="23"/>
  <c r="D733" i="23"/>
  <c r="C914" i="23"/>
  <c r="D914" i="23"/>
  <c r="E914" i="23"/>
  <c r="B750" i="23"/>
  <c r="A778" i="23"/>
  <c r="C747" i="23"/>
  <c r="E747" i="23"/>
  <c r="D747" i="23"/>
  <c r="A719" i="23"/>
  <c r="C688" i="23"/>
  <c r="E688" i="23"/>
  <c r="A724" i="23"/>
  <c r="C693" i="23"/>
  <c r="E693" i="23"/>
  <c r="D693" i="23"/>
  <c r="BH39" i="20"/>
  <c r="B661" i="23"/>
  <c r="D630" i="23"/>
  <c r="A661" i="23"/>
  <c r="E630" i="23"/>
  <c r="C630" i="23"/>
  <c r="E471" i="23"/>
  <c r="C471" i="23"/>
  <c r="D471" i="23"/>
  <c r="BI11" i="20"/>
  <c r="BI12" i="20" s="1"/>
  <c r="BI13" i="20" s="1"/>
  <c r="BI14" i="20" s="1"/>
  <c r="BI15" i="20" s="1"/>
  <c r="BK11" i="20"/>
  <c r="C912" i="23" l="1"/>
  <c r="E912" i="23"/>
  <c r="D912" i="23"/>
  <c r="B880" i="23"/>
  <c r="C849" i="23"/>
  <c r="D849" i="23"/>
  <c r="A700" i="23"/>
  <c r="C669" i="23"/>
  <c r="D669" i="23"/>
  <c r="E669" i="23"/>
  <c r="B766" i="23"/>
  <c r="D735" i="23"/>
  <c r="A750" i="23"/>
  <c r="C719" i="23"/>
  <c r="E719" i="23"/>
  <c r="A712" i="23"/>
  <c r="C681" i="23"/>
  <c r="E681" i="23"/>
  <c r="A860" i="23"/>
  <c r="C829" i="23"/>
  <c r="D829" i="23"/>
  <c r="E829" i="23"/>
  <c r="B692" i="23"/>
  <c r="D661" i="23"/>
  <c r="C904" i="23"/>
  <c r="E904" i="23"/>
  <c r="D904" i="23"/>
  <c r="A804" i="23"/>
  <c r="C773" i="23"/>
  <c r="D773" i="23"/>
  <c r="E773" i="23"/>
  <c r="A809" i="23"/>
  <c r="C778" i="23"/>
  <c r="E778" i="23"/>
  <c r="D778" i="23"/>
  <c r="B815" i="23"/>
  <c r="D784" i="23"/>
  <c r="C784" i="23"/>
  <c r="A872" i="23"/>
  <c r="C841" i="23"/>
  <c r="E841" i="23"/>
  <c r="D841" i="23"/>
  <c r="B712" i="23"/>
  <c r="D681" i="23"/>
  <c r="A851" i="23"/>
  <c r="C820" i="23"/>
  <c r="E820" i="23"/>
  <c r="D820" i="23"/>
  <c r="B732" i="23"/>
  <c r="D701" i="23"/>
  <c r="B871" i="23"/>
  <c r="A755" i="23"/>
  <c r="C724" i="23"/>
  <c r="D724" i="23"/>
  <c r="E724" i="23"/>
  <c r="B857" i="23"/>
  <c r="A892" i="23"/>
  <c r="C861" i="23"/>
  <c r="E861" i="23"/>
  <c r="D861" i="23"/>
  <c r="A766" i="23"/>
  <c r="C735" i="23"/>
  <c r="E735" i="23"/>
  <c r="D719" i="23"/>
  <c r="A795" i="23"/>
  <c r="C764" i="23"/>
  <c r="E764" i="23"/>
  <c r="D764" i="23"/>
  <c r="A739" i="23"/>
  <c r="C708" i="23"/>
  <c r="E708" i="23"/>
  <c r="D708" i="23"/>
  <c r="A692" i="23"/>
  <c r="C661" i="23"/>
  <c r="E661" i="23"/>
  <c r="B781" i="23"/>
  <c r="B808" i="23"/>
  <c r="D777" i="23"/>
  <c r="C777" i="23"/>
  <c r="A732" i="23"/>
  <c r="C701" i="23"/>
  <c r="E701" i="23"/>
  <c r="B913" i="23"/>
  <c r="E492" i="23"/>
  <c r="D492" i="23"/>
  <c r="C492" i="23"/>
  <c r="BJ20" i="20"/>
  <c r="BI16" i="20"/>
  <c r="BI17" i="20" s="1"/>
  <c r="BI18" i="20" s="1"/>
  <c r="BI19" i="20" s="1"/>
  <c r="B911" i="23" l="1"/>
  <c r="C880" i="23"/>
  <c r="D880" i="23"/>
  <c r="A781" i="23"/>
  <c r="D781" i="23" s="1"/>
  <c r="C750" i="23"/>
  <c r="E750" i="23"/>
  <c r="A786" i="23"/>
  <c r="C755" i="23"/>
  <c r="E755" i="23"/>
  <c r="D755" i="23"/>
  <c r="A882" i="23"/>
  <c r="C851" i="23"/>
  <c r="E851" i="23"/>
  <c r="D851" i="23"/>
  <c r="B846" i="23"/>
  <c r="D815" i="23"/>
  <c r="C815" i="23"/>
  <c r="A835" i="23"/>
  <c r="C804" i="23"/>
  <c r="D804" i="23"/>
  <c r="E804" i="23"/>
  <c r="A826" i="23"/>
  <c r="C795" i="23"/>
  <c r="E795" i="23"/>
  <c r="D795" i="23"/>
  <c r="A891" i="23"/>
  <c r="C860" i="23"/>
  <c r="D860" i="23"/>
  <c r="E860" i="23"/>
  <c r="B797" i="23"/>
  <c r="D766" i="23"/>
  <c r="B743" i="23"/>
  <c r="D712" i="23"/>
  <c r="B812" i="23"/>
  <c r="A763" i="23"/>
  <c r="C732" i="23"/>
  <c r="E732" i="23"/>
  <c r="A923" i="23"/>
  <c r="C892" i="23"/>
  <c r="E892" i="23"/>
  <c r="D892" i="23"/>
  <c r="B888" i="23"/>
  <c r="B763" i="23"/>
  <c r="D732" i="23"/>
  <c r="B839" i="23"/>
  <c r="D808" i="23"/>
  <c r="C808" i="23"/>
  <c r="A840" i="23"/>
  <c r="C809" i="23"/>
  <c r="E809" i="23"/>
  <c r="D809" i="23"/>
  <c r="A743" i="23"/>
  <c r="C712" i="23"/>
  <c r="E712" i="23"/>
  <c r="A723" i="23"/>
  <c r="C692" i="23"/>
  <c r="E692" i="23"/>
  <c r="B902" i="23"/>
  <c r="D750" i="23"/>
  <c r="A770" i="23"/>
  <c r="C739" i="23"/>
  <c r="E739" i="23"/>
  <c r="D739" i="23"/>
  <c r="A797" i="23"/>
  <c r="C766" i="23"/>
  <c r="E766" i="23"/>
  <c r="A903" i="23"/>
  <c r="C872" i="23"/>
  <c r="E872" i="23"/>
  <c r="D872" i="23"/>
  <c r="B723" i="23"/>
  <c r="D692" i="23"/>
  <c r="A731" i="23"/>
  <c r="C700" i="23"/>
  <c r="E700" i="23"/>
  <c r="D700" i="23"/>
  <c r="BK20" i="20"/>
  <c r="BI20" i="20"/>
  <c r="BI21" i="20" s="1"/>
  <c r="BI22" i="20" s="1"/>
  <c r="E513" i="23"/>
  <c r="C513" i="23"/>
  <c r="D513" i="23"/>
  <c r="BI23" i="20" l="1"/>
  <c r="BI47" i="20"/>
  <c r="C911" i="23"/>
  <c r="D911" i="23"/>
  <c r="A913" i="23"/>
  <c r="C882" i="23"/>
  <c r="E882" i="23"/>
  <c r="D882" i="23"/>
  <c r="A866" i="23"/>
  <c r="C835" i="23"/>
  <c r="D835" i="23"/>
  <c r="E835" i="23"/>
  <c r="B754" i="23"/>
  <c r="D723" i="23"/>
  <c r="B843" i="23"/>
  <c r="B877" i="23"/>
  <c r="D846" i="23"/>
  <c r="C846" i="23"/>
  <c r="A817" i="23"/>
  <c r="C786" i="23"/>
  <c r="D786" i="23"/>
  <c r="E786" i="23"/>
  <c r="A871" i="23"/>
  <c r="C840" i="23"/>
  <c r="E840" i="23"/>
  <c r="D840" i="23"/>
  <c r="A754" i="23"/>
  <c r="C723" i="23"/>
  <c r="E723" i="23"/>
  <c r="A922" i="23"/>
  <c r="C891" i="23"/>
  <c r="E891" i="23"/>
  <c r="D891" i="23"/>
  <c r="B774" i="23"/>
  <c r="D743" i="23"/>
  <c r="C923" i="23"/>
  <c r="E923" i="23"/>
  <c r="D923" i="23"/>
  <c r="B794" i="23"/>
  <c r="D763" i="23"/>
  <c r="B828" i="23"/>
  <c r="D797" i="23"/>
  <c r="A857" i="23"/>
  <c r="C826" i="23"/>
  <c r="E826" i="23"/>
  <c r="D826" i="23"/>
  <c r="A801" i="23"/>
  <c r="C770" i="23"/>
  <c r="E770" i="23"/>
  <c r="D770" i="23"/>
  <c r="B870" i="23"/>
  <c r="D839" i="23"/>
  <c r="C839" i="23"/>
  <c r="C903" i="23"/>
  <c r="E903" i="23"/>
  <c r="D903" i="23"/>
  <c r="A774" i="23"/>
  <c r="C743" i="23"/>
  <c r="E743" i="23"/>
  <c r="A762" i="23"/>
  <c r="C731" i="23"/>
  <c r="E731" i="23"/>
  <c r="D731" i="23"/>
  <c r="A794" i="23"/>
  <c r="C763" i="23"/>
  <c r="E763" i="23"/>
  <c r="A828" i="23"/>
  <c r="C797" i="23"/>
  <c r="E797" i="23"/>
  <c r="B919" i="23"/>
  <c r="A812" i="23"/>
  <c r="D812" i="23" s="1"/>
  <c r="C781" i="23"/>
  <c r="E781" i="23"/>
  <c r="BJ25" i="20"/>
  <c r="BK25" i="20" s="1"/>
  <c r="E534" i="23"/>
  <c r="C534" i="23"/>
  <c r="D534" i="23"/>
  <c r="BI24" i="20" l="1"/>
  <c r="BI49" i="20" s="1"/>
  <c r="BI48" i="20"/>
  <c r="A888" i="23"/>
  <c r="C857" i="23"/>
  <c r="E857" i="23"/>
  <c r="D857" i="23"/>
  <c r="A785" i="23"/>
  <c r="C754" i="23"/>
  <c r="E754" i="23"/>
  <c r="A825" i="23"/>
  <c r="C794" i="23"/>
  <c r="E794" i="23"/>
  <c r="A805" i="23"/>
  <c r="C774" i="23"/>
  <c r="E774" i="23"/>
  <c r="B859" i="23"/>
  <c r="D828" i="23"/>
  <c r="A848" i="23"/>
  <c r="C817" i="23"/>
  <c r="D817" i="23"/>
  <c r="E817" i="23"/>
  <c r="B908" i="23"/>
  <c r="D877" i="23"/>
  <c r="C877" i="23"/>
  <c r="A897" i="23"/>
  <c r="C866" i="23"/>
  <c r="E866" i="23"/>
  <c r="D866" i="23"/>
  <c r="B901" i="23"/>
  <c r="D870" i="23"/>
  <c r="C870" i="23"/>
  <c r="B805" i="23"/>
  <c r="D774" i="23"/>
  <c r="A832" i="23"/>
  <c r="C801" i="23"/>
  <c r="D801" i="23"/>
  <c r="E801" i="23"/>
  <c r="B825" i="23"/>
  <c r="D794" i="23"/>
  <c r="A902" i="23"/>
  <c r="C871" i="23"/>
  <c r="E871" i="23"/>
  <c r="D871" i="23"/>
  <c r="A843" i="23"/>
  <c r="D843" i="23" s="1"/>
  <c r="C812" i="23"/>
  <c r="E812" i="23"/>
  <c r="C922" i="23"/>
  <c r="E922" i="23"/>
  <c r="D922" i="23"/>
  <c r="B874" i="23"/>
  <c r="A859" i="23"/>
  <c r="C828" i="23"/>
  <c r="E828" i="23"/>
  <c r="A793" i="23"/>
  <c r="C762" i="23"/>
  <c r="E762" i="23"/>
  <c r="D762" i="23"/>
  <c r="B785" i="23"/>
  <c r="D754" i="23"/>
  <c r="C913" i="23"/>
  <c r="E913" i="23"/>
  <c r="D913" i="23"/>
  <c r="BI25" i="20"/>
  <c r="E555" i="23"/>
  <c r="D555" i="23"/>
  <c r="C555" i="23"/>
  <c r="A856" i="23" l="1"/>
  <c r="C825" i="23"/>
  <c r="E825" i="23"/>
  <c r="A824" i="23"/>
  <c r="C793" i="23"/>
  <c r="D793" i="23"/>
  <c r="E793" i="23"/>
  <c r="C902" i="23"/>
  <c r="E902" i="23"/>
  <c r="D902" i="23"/>
  <c r="B836" i="23"/>
  <c r="D805" i="23"/>
  <c r="B890" i="23"/>
  <c r="D859" i="23"/>
  <c r="A928" i="23"/>
  <c r="C897" i="23"/>
  <c r="D897" i="23"/>
  <c r="E897" i="23"/>
  <c r="A816" i="23"/>
  <c r="C785" i="23"/>
  <c r="E785" i="23"/>
  <c r="D908" i="23"/>
  <c r="C908" i="23"/>
  <c r="D901" i="23"/>
  <c r="C901" i="23"/>
  <c r="A874" i="23"/>
  <c r="C843" i="23"/>
  <c r="E843" i="23"/>
  <c r="A863" i="23"/>
  <c r="C832" i="23"/>
  <c r="D832" i="23"/>
  <c r="E832" i="23"/>
  <c r="A879" i="23"/>
  <c r="C848" i="23"/>
  <c r="D848" i="23"/>
  <c r="E848" i="23"/>
  <c r="B856" i="23"/>
  <c r="D825" i="23"/>
  <c r="A890" i="23"/>
  <c r="C859" i="23"/>
  <c r="E859" i="23"/>
  <c r="A836" i="23"/>
  <c r="C805" i="23"/>
  <c r="E805" i="23"/>
  <c r="B816" i="23"/>
  <c r="D785" i="23"/>
  <c r="B905" i="23"/>
  <c r="D874" i="23"/>
  <c r="A919" i="23"/>
  <c r="C888" i="23"/>
  <c r="E888" i="23"/>
  <c r="D888" i="23"/>
  <c r="BI26" i="20"/>
  <c r="BI27" i="20" s="1"/>
  <c r="BI28" i="20" s="1"/>
  <c r="BI29" i="20" s="1"/>
  <c r="BJ30" i="20"/>
  <c r="BK30" i="20" s="1"/>
  <c r="E576" i="23"/>
  <c r="C576" i="23"/>
  <c r="D576" i="23"/>
  <c r="B847" i="23" l="1"/>
  <c r="D816" i="23"/>
  <c r="B887" i="23"/>
  <c r="D856" i="23"/>
  <c r="A894" i="23"/>
  <c r="C863" i="23"/>
  <c r="D863" i="23"/>
  <c r="E863" i="23"/>
  <c r="B921" i="23"/>
  <c r="D890" i="23"/>
  <c r="A855" i="23"/>
  <c r="C824" i="23"/>
  <c r="D824" i="23"/>
  <c r="E824" i="23"/>
  <c r="C928" i="23"/>
  <c r="D928" i="23"/>
  <c r="E928" i="23"/>
  <c r="A847" i="23"/>
  <c r="C816" i="23"/>
  <c r="E816" i="23"/>
  <c r="B867" i="23"/>
  <c r="D836" i="23"/>
  <c r="A921" i="23"/>
  <c r="C890" i="23"/>
  <c r="E890" i="23"/>
  <c r="A867" i="23"/>
  <c r="C836" i="23"/>
  <c r="E836" i="23"/>
  <c r="A905" i="23"/>
  <c r="D905" i="23" s="1"/>
  <c r="C874" i="23"/>
  <c r="E874" i="23"/>
  <c r="C919" i="23"/>
  <c r="E919" i="23"/>
  <c r="D919" i="23"/>
  <c r="A910" i="23"/>
  <c r="C879" i="23"/>
  <c r="E879" i="23"/>
  <c r="D879" i="23"/>
  <c r="A887" i="23"/>
  <c r="C856" i="23"/>
  <c r="E856" i="23"/>
  <c r="BI30" i="20"/>
  <c r="E618" i="23"/>
  <c r="E597" i="23"/>
  <c r="D597" i="23"/>
  <c r="C597" i="23"/>
  <c r="A918" i="23" l="1"/>
  <c r="C887" i="23"/>
  <c r="E887" i="23"/>
  <c r="B898" i="23"/>
  <c r="D867" i="23"/>
  <c r="A925" i="23"/>
  <c r="C894" i="23"/>
  <c r="E894" i="23"/>
  <c r="D894" i="23"/>
  <c r="C910" i="23"/>
  <c r="D910" i="23"/>
  <c r="E910" i="23"/>
  <c r="A886" i="23"/>
  <c r="C855" i="23"/>
  <c r="E855" i="23"/>
  <c r="D855" i="23"/>
  <c r="A898" i="23"/>
  <c r="C867" i="23"/>
  <c r="E867" i="23"/>
  <c r="A878" i="23"/>
  <c r="C847" i="23"/>
  <c r="E847" i="23"/>
  <c r="B918" i="23"/>
  <c r="D918" i="23" s="1"/>
  <c r="D887" i="23"/>
  <c r="C905" i="23"/>
  <c r="E905" i="23"/>
  <c r="C921" i="23"/>
  <c r="E921" i="23"/>
  <c r="D921" i="23"/>
  <c r="B878" i="23"/>
  <c r="D847" i="23"/>
  <c r="BJ35" i="20"/>
  <c r="BK35" i="20" s="1"/>
  <c r="BI31" i="20"/>
  <c r="BI32" i="20" s="1"/>
  <c r="BI33" i="20" s="1"/>
  <c r="BI34" i="20" s="1"/>
  <c r="D618" i="23"/>
  <c r="C618" i="23"/>
  <c r="C925" i="23" l="1"/>
  <c r="D925" i="23"/>
  <c r="E925" i="23"/>
  <c r="B909" i="23"/>
  <c r="D878" i="23"/>
  <c r="A909" i="23"/>
  <c r="C878" i="23"/>
  <c r="E878" i="23"/>
  <c r="B929" i="23"/>
  <c r="D898" i="23"/>
  <c r="A917" i="23"/>
  <c r="C886" i="23"/>
  <c r="E886" i="23"/>
  <c r="D886" i="23"/>
  <c r="BI35" i="20"/>
  <c r="BI36" i="20" s="1"/>
  <c r="BI37" i="20" s="1"/>
  <c r="BI38" i="20" s="1"/>
  <c r="BI39" i="20" s="1"/>
  <c r="BK40" i="20" s="1"/>
  <c r="A929" i="23"/>
  <c r="C898" i="23"/>
  <c r="E898" i="23"/>
  <c r="C918" i="23"/>
  <c r="E918" i="23"/>
  <c r="BJ39" i="20"/>
  <c r="C929" i="23" l="1"/>
  <c r="E929" i="23"/>
  <c r="C909" i="23"/>
  <c r="E909" i="23"/>
  <c r="D909" i="23"/>
  <c r="C917" i="23"/>
  <c r="D917" i="23"/>
  <c r="E917" i="23"/>
  <c r="D929" i="23"/>
  <c r="BK3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Clive Welham</author>
    <author>Mike Vitt</author>
    <author>jodieandmike</author>
    <author>Brad Seely</author>
  </authors>
  <commentList>
    <comment ref="D4" authorId="0" shapeId="0" xr:uid="{00000000-0006-0000-0000-000001000000}">
      <text>
        <r>
          <rPr>
            <b/>
            <sz val="9"/>
            <color indexed="81"/>
            <rFont val="Calibri"/>
            <family val="2"/>
          </rPr>
          <t>Clive Welham:</t>
        </r>
        <r>
          <rPr>
            <sz val="9"/>
            <color indexed="81"/>
            <rFont val="Calibri"/>
            <family val="2"/>
          </rPr>
          <t xml:space="preserve">
Unitless measure of efficiency of manufacturing processing - proportion of final product per unit of raw timber material input.  
Sourced as referenced in each cell - CAR v.3.2, Appendix F, and Briggs 1994</t>
        </r>
      </text>
    </comment>
    <comment ref="E4" authorId="1" shapeId="0" xr:uid="{00000000-0006-0000-0000-000002000000}">
      <text>
        <r>
          <rPr>
            <b/>
            <sz val="9"/>
            <color indexed="81"/>
            <rFont val="Tahoma"/>
            <family val="2"/>
          </rPr>
          <t>Mike Vitt:</t>
        </r>
        <r>
          <rPr>
            <sz val="9"/>
            <color indexed="81"/>
            <rFont val="Tahoma"/>
            <family val="2"/>
          </rPr>
          <t xml:space="preserve">
Minor (2006)
</t>
        </r>
      </text>
    </comment>
    <comment ref="K4" authorId="0" shapeId="0" xr:uid="{00000000-0006-0000-0000-000003000000}">
      <text>
        <r>
          <rPr>
            <b/>
            <sz val="9"/>
            <color rgb="FF000000"/>
            <rFont val="Calibri"/>
            <family val="2"/>
          </rPr>
          <t>Clive Welham:</t>
        </r>
        <r>
          <rPr>
            <sz val="9"/>
            <color rgb="FF000000"/>
            <rFont val="Calibri"/>
            <family val="2"/>
          </rPr>
          <t xml:space="preserve">
</t>
        </r>
        <r>
          <rPr>
            <sz val="9"/>
            <color rgb="FF000000"/>
            <rFont val="Calibri"/>
            <family val="2"/>
          </rPr>
          <t xml:space="preserve">After Perlack et al. 2005
</t>
        </r>
      </text>
    </comment>
    <comment ref="P4" authorId="0" shapeId="0" xr:uid="{00000000-0006-0000-0000-000004000000}">
      <text>
        <r>
          <rPr>
            <b/>
            <sz val="9"/>
            <color rgb="FF000000"/>
            <rFont val="Calibri"/>
            <family val="2"/>
          </rPr>
          <t>Clive Welham:</t>
        </r>
        <r>
          <rPr>
            <sz val="9"/>
            <color rgb="FF000000"/>
            <rFont val="Calibri"/>
            <family val="2"/>
          </rPr>
          <t xml:space="preserve">
</t>
        </r>
        <r>
          <rPr>
            <sz val="9"/>
            <color rgb="FF000000"/>
            <rFont val="Calibri"/>
            <family val="2"/>
          </rPr>
          <t xml:space="preserve">See PDD, Appendix 2, Table 2 for table references and notes.  </t>
        </r>
      </text>
    </comment>
    <comment ref="C6" authorId="2" shapeId="0" xr:uid="{00000000-0006-0000-0000-000005000000}">
      <text>
        <r>
          <rPr>
            <b/>
            <sz val="9"/>
            <color rgb="FF000000"/>
            <rFont val="Tahoma"/>
            <family val="2"/>
          </rPr>
          <t>mikevitt:</t>
        </r>
        <r>
          <rPr>
            <sz val="9"/>
            <color rgb="FF000000"/>
            <rFont val="Tahoma"/>
            <family val="2"/>
          </rPr>
          <t xml:space="preserve">
</t>
        </r>
        <r>
          <rPr>
            <sz val="9"/>
            <color rgb="FF000000"/>
            <rFont val="Tahoma"/>
            <family val="2"/>
          </rPr>
          <t>Proportions from NCC Timber Appraisal documentation</t>
        </r>
      </text>
    </comment>
    <comment ref="D6" authorId="1" shapeId="0" xr:uid="{00000000-0006-0000-0000-000006000000}">
      <text>
        <r>
          <rPr>
            <b/>
            <sz val="9"/>
            <color rgb="FF000000"/>
            <rFont val="Tahoma"/>
            <family val="2"/>
          </rPr>
          <t>Mike Vitt:</t>
        </r>
        <r>
          <rPr>
            <sz val="9"/>
            <color rgb="FF000000"/>
            <rFont val="Tahoma"/>
            <family val="2"/>
          </rPr>
          <t xml:space="preserve">
</t>
        </r>
        <r>
          <rPr>
            <sz val="9"/>
            <color rgb="FF000000"/>
            <rFont val="Tahoma"/>
            <family val="2"/>
          </rPr>
          <t xml:space="preserve">From:  CAR v3.2, Appendix F, Mill Efficiencies.  
</t>
        </r>
        <r>
          <rPr>
            <sz val="9"/>
            <color rgb="FF000000"/>
            <rFont val="Tahoma"/>
            <family val="2"/>
          </rPr>
          <t>Pacific Coast - PWE most applicable to Darkwoods</t>
        </r>
      </text>
    </comment>
    <comment ref="L6" authorId="3" shapeId="0" xr:uid="{2BD0F08F-619F-804B-8751-42993EABE6EB}">
      <text>
        <r>
          <rPr>
            <b/>
            <sz val="10"/>
            <color rgb="FF000000"/>
            <rFont val="Tahoma"/>
            <family val="2"/>
          </rPr>
          <t>Brad Seely:</t>
        </r>
        <r>
          <rPr>
            <sz val="10"/>
            <color rgb="FF000000"/>
            <rFont val="Tahoma"/>
            <family val="2"/>
          </rPr>
          <t xml:space="preserve">
</t>
        </r>
        <r>
          <rPr>
            <sz val="10"/>
            <color rgb="FF000000"/>
            <rFont val="Tahoma"/>
            <family val="2"/>
          </rPr>
          <t>for use in years 2006-2014 to maintain consistency with previous verifications</t>
        </r>
      </text>
    </comment>
    <comment ref="D7" authorId="1" shapeId="0" xr:uid="{00000000-0006-0000-0000-000007000000}">
      <text>
        <r>
          <rPr>
            <b/>
            <sz val="9"/>
            <color rgb="FF000000"/>
            <rFont val="Tahoma"/>
            <family val="2"/>
          </rPr>
          <t>Mike Vitt:</t>
        </r>
        <r>
          <rPr>
            <sz val="9"/>
            <color rgb="FF000000"/>
            <rFont val="Tahoma"/>
            <family val="2"/>
          </rPr>
          <t xml:space="preserve">
</t>
        </r>
        <r>
          <rPr>
            <sz val="9"/>
            <color rgb="FF000000"/>
            <rFont val="Tahoma"/>
            <family val="2"/>
          </rPr>
          <t xml:space="preserve">Briggs, D. 1994.  Forest products measurements and conversion factors : with special emphasis on the U.S. Pacific Northwest.  Avail.: http://www.ruraltech.org/projects/conversions/briggs_conversions/briggs_book.asp
</t>
        </r>
        <r>
          <rPr>
            <sz val="9"/>
            <color rgb="FF000000"/>
            <rFont val="Tahoma"/>
            <family val="2"/>
          </rPr>
          <t xml:space="preserve">
</t>
        </r>
        <r>
          <rPr>
            <sz val="9"/>
            <color rgb="FF000000"/>
            <rFont val="Tahoma"/>
            <family val="2"/>
          </rPr>
          <t xml:space="preserve">Figures within based on:
</t>
        </r>
        <r>
          <rPr>
            <sz val="9"/>
            <color rgb="FF000000"/>
            <rFont val="Tahoma"/>
            <family val="2"/>
          </rPr>
          <t xml:space="preserve">USFS publication, An Analysis of the Timber Situation 
</t>
        </r>
        <r>
          <rPr>
            <sz val="9"/>
            <color rgb="FF000000"/>
            <rFont val="Tahoma"/>
            <family val="2"/>
          </rPr>
          <t>in the United States: 1989-2040 (Haynes 1990)</t>
        </r>
      </text>
    </comment>
    <comment ref="D8" authorId="1" shapeId="0" xr:uid="{00000000-0006-0000-0000-000008000000}">
      <text>
        <r>
          <rPr>
            <b/>
            <sz val="9"/>
            <color rgb="FF000000"/>
            <rFont val="Tahoma"/>
            <family val="2"/>
          </rPr>
          <t>Mike Vitt:</t>
        </r>
        <r>
          <rPr>
            <sz val="9"/>
            <color rgb="FF000000"/>
            <rFont val="Tahoma"/>
            <family val="2"/>
          </rPr>
          <t xml:space="preserve">
</t>
        </r>
        <r>
          <rPr>
            <sz val="9"/>
            <color rgb="FF000000"/>
            <rFont val="Tahoma"/>
            <family val="2"/>
          </rPr>
          <t xml:space="preserve">Briggs, D. 1994.  Forest products measurements and conversion factors : with special emphasis on the U.S. Pacific Northwest.  Avail.: http://www.ruraltech.org/projects/conversions/briggs_conversions/briggs_book.asp
</t>
        </r>
        <r>
          <rPr>
            <sz val="9"/>
            <color rgb="FF000000"/>
            <rFont val="Tahoma"/>
            <family val="2"/>
          </rPr>
          <t xml:space="preserve">
</t>
        </r>
        <r>
          <rPr>
            <sz val="9"/>
            <color rgb="FF000000"/>
            <rFont val="Tahoma"/>
            <family val="2"/>
          </rPr>
          <t xml:space="preserve">Figures within based on:
</t>
        </r>
        <r>
          <rPr>
            <sz val="9"/>
            <color rgb="FF000000"/>
            <rFont val="Tahoma"/>
            <family val="2"/>
          </rPr>
          <t xml:space="preserve">USFS publication, An Analysis of the Timber Situation 
</t>
        </r>
        <r>
          <rPr>
            <sz val="9"/>
            <color rgb="FF000000"/>
            <rFont val="Tahoma"/>
            <family val="2"/>
          </rPr>
          <t>in the United States: 1989-2040 (Haynes 1990)</t>
        </r>
      </text>
    </comment>
    <comment ref="D9" authorId="1" shapeId="0" xr:uid="{00000000-0006-0000-0000-000009000000}">
      <text>
        <r>
          <rPr>
            <b/>
            <sz val="9"/>
            <color rgb="FF000000"/>
            <rFont val="Tahoma"/>
            <family val="2"/>
          </rPr>
          <t>Mike Vitt:</t>
        </r>
        <r>
          <rPr>
            <sz val="9"/>
            <color rgb="FF000000"/>
            <rFont val="Tahoma"/>
            <family val="2"/>
          </rPr>
          <t xml:space="preserve">
</t>
        </r>
        <r>
          <rPr>
            <sz val="9"/>
            <color rgb="FF000000"/>
            <rFont val="Tahoma"/>
            <family val="2"/>
          </rPr>
          <t>Assumed</t>
        </r>
      </text>
    </comment>
    <comment ref="E10" authorId="2" shapeId="0" xr:uid="{00000000-0006-0000-0000-00000A000000}">
      <text>
        <r>
          <rPr>
            <b/>
            <sz val="9"/>
            <color rgb="FF000000"/>
            <rFont val="Tahoma"/>
            <family val="2"/>
          </rPr>
          <t>mikevitt:</t>
        </r>
        <r>
          <rPr>
            <sz val="9"/>
            <color rgb="FF000000"/>
            <rFont val="Tahoma"/>
            <family val="2"/>
          </rPr>
          <t xml:space="preserve">
</t>
        </r>
        <r>
          <rPr>
            <sz val="9"/>
            <color rgb="FF000000"/>
            <rFont val="Tahoma"/>
            <family val="2"/>
          </rPr>
          <t>Decay function constant</t>
        </r>
      </text>
    </comment>
    <comment ref="K12" authorId="1" shapeId="0" xr:uid="{00000000-0006-0000-0000-00000B000000}">
      <text>
        <r>
          <rPr>
            <b/>
            <sz val="9"/>
            <color rgb="FF000000"/>
            <rFont val="Tahoma"/>
            <family val="2"/>
          </rPr>
          <t>Mike Vitt:</t>
        </r>
        <r>
          <rPr>
            <sz val="9"/>
            <color rgb="FF000000"/>
            <rFont val="Tahoma"/>
            <family val="2"/>
          </rPr>
          <t xml:space="preserve">
</t>
        </r>
        <r>
          <rPr>
            <sz val="9"/>
            <color rgb="FF000000"/>
            <rFont val="Tahoma"/>
            <family val="2"/>
          </rPr>
          <t>From the Methdology:  Processing efficiencies of coarse and fine residuals (fBSL,PROCESSc and fBSL,PROCESSf, respectively) in secondary manufacturing are typically much higher than primary manufacturing. A default value of 85 % can be used (Perlack, Wright, Turhollow, Graham, Stodkes, &amp; Erback, 2005)</t>
        </r>
      </text>
    </comment>
    <comment ref="D19" authorId="1" shapeId="0" xr:uid="{00000000-0006-0000-0000-00000C000000}">
      <text>
        <r>
          <rPr>
            <b/>
            <sz val="9"/>
            <color rgb="FF000000"/>
            <rFont val="Tahoma"/>
            <family val="2"/>
          </rPr>
          <t>Mike Vitt:</t>
        </r>
        <r>
          <rPr>
            <sz val="9"/>
            <color rgb="FF000000"/>
            <rFont val="Tahoma"/>
            <family val="2"/>
          </rPr>
          <t xml:space="preserve">
</t>
        </r>
        <r>
          <rPr>
            <sz val="9"/>
            <color rgb="FF000000"/>
            <rFont val="Tahoma"/>
            <family val="2"/>
          </rPr>
          <t>From LST scenario run</t>
        </r>
      </text>
    </comment>
    <comment ref="D21" authorId="1" shapeId="0" xr:uid="{00000000-0006-0000-0000-00000D000000}">
      <text>
        <r>
          <rPr>
            <b/>
            <sz val="9"/>
            <color rgb="FF000000"/>
            <rFont val="Tahoma"/>
            <family val="2"/>
          </rPr>
          <t>Mike Vitt:</t>
        </r>
        <r>
          <rPr>
            <sz val="9"/>
            <color rgb="FF000000"/>
            <rFont val="Tahoma"/>
            <family val="2"/>
          </rPr>
          <t xml:space="preserve">
</t>
        </r>
        <r>
          <rPr>
            <sz val="9"/>
            <color rgb="FF000000"/>
            <rFont val="Tahoma"/>
            <family val="2"/>
          </rPr>
          <t>From FORECAST ecosystem carbon runs and LST modeling</t>
        </r>
      </text>
    </comment>
    <comment ref="D25" authorId="1" shapeId="0" xr:uid="{00000000-0006-0000-0000-00000E000000}">
      <text>
        <r>
          <rPr>
            <b/>
            <sz val="9"/>
            <color indexed="81"/>
            <rFont val="Tahoma"/>
            <family val="2"/>
          </rPr>
          <t>Mike Vitt:</t>
        </r>
        <r>
          <rPr>
            <sz val="9"/>
            <color indexed="81"/>
            <rFont val="Tahoma"/>
            <family val="2"/>
          </rPr>
          <t xml:space="preserve">
Converted from m3 harvested to carbon</t>
        </r>
      </text>
    </comment>
    <comment ref="G42" authorId="1" shapeId="0" xr:uid="{00000000-0006-0000-0000-000011000000}">
      <text>
        <r>
          <rPr>
            <b/>
            <sz val="9"/>
            <color rgb="FF000000"/>
            <rFont val="Tahoma"/>
            <family val="2"/>
          </rPr>
          <t>Mike Vitt:</t>
        </r>
        <r>
          <rPr>
            <sz val="9"/>
            <color rgb="FF000000"/>
            <rFont val="Tahoma"/>
            <family val="2"/>
          </rPr>
          <t xml:space="preserve">
</t>
        </r>
        <r>
          <rPr>
            <sz val="9"/>
            <color rgb="FF000000"/>
            <rFont val="Tahoma"/>
            <family val="2"/>
          </rPr>
          <t>This is already included in the change in ecosystem C, which is 'emitting' all the wood removed - we are adding back permanent storage factors</t>
        </r>
      </text>
    </comment>
    <comment ref="D55" authorId="3" shapeId="0" xr:uid="{00000000-0006-0000-0000-000012000000}">
      <text>
        <r>
          <rPr>
            <b/>
            <sz val="9"/>
            <color rgb="FF000000"/>
            <rFont val="Calibri"/>
            <family val="2"/>
          </rPr>
          <t>Brad Seely:</t>
        </r>
        <r>
          <rPr>
            <sz val="9"/>
            <color rgb="FF000000"/>
            <rFont val="Calibri"/>
            <family val="2"/>
          </rPr>
          <t xml:space="preserve">
</t>
        </r>
        <r>
          <rPr>
            <sz val="9"/>
            <color rgb="FF000000"/>
            <rFont val="Calibri"/>
            <family val="2"/>
          </rPr>
          <t>This term should not be added into Equipment emissions according to the Methodology it has been corrected in from year 5 forward</t>
        </r>
      </text>
    </comment>
    <comment ref="D102" authorId="3" shapeId="0" xr:uid="{00000000-0006-0000-0000-000013000000}">
      <text>
        <r>
          <rPr>
            <b/>
            <sz val="9"/>
            <color indexed="81"/>
            <rFont val="Calibri"/>
            <family val="2"/>
          </rPr>
          <t>Brad Seely:</t>
        </r>
        <r>
          <rPr>
            <sz val="9"/>
            <color indexed="81"/>
            <rFont val="Calibri"/>
            <family val="2"/>
          </rPr>
          <t xml:space="preserve">
This term should not be added into Equipment emissions according to the Methodology it has been corrected in from year 5 forward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Brad Seely</author>
  </authors>
  <commentList>
    <comment ref="B3" authorId="0" shapeId="0" xr:uid="{29956CC1-45DA-E24F-A8E7-6F24D3695F10}">
      <text>
        <r>
          <rPr>
            <b/>
            <sz val="10"/>
            <color rgb="FF000000"/>
            <rFont val="Tahoma"/>
            <family val="2"/>
          </rPr>
          <t>Brad Seely:</t>
        </r>
        <r>
          <rPr>
            <sz val="10"/>
            <color rgb="FF000000"/>
            <rFont val="Tahoma"/>
            <family val="2"/>
          </rPr>
          <t xml:space="preserve">
</t>
        </r>
        <r>
          <rPr>
            <sz val="10"/>
            <color rgb="FF000000"/>
            <rFont val="Tahoma"/>
            <family val="2"/>
          </rPr>
          <t>Table 4 1605b method Specific gravity of hemlock-sitka spruce =0.405</t>
        </r>
      </text>
    </comment>
    <comment ref="E3" authorId="0" shapeId="0" xr:uid="{557F868A-8C71-A849-B214-C52AF5A0DDF9}">
      <text>
        <r>
          <rPr>
            <b/>
            <sz val="10"/>
            <color rgb="FF000000"/>
            <rFont val="Tahoma"/>
            <family val="2"/>
          </rPr>
          <t>Brad Seely:</t>
        </r>
        <r>
          <rPr>
            <sz val="10"/>
            <color rgb="FF000000"/>
            <rFont val="Tahoma"/>
            <family val="2"/>
          </rPr>
          <t xml:space="preserve">
</t>
        </r>
        <r>
          <rPr>
            <sz val="10"/>
            <color rgb="FF000000"/>
            <rFont val="Tahoma"/>
            <family val="2"/>
          </rPr>
          <t>From Table 4 1605b Method for Hemlock-Sitka Spruce = .909</t>
        </r>
      </text>
    </comment>
    <comment ref="G3" authorId="0" shapeId="0" xr:uid="{BC22D8B0-0612-AD40-A30C-39B1418D7C44}">
      <text>
        <r>
          <rPr>
            <b/>
            <sz val="10"/>
            <color rgb="FF000000"/>
            <rFont val="Tahoma"/>
            <family val="2"/>
          </rPr>
          <t>Brad Seely:</t>
        </r>
        <r>
          <rPr>
            <sz val="10"/>
            <color rgb="FF000000"/>
            <rFont val="Tahoma"/>
            <family val="2"/>
          </rPr>
          <t xml:space="preserve">
</t>
        </r>
        <r>
          <rPr>
            <sz val="10"/>
            <color rgb="FF000000"/>
            <rFont val="Tahoma"/>
            <family val="2"/>
          </rPr>
          <t>From Table 4 1605b Method for Hemlock-Sitka Spruce = .909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Brad</author>
  </authors>
  <commentList>
    <comment ref="K3" authorId="0" shapeId="0" xr:uid="{F8141102-A330-4849-A9B8-CE3C77C6EB97}">
      <text>
        <r>
          <rPr>
            <b/>
            <sz val="10"/>
            <color rgb="FF000000"/>
            <rFont val="Tahoma"/>
            <family val="2"/>
          </rPr>
          <t>Brad:</t>
        </r>
        <r>
          <rPr>
            <sz val="10"/>
            <color rgb="FF000000"/>
            <rFont val="Tahoma"/>
            <family val="2"/>
          </rPr>
          <t xml:space="preserve">
</t>
        </r>
        <r>
          <rPr>
            <sz val="10"/>
            <color rgb="FF000000"/>
            <rFont val="Tahoma"/>
            <family val="2"/>
          </rPr>
          <t>I discovered an error that was missed in the last 2 verifications related to the fact that the referenced pivot table was not updated after a previous error was fixed during the 2015-2017 verification. To be consistent with previous verifcations, I have pasted the old values here shaded in violet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Brad Seely</author>
    <author>tc={66E2D2C5-9F21-8040-B4F1-740DEDF65462}</author>
    <author>Mike Vitt</author>
  </authors>
  <commentList>
    <comment ref="BD3" authorId="0" shapeId="0" xr:uid="{00000000-0006-0000-0100-000001000000}">
      <text>
        <r>
          <rPr>
            <b/>
            <sz val="9"/>
            <color rgb="FF000000"/>
            <rFont val="Calibri"/>
            <family val="2"/>
          </rPr>
          <t>Brad Seely:</t>
        </r>
        <r>
          <rPr>
            <sz val="9"/>
            <color rgb="FF000000"/>
            <rFont val="Calibri"/>
            <family val="2"/>
          </rPr>
          <t xml:space="preserve">
</t>
        </r>
        <r>
          <rPr>
            <sz val="9"/>
            <color rgb="FF000000"/>
            <rFont val="Calibri"/>
            <family val="2"/>
          </rPr>
          <t>UF updated in from years 2012 onward to reflect correction of an error in the UF calculation.</t>
        </r>
      </text>
    </comment>
    <comment ref="BF3" authorId="0" shapeId="0" xr:uid="{00000000-0006-0000-0100-000002000000}">
      <text>
        <r>
          <rPr>
            <b/>
            <sz val="9"/>
            <color rgb="FF000000"/>
            <rFont val="Calibri"/>
            <family val="2"/>
          </rPr>
          <t>Brad Seely:</t>
        </r>
        <r>
          <rPr>
            <sz val="9"/>
            <color rgb="FF000000"/>
            <rFont val="Calibri"/>
            <family val="2"/>
          </rPr>
          <t xml:space="preserve">
</t>
        </r>
        <r>
          <rPr>
            <sz val="9"/>
            <color rgb="FF000000"/>
            <rFont val="Calibri"/>
            <family val="2"/>
          </rPr>
          <t xml:space="preserve">This has been  adjusted to remove eqipment emissions from both scenarios for the calculation of the buffer account.
</t>
        </r>
        <r>
          <rPr>
            <sz val="9"/>
            <color rgb="FF000000"/>
            <rFont val="Calibri"/>
            <family val="2"/>
          </rPr>
          <t xml:space="preserve">
</t>
        </r>
        <r>
          <rPr>
            <sz val="9"/>
            <color rgb="FF000000"/>
            <rFont val="Calibri"/>
            <family val="2"/>
          </rPr>
          <t xml:space="preserve">Net Emissions calculated as follows:
</t>
        </r>
        <r>
          <rPr>
            <sz val="9"/>
            <color rgb="FF000000"/>
            <rFont val="Calibri"/>
            <family val="2"/>
          </rPr>
          <t xml:space="preserve">
</t>
        </r>
        <r>
          <rPr>
            <sz val="9"/>
            <color rgb="FF000000"/>
            <rFont val="Calibri"/>
            <family val="2"/>
          </rPr>
          <t xml:space="preserve">NE = ECOp + HWPp + EMp - (ECOb + HWPb + EMb)
</t>
        </r>
        <r>
          <rPr>
            <sz val="9"/>
            <color rgb="FF000000"/>
            <rFont val="Calibri"/>
            <family val="2"/>
          </rPr>
          <t xml:space="preserve">
</t>
        </r>
        <r>
          <rPr>
            <sz val="9"/>
            <color rgb="FF000000"/>
            <rFont val="Calibri"/>
            <family val="2"/>
          </rPr>
          <t xml:space="preserve">NE =  ECOp + HWPp + EMp - ECOb - HWPb -EMb
</t>
        </r>
        <r>
          <rPr>
            <sz val="9"/>
            <color rgb="FF000000"/>
            <rFont val="Calibri"/>
            <family val="2"/>
          </rPr>
          <t xml:space="preserve">
</t>
        </r>
        <r>
          <rPr>
            <sz val="9"/>
            <color rgb="FF000000"/>
            <rFont val="Calibri"/>
            <family val="2"/>
          </rPr>
          <t xml:space="preserve">(EM terms are negative)
</t>
        </r>
        <r>
          <rPr>
            <sz val="9"/>
            <color rgb="FF000000"/>
            <rFont val="Calibri"/>
            <family val="2"/>
          </rPr>
          <t xml:space="preserve">
</t>
        </r>
        <r>
          <rPr>
            <sz val="9"/>
            <color rgb="FF000000"/>
            <rFont val="Calibri"/>
            <family val="2"/>
          </rPr>
          <t xml:space="preserve">Thus, to remove these terms for the Caclulation of NEadj, you must subtract EMp and add EMb. </t>
        </r>
      </text>
    </comment>
    <comment ref="K7" authorId="0" shapeId="0" xr:uid="{00000000-0006-0000-0100-000003000000}">
      <text>
        <r>
          <rPr>
            <b/>
            <sz val="9"/>
            <color rgb="FF000000"/>
            <rFont val="Calibri"/>
            <family val="2"/>
          </rPr>
          <t>Brad Seely:</t>
        </r>
        <r>
          <rPr>
            <sz val="9"/>
            <color rgb="FF000000"/>
            <rFont val="Calibri"/>
            <family val="2"/>
          </rPr>
          <t xml:space="preserve">
</t>
        </r>
        <r>
          <rPr>
            <sz val="9"/>
            <color rgb="FF000000"/>
            <rFont val="Calibri"/>
            <family val="2"/>
          </rPr>
          <t>Years 3-6 came from Afognak LST April 20, 2012, Annual Curved based calculations, U16:U19; Years 7-12 come from Afognak LST Aug 14, 2014, Annual Curved based calculations, U20:U25</t>
        </r>
      </text>
    </comment>
    <comment ref="AV8" authorId="1" shapeId="0" xr:uid="{66E2D2C5-9F21-8040-B4F1-740DEDF65462}">
      <text>
        <t>[Threaded comment]
Your version of Excel allows you to read this threaded comment; however, any edits to it will get removed if the file is opened in a newer version of Excel. Learn more: https://go.microsoft.com/fwlink/?linkid=870924
Comment:
    Used to calculate market leakage for years after 2015 based upon the VCS Leakage Tool</t>
      </text>
    </comment>
    <comment ref="BI39" authorId="2" shapeId="0" xr:uid="{FADB9C06-7FD3-164C-9BAC-20BD30213EA8}">
      <text>
        <r>
          <rPr>
            <b/>
            <sz val="9"/>
            <color rgb="FF000000"/>
            <rFont val="Tahoma"/>
            <family val="2"/>
          </rPr>
          <t>Mike Vitt:</t>
        </r>
        <r>
          <rPr>
            <sz val="9"/>
            <color rgb="FF000000"/>
            <rFont val="Tahoma"/>
            <family val="2"/>
          </rPr>
          <t xml:space="preserve">
</t>
        </r>
        <r>
          <rPr>
            <sz val="9"/>
            <color rgb="FF000000"/>
            <rFont val="Tahoma"/>
            <family val="2"/>
          </rPr>
          <t>Ending buffer account balance (forfeited)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Clive Welham</author>
  </authors>
  <commentList>
    <comment ref="B6" authorId="0" shapeId="0" xr:uid="{00000000-0006-0000-0200-000001000000}">
      <text>
        <r>
          <rPr>
            <b/>
            <sz val="9"/>
            <color indexed="81"/>
            <rFont val="Calibri"/>
            <family val="2"/>
          </rPr>
          <t>Clive Welham:</t>
        </r>
        <r>
          <rPr>
            <sz val="9"/>
            <color indexed="81"/>
            <rFont val="Calibri"/>
            <family val="2"/>
          </rPr>
          <t xml:space="preserve">
Calculated as
B2 * B4/1000000</t>
        </r>
      </text>
    </comment>
    <comment ref="B7" authorId="0" shapeId="0" xr:uid="{00000000-0006-0000-0200-000002000000}">
      <text>
        <r>
          <rPr>
            <b/>
            <sz val="9"/>
            <color indexed="81"/>
            <rFont val="Calibri"/>
            <family val="2"/>
          </rPr>
          <t>Clive Welham:</t>
        </r>
        <r>
          <rPr>
            <sz val="9"/>
            <color indexed="81"/>
            <rFont val="Calibri"/>
            <family val="2"/>
          </rPr>
          <t xml:space="preserve">
Calculated as
B3 * B5/1000000</t>
        </r>
      </text>
    </comment>
    <comment ref="B8" authorId="0" shapeId="0" xr:uid="{00000000-0006-0000-0200-000003000000}">
      <text>
        <r>
          <rPr>
            <b/>
            <sz val="9"/>
            <color indexed="81"/>
            <rFont val="Calibri"/>
            <family val="2"/>
          </rPr>
          <t>Clive Welham:</t>
        </r>
        <r>
          <rPr>
            <sz val="9"/>
            <color indexed="81"/>
            <rFont val="Calibri"/>
            <family val="2"/>
          </rPr>
          <t xml:space="preserve">
Approximate distance from Afognak to South Korea (nautical miles). Similar distance to many other Asian destinations - Eastern China, for example (Shanghai)</t>
        </r>
      </text>
    </comment>
    <comment ref="A9" authorId="0" shapeId="0" xr:uid="{00000000-0006-0000-0200-000004000000}">
      <text>
        <r>
          <rPr>
            <b/>
            <sz val="9"/>
            <color indexed="81"/>
            <rFont val="Calibri"/>
            <family val="2"/>
          </rPr>
          <t>Clive Welham:</t>
        </r>
        <r>
          <rPr>
            <sz val="9"/>
            <color indexed="81"/>
            <rFont val="Calibri"/>
            <family val="2"/>
          </rPr>
          <t xml:space="preserve">
Gross register tonnage (GRT) represents the total internal volume of a vessel, where a register ton is equal to a volume of 100 cubic feet (2.83168 m3), which volume, if filled with fresh water, would weigh around 2,800 kg or 2.8 tonnes. The definition (and calculation) of the internal volume is complex; a ship's hold can, for instance, be assessed for bulk grain (accounting for all the air space in the hold) or for bales (omitting the spaces into which bulk, but not baled cargo would spill). If V stands for the total internal volume in m3, then the GRT equals V / 2.83168, so for a ship of 10,000 m3 total internal volume, the gross register tonnage is 10,000 / 2.83168 = 3531.47 GRT. Gross register tonnage was replaced by gross tonnage in 1994 under the Tonnage Measurement convention of 1969, and is no longer widely used term in the industry.[1][2]
Net register tonnage (NRT) is the volume of cargo the vessel can carry; i.e., the gross register tonnage less the volume of spaces that will not hold cargo (e.g., engine compartment, helm station, crew spaces, etc., again with differences depending on which port or country is doing the calculations). It represents the volume of the ship available for transporting freight or passengers. It was replaced by net tonnage in 1994, under the Tonnage Measurement convention of 1969.</t>
        </r>
      </text>
    </comment>
    <comment ref="B10" authorId="0" shapeId="0" xr:uid="{00000000-0006-0000-0200-000005000000}">
      <text>
        <r>
          <rPr>
            <b/>
            <sz val="9"/>
            <color indexed="81"/>
            <rFont val="Calibri"/>
            <family val="2"/>
          </rPr>
          <t>Clive Welham:</t>
        </r>
        <r>
          <rPr>
            <sz val="9"/>
            <color indexed="81"/>
            <rFont val="Calibri"/>
            <family val="2"/>
          </rPr>
          <t xml:space="preserve">
Equation is:
20.186 + 0.00049*GRT</t>
        </r>
      </text>
    </comment>
    <comment ref="B11" authorId="0" shapeId="0" xr:uid="{00000000-0006-0000-0200-000006000000}">
      <text>
        <r>
          <rPr>
            <b/>
            <sz val="9"/>
            <color indexed="81"/>
            <rFont val="Calibri"/>
            <family val="2"/>
          </rPr>
          <t>Clive Welham:</t>
        </r>
        <r>
          <rPr>
            <sz val="9"/>
            <color indexed="81"/>
            <rFont val="Calibri"/>
            <family val="2"/>
          </rPr>
          <t xml:space="preserve">
Calculated as:
B10/24h/12NM/h</t>
        </r>
      </text>
    </comment>
    <comment ref="B13" authorId="0" shapeId="0" xr:uid="{00000000-0006-0000-0200-000007000000}">
      <text>
        <r>
          <rPr>
            <b/>
            <sz val="9"/>
            <color indexed="81"/>
            <rFont val="Calibri"/>
            <family val="2"/>
          </rPr>
          <t>Clive Welham:</t>
        </r>
        <r>
          <rPr>
            <sz val="9"/>
            <color indexed="81"/>
            <rFont val="Calibri"/>
            <family val="2"/>
          </rPr>
          <t xml:space="preserve">
Estimated maximum tonnage that can be transported in one year, given loading and unloading times. Not used directly but as a check on calculations.</t>
        </r>
      </text>
    </comment>
    <comment ref="B14" authorId="0" shapeId="0" xr:uid="{00000000-0006-0000-0200-000008000000}">
      <text>
        <r>
          <rPr>
            <b/>
            <sz val="9"/>
            <color indexed="81"/>
            <rFont val="Calibri"/>
            <family val="2"/>
          </rPr>
          <t>Clive Welham:</t>
        </r>
        <r>
          <rPr>
            <sz val="9"/>
            <color indexed="81"/>
            <rFont val="Calibri"/>
            <family val="2"/>
          </rPr>
          <t xml:space="preserve">
Number of 2-way trips per year, assuming an average speed of 12NM/h, and assuming a downtime (for loading, unloading, fuelling, docking procedure, waiting to dock, etc …) of 21 days</t>
        </r>
      </text>
    </comment>
    <comment ref="C14" authorId="0" shapeId="0" xr:uid="{00000000-0006-0000-0200-000009000000}">
      <text>
        <r>
          <rPr>
            <b/>
            <sz val="9"/>
            <color indexed="81"/>
            <rFont val="Calibri"/>
            <family val="2"/>
          </rPr>
          <t>Clive Welham:</t>
        </r>
        <r>
          <rPr>
            <sz val="9"/>
            <color indexed="81"/>
            <rFont val="Calibri"/>
            <family val="2"/>
          </rPr>
          <t xml:space="preserve">
Used as a check on calculations</t>
        </r>
      </text>
    </comment>
    <comment ref="C21" authorId="0" shapeId="0" xr:uid="{00000000-0006-0000-0200-00000A000000}">
      <text>
        <r>
          <rPr>
            <b/>
            <sz val="9"/>
            <color indexed="81"/>
            <rFont val="Calibri"/>
            <family val="2"/>
          </rPr>
          <t>Clive Welham:</t>
        </r>
        <r>
          <rPr>
            <sz val="9"/>
            <color indexed="81"/>
            <rFont val="Calibri"/>
            <family val="2"/>
          </rPr>
          <t xml:space="preserve">
See A9 notes for derivation of the constant used in the calculation
</t>
        </r>
      </text>
    </comment>
    <comment ref="C22" authorId="0" shapeId="0" xr:uid="{00000000-0006-0000-0200-00000B000000}">
      <text>
        <r>
          <rPr>
            <b/>
            <sz val="9"/>
            <color indexed="81"/>
            <rFont val="Calibri"/>
            <family val="2"/>
          </rPr>
          <t>Clive Welham:</t>
        </r>
        <r>
          <rPr>
            <sz val="9"/>
            <color indexed="81"/>
            <rFont val="Calibri"/>
            <family val="2"/>
          </rPr>
          <t xml:space="preserve">
This value is rounded from C21</t>
        </r>
      </text>
    </comment>
  </commentList>
</comments>
</file>

<file path=xl/sharedStrings.xml><?xml version="1.0" encoding="utf-8"?>
<sst xmlns="http://schemas.openxmlformats.org/spreadsheetml/2006/main" count="512" uniqueCount="289">
  <si>
    <t xml:space="preserve">Emissions </t>
    <phoneticPr fontId="19" type="noConversion"/>
  </si>
  <si>
    <t>Sawnwood</t>
    <phoneticPr fontId="22" type="noConversion"/>
  </si>
  <si>
    <t>Carbon in HWP, Processing, and Equipment Emissions Model:</t>
  </si>
  <si>
    <t>Calc. Check:</t>
  </si>
  <si>
    <t>Buffer</t>
  </si>
  <si>
    <t>Paper</t>
    <phoneticPr fontId="22" type="noConversion"/>
  </si>
  <si>
    <t>Harvested</t>
  </si>
  <si>
    <r>
      <t>∆C</t>
    </r>
    <r>
      <rPr>
        <b/>
        <vertAlign val="subscript"/>
        <sz val="10.5"/>
        <color indexed="8"/>
        <rFont val="Arial"/>
        <family val="2"/>
      </rPr>
      <t>BSL,PERMHWP1,t</t>
    </r>
  </si>
  <si>
    <r>
      <t>∆C</t>
    </r>
    <r>
      <rPr>
        <b/>
        <vertAlign val="subscript"/>
        <sz val="10.5"/>
        <color indexed="8"/>
        <rFont val="Arial"/>
        <family val="2"/>
      </rPr>
      <t>BSL,PERMHWP2,t</t>
    </r>
  </si>
  <si>
    <t>Bark</t>
  </si>
  <si>
    <r>
      <t>∆C</t>
    </r>
    <r>
      <rPr>
        <b/>
        <vertAlign val="subscript"/>
        <sz val="10.5"/>
        <color indexed="8"/>
        <rFont val="Arial"/>
        <family val="2"/>
      </rPr>
      <t>PRJ,PERMHWP2,t</t>
    </r>
  </si>
  <si>
    <r>
      <t>∆C</t>
    </r>
    <r>
      <rPr>
        <b/>
        <vertAlign val="subscript"/>
        <sz val="10.5"/>
        <color indexed="8"/>
        <rFont val="Arial"/>
        <family val="2"/>
      </rPr>
      <t>PRJ,EMITFOSSIL,t</t>
    </r>
  </si>
  <si>
    <t>Paper (i.e., black liquor)</t>
  </si>
  <si>
    <t>Sub-Total C Emissions from Equipment Emissions:</t>
  </si>
  <si>
    <t>Other Equipment Emissions:</t>
  </si>
  <si>
    <t>NET PROJECT SCENARIO EMISSIONS</t>
  </si>
  <si>
    <t>NET EMISSIONS ('-'= emitted, '+' = sink)</t>
  </si>
  <si>
    <t>Reductins</t>
  </si>
  <si>
    <t>(Emissions)</t>
  </si>
  <si>
    <t>Reductions</t>
  </si>
  <si>
    <t>Total</t>
    <phoneticPr fontId="19" type="noConversion"/>
  </si>
  <si>
    <t>Sawnwood</t>
  </si>
  <si>
    <t>(tCO2e/y)</t>
  </si>
  <si>
    <t>Project Year</t>
  </si>
  <si>
    <t>Annual Harvest (m3)</t>
  </si>
  <si>
    <t>Total Ecosystem Carbon (tC)</t>
  </si>
  <si>
    <t>Change in Ecosystem Carbon (tC)</t>
  </si>
  <si>
    <t>Net</t>
  </si>
  <si>
    <t>(Negative = emission; Positive = Sequestration)</t>
  </si>
  <si>
    <t>Account</t>
  </si>
  <si>
    <t>Proportion</t>
  </si>
  <si>
    <t>of Product Mix</t>
  </si>
  <si>
    <t>Logging</t>
  </si>
  <si>
    <t>Veneer, plywood, structural panels</t>
  </si>
  <si>
    <t>TOTAL</t>
  </si>
  <si>
    <t xml:space="preserve">Wood Products Variables: </t>
  </si>
  <si>
    <t>Wood Products C</t>
  </si>
  <si>
    <t>(C raw material/C product)</t>
  </si>
  <si>
    <t>Log transport</t>
  </si>
  <si>
    <t>Truck</t>
  </si>
  <si>
    <t>Rail</t>
  </si>
  <si>
    <t>Project</t>
    <phoneticPr fontId="19" type="noConversion"/>
  </si>
  <si>
    <t>Veneer, plywood and structural panels</t>
    <phoneticPr fontId="22" type="noConversion"/>
  </si>
  <si>
    <t>Non-structural panels</t>
    <phoneticPr fontId="22" type="noConversion"/>
  </si>
  <si>
    <t>Change tCO2e</t>
  </si>
  <si>
    <t>Decay (Half life)</t>
  </si>
  <si>
    <t>Veneer, plywood and structural panels</t>
  </si>
  <si>
    <t>Non-structural panels</t>
  </si>
  <si>
    <t>Paper</t>
  </si>
  <si>
    <t>Harvesting</t>
  </si>
  <si>
    <t>Carbon Emissions from Burned Manufacturing Waste:</t>
  </si>
  <si>
    <r>
      <t>∆C</t>
    </r>
    <r>
      <rPr>
        <b/>
        <vertAlign val="subscript"/>
        <sz val="10.5"/>
        <color indexed="8"/>
        <rFont val="Arial"/>
        <family val="2"/>
      </rPr>
      <t>BSL,EMITFOSSIL,t</t>
    </r>
  </si>
  <si>
    <t>Transportation</t>
  </si>
  <si>
    <r>
      <t>∆C</t>
    </r>
    <r>
      <rPr>
        <b/>
        <vertAlign val="subscript"/>
        <sz val="10.5"/>
        <color indexed="8"/>
        <rFont val="Arial"/>
        <family val="2"/>
      </rPr>
      <t>PRJ,PERMHWP1,t</t>
    </r>
  </si>
  <si>
    <t>Stem C</t>
  </si>
  <si>
    <t>(tC)</t>
  </si>
  <si>
    <t>Carbon Removed in Harvested Logs (tC)</t>
  </si>
  <si>
    <t>Manufacturing</t>
  </si>
  <si>
    <t>Carbon Permanently Stored in Manufacturing Waste:</t>
  </si>
  <si>
    <t>Carbon Stored in Wood Products (After 100 years - 100 year method)</t>
  </si>
  <si>
    <t>Sub-Total C Stored in Wood Products:</t>
  </si>
  <si>
    <t>Sub-Total C Emissions from Burning Manufacturing Waste:</t>
  </si>
  <si>
    <t>Sub-Total C Stored Permanently in Manufacturing Waste:</t>
  </si>
  <si>
    <t>Carbon Calculations for Project Scenario</t>
    <phoneticPr fontId="19" type="noConversion"/>
  </si>
  <si>
    <t>Harvest Volume</t>
  </si>
  <si>
    <t>Project</t>
  </si>
  <si>
    <t>Baseline</t>
  </si>
  <si>
    <t>Ecosystem C</t>
  </si>
  <si>
    <t>(tCO2e)</t>
  </si>
  <si>
    <t>Carbon Calculations for Baseline Scenario</t>
  </si>
  <si>
    <t>NET BASELINE EMISSIONS:</t>
  </si>
  <si>
    <t>(tC/y)</t>
  </si>
  <si>
    <t>Year</t>
  </si>
  <si>
    <t>Secondary manufacturing:</t>
  </si>
  <si>
    <t>Additional Harvest Emissions (Fossil C emitted per tC raw material):</t>
  </si>
  <si>
    <t>Cumulative</t>
  </si>
  <si>
    <t>Paper (not applicable)</t>
  </si>
  <si>
    <t>Veneer, plywood &amp; structural panels</t>
  </si>
  <si>
    <t>Not Applicable</t>
  </si>
  <si>
    <t>Annualized</t>
  </si>
  <si>
    <t>CHANGE</t>
  </si>
  <si>
    <t>HWP</t>
  </si>
  <si>
    <t>Waste</t>
  </si>
  <si>
    <t>Products</t>
  </si>
  <si>
    <t>&amp; Production</t>
  </si>
  <si>
    <t>Non-Perm.</t>
  </si>
  <si>
    <t>Emissions</t>
  </si>
  <si>
    <t>Saleable</t>
  </si>
  <si>
    <t>VCU's</t>
  </si>
  <si>
    <t>Release</t>
  </si>
  <si>
    <t>Leakage</t>
  </si>
  <si>
    <t>Uncertainty</t>
  </si>
  <si>
    <t>Risk</t>
  </si>
  <si>
    <t>Discount</t>
  </si>
  <si>
    <t>Change</t>
  </si>
  <si>
    <t>Harvest Vol.</t>
  </si>
  <si>
    <t>% of total</t>
  </si>
  <si>
    <t>(%)</t>
  </si>
  <si>
    <t>Factor</t>
  </si>
  <si>
    <t>Contribution</t>
  </si>
  <si>
    <t>TABLE 2. HARVEST VOLUME (for 5-year periods after year 20)</t>
  </si>
  <si>
    <t>TABLE 3. ECOSYSTEM CARBON (Biomass + Deadwood + Belowground dead)</t>
  </si>
  <si>
    <t xml:space="preserve">TABLE 4. CARBON IN HARVESTED WOOD </t>
  </si>
  <si>
    <t>TABLE 5. CARBON STORAGE AND EMISSIONS FROM HWP, MANUFACTURING, AND LOGGING (Non-Annualized)</t>
  </si>
  <si>
    <t>TABLE 7. LEAKAGE RISK DISCOUNT CALCULATION</t>
  </si>
  <si>
    <t>TABLE 1.  GROSS EMISSIONS REDUCTIONS BY SCENARIO</t>
  </si>
  <si>
    <t>(Source: Calculated using data from Table 2)</t>
  </si>
  <si>
    <t>(Source:  Calculated using data from Table 2)</t>
  </si>
  <si>
    <t>Secondary Processing Efficiency</t>
  </si>
  <si>
    <r>
      <t>f</t>
    </r>
    <r>
      <rPr>
        <vertAlign val="subscript"/>
        <sz val="10"/>
        <color indexed="8"/>
        <rFont val="Verdana"/>
        <family val="2"/>
      </rPr>
      <t>BSL,BARK</t>
    </r>
    <r>
      <rPr>
        <sz val="10"/>
        <color indexed="8"/>
        <rFont val="Verdana"/>
        <family val="2"/>
      </rPr>
      <t>, f</t>
    </r>
    <r>
      <rPr>
        <vertAlign val="subscript"/>
        <sz val="10"/>
        <color indexed="8"/>
        <rFont val="Verdana"/>
        <family val="2"/>
      </rPr>
      <t>PRJ,BARK</t>
    </r>
  </si>
  <si>
    <r>
      <t>f</t>
    </r>
    <r>
      <rPr>
        <vertAlign val="subscript"/>
        <sz val="10"/>
        <color indexed="8"/>
        <rFont val="Verdana"/>
        <family val="2"/>
      </rPr>
      <t>BSL,COARSE</t>
    </r>
    <r>
      <rPr>
        <sz val="10"/>
        <color indexed="8"/>
        <rFont val="Verdana"/>
        <family val="2"/>
      </rPr>
      <t>, f</t>
    </r>
    <r>
      <rPr>
        <vertAlign val="subscript"/>
        <sz val="10"/>
        <color indexed="8"/>
        <rFont val="Verdana"/>
        <family val="2"/>
      </rPr>
      <t>PRJ,COARSE</t>
    </r>
  </si>
  <si>
    <r>
      <t>f</t>
    </r>
    <r>
      <rPr>
        <vertAlign val="subscript"/>
        <sz val="10"/>
        <color indexed="8"/>
        <rFont val="Verdana"/>
        <family val="2"/>
      </rPr>
      <t>BSL,FINE</t>
    </r>
    <r>
      <rPr>
        <sz val="10"/>
        <color indexed="8"/>
        <rFont val="Verdana"/>
        <family val="2"/>
      </rPr>
      <t>, f</t>
    </r>
    <r>
      <rPr>
        <vertAlign val="subscript"/>
        <sz val="10"/>
        <color indexed="8"/>
        <rFont val="Verdana"/>
        <family val="2"/>
      </rPr>
      <t>PRJ,FINE</t>
    </r>
  </si>
  <si>
    <r>
      <t>f</t>
    </r>
    <r>
      <rPr>
        <vertAlign val="subscript"/>
        <sz val="10"/>
        <color indexed="8"/>
        <rFont val="Verdana"/>
        <family val="2"/>
      </rPr>
      <t>BSL,BARKUSE</t>
    </r>
    <r>
      <rPr>
        <sz val="10"/>
        <color indexed="8"/>
        <rFont val="Verdana"/>
        <family val="2"/>
      </rPr>
      <t>, f</t>
    </r>
    <r>
      <rPr>
        <vertAlign val="subscript"/>
        <sz val="10"/>
        <color indexed="8"/>
        <rFont val="Verdana"/>
        <family val="2"/>
      </rPr>
      <t>PRJ,BARKUSE</t>
    </r>
  </si>
  <si>
    <r>
      <t>f</t>
    </r>
    <r>
      <rPr>
        <vertAlign val="subscript"/>
        <sz val="10"/>
        <color indexed="8"/>
        <rFont val="Verdana"/>
        <family val="2"/>
      </rPr>
      <t>BSL,COARSEUSE</t>
    </r>
    <r>
      <rPr>
        <sz val="10"/>
        <color indexed="8"/>
        <rFont val="Verdana"/>
        <family val="2"/>
      </rPr>
      <t>, f</t>
    </r>
    <r>
      <rPr>
        <vertAlign val="subscript"/>
        <sz val="10"/>
        <color indexed="8"/>
        <rFont val="Verdana"/>
        <family val="2"/>
      </rPr>
      <t>PRJ,COARSEUSE</t>
    </r>
  </si>
  <si>
    <r>
      <t>f</t>
    </r>
    <r>
      <rPr>
        <vertAlign val="subscript"/>
        <sz val="10"/>
        <color indexed="8"/>
        <rFont val="Verdana"/>
        <family val="2"/>
      </rPr>
      <t>BSL,FINEUSE</t>
    </r>
    <r>
      <rPr>
        <sz val="10"/>
        <color indexed="8"/>
        <rFont val="Verdana"/>
        <family val="2"/>
      </rPr>
      <t>, f</t>
    </r>
    <r>
      <rPr>
        <vertAlign val="subscript"/>
        <sz val="10"/>
        <color indexed="8"/>
        <rFont val="Verdana"/>
        <family val="2"/>
      </rPr>
      <t>PRJ,FINEUSE</t>
    </r>
  </si>
  <si>
    <r>
      <t>f</t>
    </r>
    <r>
      <rPr>
        <vertAlign val="subscript"/>
        <sz val="9"/>
        <color indexed="8"/>
        <rFont val="Verdana"/>
        <family val="2"/>
      </rPr>
      <t xml:space="preserve">BSL,TRANSPORTm </t>
    </r>
    <r>
      <rPr>
        <sz val="9"/>
        <color indexed="8"/>
        <rFont val="Verdana"/>
        <family val="2"/>
      </rPr>
      <t>(unitless)</t>
    </r>
  </si>
  <si>
    <t>Sum</t>
  </si>
  <si>
    <t>Constant</t>
  </si>
  <si>
    <r>
      <t>f</t>
    </r>
    <r>
      <rPr>
        <vertAlign val="subscript"/>
        <sz val="10.5"/>
        <color indexed="8"/>
        <rFont val="Verdana"/>
        <family val="2"/>
      </rPr>
      <t>BSL,PROCESSc</t>
    </r>
    <r>
      <rPr>
        <sz val="10.5"/>
        <color indexed="8"/>
        <rFont val="Verdana"/>
        <family val="2"/>
      </rPr>
      <t>, f</t>
    </r>
    <r>
      <rPr>
        <vertAlign val="subscript"/>
        <sz val="11"/>
        <color indexed="8"/>
        <rFont val="Verdana"/>
        <family val="2"/>
      </rPr>
      <t>PRJ,PROCESSc</t>
    </r>
    <r>
      <rPr>
        <sz val="10.5"/>
        <color indexed="8"/>
        <rFont val="Verdana"/>
        <family val="2"/>
      </rPr>
      <t>, f</t>
    </r>
    <r>
      <rPr>
        <vertAlign val="subscript"/>
        <sz val="11"/>
        <color indexed="8"/>
        <rFont val="Verdana"/>
        <family val="2"/>
      </rPr>
      <t>BSL,PROCESSf</t>
    </r>
    <r>
      <rPr>
        <sz val="10.5"/>
        <color indexed="8"/>
        <rFont val="Verdana"/>
        <family val="2"/>
      </rPr>
      <t>, f</t>
    </r>
    <r>
      <rPr>
        <vertAlign val="subscript"/>
        <sz val="11"/>
        <color indexed="8"/>
        <rFont val="Verdana"/>
        <family val="2"/>
      </rPr>
      <t>PRJ,PROCESSf</t>
    </r>
  </si>
  <si>
    <r>
      <t>d</t>
    </r>
    <r>
      <rPr>
        <vertAlign val="subscript"/>
        <sz val="9"/>
        <color indexed="8"/>
        <rFont val="Verdana"/>
        <family val="2"/>
      </rPr>
      <t xml:space="preserve">TRANSPORTm </t>
    </r>
    <r>
      <rPr>
        <sz val="9"/>
        <color indexed="8"/>
        <rFont val="Verdana"/>
        <family val="2"/>
      </rPr>
      <t>(km)</t>
    </r>
  </si>
  <si>
    <r>
      <t>c</t>
    </r>
    <r>
      <rPr>
        <vertAlign val="subscript"/>
        <sz val="9"/>
        <color indexed="8"/>
        <rFont val="Verdana"/>
        <family val="2"/>
      </rPr>
      <t>TRANSPORTm</t>
    </r>
    <r>
      <rPr>
        <sz val="9"/>
        <color indexed="8"/>
        <rFont val="Verdana"/>
        <family val="2"/>
      </rPr>
      <t xml:space="preserve"> (tC emitted/tC raw material/km)</t>
    </r>
  </si>
  <si>
    <t>(Source: Calculated in Worksheet:HWP Carbon Model, using data from Table 1, Table 2, and Table 4)</t>
  </si>
  <si>
    <t>(Source: Worksheet:HWP Carbon, using data from Table 3 and Table 5)</t>
  </si>
  <si>
    <t>(Source:  Calculated using data from Table 1, Table 5, and Table 7)</t>
  </si>
  <si>
    <r>
      <t>f</t>
    </r>
    <r>
      <rPr>
        <vertAlign val="subscript"/>
        <sz val="10"/>
        <color indexed="8"/>
        <rFont val="Verdana"/>
        <family val="2"/>
      </rPr>
      <t>BSL,PRODUCTk</t>
    </r>
    <r>
      <rPr>
        <sz val="10"/>
        <color indexed="8"/>
        <rFont val="Verdana"/>
        <family val="2"/>
      </rPr>
      <t xml:space="preserve">, </t>
    </r>
  </si>
  <si>
    <r>
      <t>f</t>
    </r>
    <r>
      <rPr>
        <vertAlign val="subscript"/>
        <sz val="10"/>
        <color indexed="8"/>
        <rFont val="Verdana"/>
        <family val="2"/>
      </rPr>
      <t>BSL,PROCESSk</t>
    </r>
    <r>
      <rPr>
        <sz val="10"/>
        <color indexed="8"/>
        <rFont val="Verdana"/>
        <family val="2"/>
      </rPr>
      <t>,</t>
    </r>
  </si>
  <si>
    <r>
      <t>HL</t>
    </r>
    <r>
      <rPr>
        <vertAlign val="subscript"/>
        <sz val="10"/>
        <color indexed="8"/>
        <rFont val="Verdana"/>
        <family val="2"/>
      </rPr>
      <t>k</t>
    </r>
  </si>
  <si>
    <r>
      <t>f</t>
    </r>
    <r>
      <rPr>
        <vertAlign val="subscript"/>
        <sz val="10"/>
        <color indexed="8"/>
        <rFont val="Verdana"/>
        <family val="2"/>
      </rPr>
      <t>PRJ,PROCESSk</t>
    </r>
  </si>
  <si>
    <r>
      <t>f</t>
    </r>
    <r>
      <rPr>
        <vertAlign val="subscript"/>
        <sz val="10"/>
        <color theme="1"/>
        <rFont val="Verdana"/>
        <family val="2"/>
      </rPr>
      <t>PRJ,PRODUCTk</t>
    </r>
  </si>
  <si>
    <r>
      <t>(tCO</t>
    </r>
    <r>
      <rPr>
        <vertAlign val="subscript"/>
        <sz val="10"/>
        <rFont val="Arial"/>
        <family val="2"/>
      </rPr>
      <t>2</t>
    </r>
    <r>
      <rPr>
        <sz val="10"/>
        <rFont val="Arial"/>
        <family val="2"/>
      </rPr>
      <t>e)</t>
    </r>
  </si>
  <si>
    <r>
      <t>(m</t>
    </r>
    <r>
      <rPr>
        <vertAlign val="superscript"/>
        <sz val="10"/>
        <rFont val="Arial"/>
        <family val="2"/>
      </rPr>
      <t>3</t>
    </r>
    <r>
      <rPr>
        <sz val="10"/>
        <rFont val="Arial"/>
        <family val="2"/>
      </rPr>
      <t>)</t>
    </r>
  </si>
  <si>
    <r>
      <t>(tCO</t>
    </r>
    <r>
      <rPr>
        <b/>
        <vertAlign val="subscript"/>
        <sz val="10"/>
        <rFont val="Arial"/>
        <family val="2"/>
      </rPr>
      <t>2</t>
    </r>
    <r>
      <rPr>
        <b/>
        <sz val="10"/>
        <rFont val="Arial"/>
        <family val="2"/>
      </rPr>
      <t>e)</t>
    </r>
  </si>
  <si>
    <t>Efficiency</t>
  </si>
  <si>
    <t>Processing</t>
  </si>
  <si>
    <t>Equipment</t>
  </si>
  <si>
    <t>Net Change</t>
  </si>
  <si>
    <t xml:space="preserve"> </t>
  </si>
  <si>
    <t>Ground</t>
  </si>
  <si>
    <t>Water</t>
  </si>
  <si>
    <t xml:space="preserve">Project Emissions due to transport of  biomass by ocean transport </t>
  </si>
  <si>
    <t>Default CO2 emission factor for Diesel Oil kg/TJ</t>
  </si>
  <si>
    <t>http://www.ipcc-nggip.iges.or.jp/public/2006gl/pdf/2_Volume2/V2_3_Ch3_Mobile_Combustion.pdf</t>
  </si>
  <si>
    <t>Default CO2 emission factor for Residual Fuel Oil Kg/TJ</t>
  </si>
  <si>
    <t>NCV for Diesel Oil TJ/Gg</t>
  </si>
  <si>
    <t xml:space="preserve"> http://www.ipcc-nggip.iges.or.jp/public/2006gl/pdf/2_Volume2/V2_1_Ch1_Introduction.pdf</t>
  </si>
  <si>
    <t>NCV for Residual Fuel Oil TJ/Gg</t>
  </si>
  <si>
    <t>http://www.ipcc-nggip.iges.or.jp/public/2006gl/pdf/2_Volume2/V2_1_Ch1_Introduction.pdf</t>
  </si>
  <si>
    <t xml:space="preserve">Tons of Co2 per ton of diesel fuel </t>
  </si>
  <si>
    <t xml:space="preserve">Tons of Co2 per ton of fuel oil </t>
  </si>
  <si>
    <t>Miles</t>
  </si>
  <si>
    <t>Gross registered tonnage (GRT) for solid bulk carriers</t>
  </si>
  <si>
    <t>http://www.greatship.com/shipping/ofdrybulkcarrier.htm</t>
  </si>
  <si>
    <t>Consumption tons of fuel per nautical mile considering 12 Nautical mile average speed</t>
  </si>
  <si>
    <t>Calculation based on fuel consumption equation provided by IPCC for 24 hr operation and per mile consumption calculated by taking average speed of 12 nautical miles (http://www.rediff.com/news/2007/oct/01inter.htm).</t>
  </si>
  <si>
    <t>Tons of fuel burnt per trip</t>
  </si>
  <si>
    <t xml:space="preserve">Biomass used in Power Plant </t>
  </si>
  <si>
    <t>Tons/year</t>
  </si>
  <si>
    <t>No .of trips to transport the required biomass</t>
  </si>
  <si>
    <t>Fuel burnt per year allocated to biomass transport</t>
  </si>
  <si>
    <t>CO2 emissions per year due to transport of biomass by ships using Diesel oil</t>
  </si>
  <si>
    <t>Tons of CO2</t>
  </si>
  <si>
    <t>CO2 emissions per year due to transport of biomass by ships using Fuel oil</t>
  </si>
  <si>
    <t>m3</t>
  </si>
  <si>
    <t>CO2 emissions per trip due to transport of biomass by ships using Diesel oil</t>
  </si>
  <si>
    <t>CO2 emissions per trip due to transport of biomass by ships using Fuel oil</t>
  </si>
  <si>
    <t>Volume</t>
  </si>
  <si>
    <t>Actual</t>
  </si>
  <si>
    <t>Annual</t>
  </si>
  <si>
    <t>Avg. Annual</t>
  </si>
  <si>
    <t>(Source: Landscape Summary Tool Output)</t>
  </si>
  <si>
    <t xml:space="preserve">Annualized </t>
  </si>
  <si>
    <t>Net Emissions</t>
  </si>
  <si>
    <r>
      <t xml:space="preserve">Other </t>
    </r>
    <r>
      <rPr>
        <b/>
        <sz val="10"/>
        <rFont val="Verdana"/>
        <family val="2"/>
      </rPr>
      <t>Equipment</t>
    </r>
    <r>
      <rPr>
        <b/>
        <sz val="10"/>
        <rFont val="Verdana"/>
        <family val="2"/>
      </rPr>
      <t xml:space="preserve"> Emissions:</t>
    </r>
  </si>
  <si>
    <t>Monitoring</t>
  </si>
  <si>
    <t>Period</t>
  </si>
  <si>
    <t>TABLE 6. PROJECT VCU CALCULATIONS</t>
  </si>
  <si>
    <t>Fuel consumption factors given in Table 3.5.6 in 2006 IPCC guidelines for National Greenhouse Gas Inventories. Chapter 3, Mobile combustion (see C2)</t>
  </si>
  <si>
    <t>Consumption at full power (Tons/Day) as a function of gross tonnage (GRT) for solid bulk carriers.</t>
  </si>
  <si>
    <t>Distance between port in country A and port in country B</t>
  </si>
  <si>
    <t>Secondary manufacturing</t>
  </si>
  <si>
    <t>total</t>
  </si>
  <si>
    <t>Net Emission Red (Table 10)</t>
  </si>
  <si>
    <t>Adj.</t>
  </si>
  <si>
    <t>Step 1</t>
  </si>
  <si>
    <t>Vol Harv (m3)</t>
  </si>
  <si>
    <t>parameters</t>
  </si>
  <si>
    <t>wood density (tm-3)</t>
  </si>
  <si>
    <t xml:space="preserve">C conversion </t>
  </si>
  <si>
    <t>Proj year</t>
  </si>
  <si>
    <t>Step 2</t>
  </si>
  <si>
    <t>fractHarv SW</t>
  </si>
  <si>
    <t>fractHarv HW</t>
  </si>
  <si>
    <t>fraction of SW as Sawn timber</t>
  </si>
  <si>
    <t>fraction of HW as Sawn timber</t>
  </si>
  <si>
    <t>Step 3</t>
  </si>
  <si>
    <t>SW Saw log</t>
  </si>
  <si>
    <t>SW Pulp</t>
  </si>
  <si>
    <t>.703</t>
  </si>
  <si>
    <t>.670</t>
  </si>
  <si>
    <t>.640</t>
  </si>
  <si>
    <t>.613</t>
  </si>
  <si>
    <t>.589</t>
  </si>
  <si>
    <t>.566</t>
  </si>
  <si>
    <t>.545</t>
  </si>
  <si>
    <t>.525</t>
  </si>
  <si>
    <t>.506</t>
  </si>
  <si>
    <t>'In Use' column from Table 6 in Methodology 1605B</t>
  </si>
  <si>
    <t>HW All</t>
  </si>
  <si>
    <t>SW saw</t>
  </si>
  <si>
    <t>SW pulp</t>
  </si>
  <si>
    <t>HW saw</t>
  </si>
  <si>
    <t>HW pulp</t>
  </si>
  <si>
    <r>
      <t>f</t>
    </r>
    <r>
      <rPr>
        <vertAlign val="subscript"/>
        <sz val="12"/>
        <color theme="1"/>
        <rFont val="Calibri (Body)"/>
      </rPr>
      <t>RND,h,SW_Saw</t>
    </r>
  </si>
  <si>
    <r>
      <t>r</t>
    </r>
    <r>
      <rPr>
        <vertAlign val="subscript"/>
        <sz val="12"/>
        <color theme="1"/>
        <rFont val="Calibri (Body)"/>
      </rPr>
      <t>RND,h,SW_Saw</t>
    </r>
  </si>
  <si>
    <r>
      <t>P</t>
    </r>
    <r>
      <rPr>
        <vertAlign val="subscript"/>
        <sz val="12"/>
        <color theme="1"/>
        <rFont val="Calibri (Body)"/>
      </rPr>
      <t>BSL,SLF</t>
    </r>
  </si>
  <si>
    <r>
      <t>f</t>
    </r>
    <r>
      <rPr>
        <vertAlign val="subscript"/>
        <sz val="12"/>
        <color theme="1"/>
        <rFont val="Calibri (Body)"/>
      </rPr>
      <t>RND,h,SW_Pulp</t>
    </r>
  </si>
  <si>
    <r>
      <t>r</t>
    </r>
    <r>
      <rPr>
        <vertAlign val="subscript"/>
        <sz val="12"/>
        <color theme="1"/>
        <rFont val="Calibri (Body)"/>
      </rPr>
      <t>RND,h,SW_Pulp</t>
    </r>
  </si>
  <si>
    <r>
      <t>P</t>
    </r>
    <r>
      <rPr>
        <vertAlign val="subscript"/>
        <sz val="12"/>
        <color theme="1"/>
        <rFont val="Calibri (Body)"/>
      </rPr>
      <t>BSL,MLF</t>
    </r>
  </si>
  <si>
    <r>
      <t>f</t>
    </r>
    <r>
      <rPr>
        <vertAlign val="subscript"/>
        <sz val="12"/>
        <color theme="1"/>
        <rFont val="Calibri (Body)"/>
      </rPr>
      <t>RND,h,HW_Saw</t>
    </r>
  </si>
  <si>
    <r>
      <t>r</t>
    </r>
    <r>
      <rPr>
        <vertAlign val="subscript"/>
        <sz val="12"/>
        <color theme="1"/>
        <rFont val="Calibri (Body)"/>
      </rPr>
      <t>RND,h,HW_Saw</t>
    </r>
  </si>
  <si>
    <r>
      <t>P</t>
    </r>
    <r>
      <rPr>
        <vertAlign val="subscript"/>
        <sz val="12"/>
        <color theme="1"/>
        <rFont val="Calibri (Body)"/>
      </rPr>
      <t>BSL,LLF</t>
    </r>
  </si>
  <si>
    <r>
      <t>f</t>
    </r>
    <r>
      <rPr>
        <vertAlign val="subscript"/>
        <sz val="12"/>
        <color theme="1"/>
        <rFont val="Calibri (Body)"/>
      </rPr>
      <t>RND,h,HW_Pulp</t>
    </r>
  </si>
  <si>
    <r>
      <t>r</t>
    </r>
    <r>
      <rPr>
        <vertAlign val="subscript"/>
        <sz val="12"/>
        <color theme="1"/>
        <rFont val="Calibri (Body)"/>
      </rPr>
      <t>RND,h,HW_Pulp</t>
    </r>
  </si>
  <si>
    <r>
      <t>C</t>
    </r>
    <r>
      <rPr>
        <vertAlign val="subscript"/>
        <sz val="12"/>
        <color theme="1"/>
        <rFont val="Calibri (Body)"/>
      </rPr>
      <t>BSL,TIMBER,h</t>
    </r>
  </si>
  <si>
    <r>
      <t>C</t>
    </r>
    <r>
      <rPr>
        <vertAlign val="subscript"/>
        <sz val="12"/>
        <color theme="1"/>
        <rFont val="Calibri (Body)"/>
      </rPr>
      <t>BSL,Mill,h,SW_Saw</t>
    </r>
  </si>
  <si>
    <r>
      <t>C</t>
    </r>
    <r>
      <rPr>
        <vertAlign val="subscript"/>
        <sz val="12"/>
        <color theme="1"/>
        <rFont val="Calibri (Body)"/>
      </rPr>
      <t>BSL,Mill,h,SW_Pulp</t>
    </r>
  </si>
  <si>
    <r>
      <t>C</t>
    </r>
    <r>
      <rPr>
        <vertAlign val="subscript"/>
        <sz val="12"/>
        <color theme="1"/>
        <rFont val="Calibri (Body)"/>
      </rPr>
      <t>BSL,Mill,h,HW_Saw</t>
    </r>
  </si>
  <si>
    <r>
      <t>C</t>
    </r>
    <r>
      <rPr>
        <vertAlign val="subscript"/>
        <sz val="12"/>
        <color theme="1"/>
        <rFont val="Calibri (Body)"/>
      </rPr>
      <t>BSL,Mill,h,HW_Pulp</t>
    </r>
  </si>
  <si>
    <r>
      <t>P</t>
    </r>
    <r>
      <rPr>
        <vertAlign val="subscript"/>
        <sz val="12"/>
        <color theme="1"/>
        <rFont val="Calibri (Body)"/>
      </rPr>
      <t>BSL,MLF,SW_Saw</t>
    </r>
  </si>
  <si>
    <r>
      <t>P</t>
    </r>
    <r>
      <rPr>
        <vertAlign val="subscript"/>
        <sz val="12"/>
        <color theme="1"/>
        <rFont val="Calibri (Body)"/>
      </rPr>
      <t>BSL,MLF,SW_Pulp</t>
    </r>
  </si>
  <si>
    <r>
      <t>P</t>
    </r>
    <r>
      <rPr>
        <vertAlign val="subscript"/>
        <sz val="12"/>
        <color theme="1"/>
        <rFont val="Calibri (Body)"/>
      </rPr>
      <t>BSL,MLF,HW_Saw</t>
    </r>
  </si>
  <si>
    <r>
      <t>P</t>
    </r>
    <r>
      <rPr>
        <vertAlign val="subscript"/>
        <sz val="12"/>
        <color theme="1"/>
        <rFont val="Calibri (Body)"/>
      </rPr>
      <t>BSL,MLF,HW_Pulp</t>
    </r>
  </si>
  <si>
    <r>
      <t>P</t>
    </r>
    <r>
      <rPr>
        <vertAlign val="subscript"/>
        <sz val="12"/>
        <color theme="1"/>
        <rFont val="Calibri (Body)"/>
      </rPr>
      <t>BSL,MLF,Total</t>
    </r>
  </si>
  <si>
    <r>
      <t>P</t>
    </r>
    <r>
      <rPr>
        <vertAlign val="subscript"/>
        <sz val="12"/>
        <color theme="1"/>
        <rFont val="Calibri (Body)"/>
      </rPr>
      <t>BSL,LLF,SW_Saw</t>
    </r>
  </si>
  <si>
    <r>
      <t>P</t>
    </r>
    <r>
      <rPr>
        <vertAlign val="subscript"/>
        <sz val="12"/>
        <color theme="1"/>
        <rFont val="Calibri (Body)"/>
      </rPr>
      <t>BSL,LLF,SW_Pulp</t>
    </r>
  </si>
  <si>
    <r>
      <t>P</t>
    </r>
    <r>
      <rPr>
        <vertAlign val="subscript"/>
        <sz val="12"/>
        <color theme="1"/>
        <rFont val="Calibri (Body)"/>
      </rPr>
      <t>BSL,LLF,HW_Saw</t>
    </r>
  </si>
  <si>
    <r>
      <t>P</t>
    </r>
    <r>
      <rPr>
        <vertAlign val="subscript"/>
        <sz val="12"/>
        <color theme="1"/>
        <rFont val="Calibri (Body)"/>
      </rPr>
      <t>BSL,LLF,HW_Pulp</t>
    </r>
  </si>
  <si>
    <t>Cohort year</t>
  </si>
  <si>
    <t>Long-lived products</t>
  </si>
  <si>
    <r>
      <t>P</t>
    </r>
    <r>
      <rPr>
        <vertAlign val="subscript"/>
        <sz val="12"/>
        <color theme="1"/>
        <rFont val="Calibri (Body)"/>
      </rPr>
      <t>BSL,LLF,Total</t>
    </r>
  </si>
  <si>
    <t>HWP Cohorts</t>
  </si>
  <si>
    <t>Medium-lived Products</t>
  </si>
  <si>
    <t>Project year</t>
  </si>
  <si>
    <t>MLF</t>
  </si>
  <si>
    <t>MLF tC</t>
  </si>
  <si>
    <t>LLF tC</t>
  </si>
  <si>
    <t>Decomp year</t>
  </si>
  <si>
    <t>Row Labels</t>
  </si>
  <si>
    <t>Sum of MLF tC</t>
  </si>
  <si>
    <t>Sum of LLF tC</t>
  </si>
  <si>
    <t>Graph</t>
  </si>
  <si>
    <t>LLF</t>
  </si>
  <si>
    <t>total HWP</t>
  </si>
  <si>
    <t>Old Method</t>
  </si>
  <si>
    <t>Manufact waste</t>
  </si>
  <si>
    <t>Start of updated baseline: HWP C Storage from 'New HWP' worksheet</t>
  </si>
  <si>
    <r>
      <t>C</t>
    </r>
    <r>
      <rPr>
        <vertAlign val="subscript"/>
        <sz val="12"/>
        <color theme="1"/>
        <rFont val="Calibri (Body)"/>
      </rPr>
      <t>BSL,STORHWP</t>
    </r>
  </si>
  <si>
    <t>CBSL,STORHWP</t>
  </si>
  <si>
    <r>
      <t>Delta_C</t>
    </r>
    <r>
      <rPr>
        <vertAlign val="subscript"/>
        <sz val="12"/>
        <color theme="1"/>
        <rFont val="Calibri (Body)"/>
      </rPr>
      <t>BSL,STORHWP</t>
    </r>
  </si>
  <si>
    <t xml:space="preserve">△Storage </t>
  </si>
  <si>
    <r>
      <t>(tCO</t>
    </r>
    <r>
      <rPr>
        <vertAlign val="subscript"/>
        <sz val="10"/>
        <color theme="1"/>
        <rFont val="Arial"/>
        <family val="2"/>
      </rPr>
      <t>2</t>
    </r>
    <r>
      <rPr>
        <sz val="10"/>
        <color theme="1"/>
        <rFont val="Arial"/>
        <family val="2"/>
      </rPr>
      <t>e)</t>
    </r>
  </si>
  <si>
    <t>Total</t>
  </si>
  <si>
    <t>Coarse</t>
  </si>
  <si>
    <t>Fine</t>
  </si>
  <si>
    <t>Project area</t>
  </si>
  <si>
    <t>Ratio of Merch to total boimass</t>
  </si>
  <si>
    <t>Location</t>
  </si>
  <si>
    <t>Displacement area (Alaska)</t>
  </si>
  <si>
    <t xml:space="preserve">Biomass Ratio Difference (%) = ((Project Biomass Ratio – Leakage Area Biomass Ratio) / Project Biomass Ratio) * 100); </t>
  </si>
  <si>
    <t>Biomass Ratio Difference (%)</t>
  </si>
  <si>
    <t>Variable</t>
  </si>
  <si>
    <t>PMP</t>
  </si>
  <si>
    <t>Leakage factor</t>
  </si>
  <si>
    <r>
      <t>PML</t>
    </r>
    <r>
      <rPr>
        <vertAlign val="subscript"/>
        <sz val="12"/>
        <color theme="1"/>
        <rFont val="Calibri (Body)"/>
      </rPr>
      <t>FT</t>
    </r>
  </si>
  <si>
    <r>
      <t>PML</t>
    </r>
    <r>
      <rPr>
        <vertAlign val="subscript"/>
        <sz val="12"/>
        <color theme="1"/>
        <rFont val="Calibri (Body)"/>
      </rPr>
      <t>FT</t>
    </r>
    <r>
      <rPr>
        <sz val="12"/>
        <color theme="1"/>
        <rFont val="Calibri"/>
        <family val="2"/>
        <scheme val="minor"/>
      </rPr>
      <t xml:space="preserve"> &gt; 15% greater than PMP</t>
    </r>
  </si>
  <si>
    <r>
      <t>LF</t>
    </r>
    <r>
      <rPr>
        <vertAlign val="subscript"/>
        <sz val="12"/>
        <color theme="1"/>
        <rFont val="Calibri (Body)"/>
      </rPr>
      <t>ME</t>
    </r>
    <r>
      <rPr>
        <sz val="12"/>
        <color theme="1"/>
        <rFont val="Calibri"/>
        <family val="2"/>
        <scheme val="minor"/>
      </rPr>
      <t xml:space="preserve"> =</t>
    </r>
  </si>
  <si>
    <t>From VCS Public Consultation document towards version 4.0</t>
  </si>
  <si>
    <t>Forest Strata/Forest Type Gorup</t>
  </si>
  <si>
    <t>Mature Sitka Spruce</t>
  </si>
  <si>
    <t>Hemlock / Sitka spruce group</t>
  </si>
  <si>
    <r>
      <t>LF</t>
    </r>
    <r>
      <rPr>
        <vertAlign val="subscript"/>
        <sz val="12"/>
        <color theme="1"/>
        <rFont val="Calibri (Body)"/>
      </rPr>
      <t>ME</t>
    </r>
    <r>
      <rPr>
        <sz val="12"/>
        <color theme="1"/>
        <rFont val="Calibri"/>
        <family val="2"/>
        <scheme val="minor"/>
      </rPr>
      <t xml:space="preserve"> or (MLF</t>
    </r>
    <r>
      <rPr>
        <vertAlign val="subscript"/>
        <sz val="12"/>
        <color theme="1"/>
        <rFont val="Calibri (Body)"/>
      </rPr>
      <t>Y</t>
    </r>
    <r>
      <rPr>
        <sz val="12"/>
        <color theme="1"/>
        <rFont val="Calibri"/>
        <family val="2"/>
        <scheme val="minor"/>
      </rPr>
      <t>)</t>
    </r>
  </si>
  <si>
    <t>Only for preliminary assessement, Not used in current estimation of leakage</t>
  </si>
  <si>
    <t>Previous method (changed prior to 2015-2017 ver)</t>
  </si>
  <si>
    <t>(Source: Landscape Summary Tool (LST) /FORECAST Model Output)</t>
  </si>
  <si>
    <t>sum</t>
  </si>
  <si>
    <t>Table10</t>
  </si>
  <si>
    <t>Adj Emission Red (Table 10)</t>
  </si>
  <si>
    <t>Uncert Table 10</t>
  </si>
  <si>
    <t>VCUs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</si>
</sst>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_-;\-* #,##0_-;_-* &quot;-&quot;??_-;_-@_-"/>
    <numFmt numFmtId="166" formatCode="0.0%"/>
    <numFmt numFmtId="167" formatCode="#,##0.000_);[Red]\(#,##0.000\)"/>
    <numFmt numFmtId="168" formatCode="#,##0.000000_);[Red]\(#,##0.000000\)"/>
    <numFmt numFmtId="169" formatCode="_(* #,##0.0_);_(* \(#,##0.0\);_(* &quot;-&quot;?_);_(@_)"/>
    <numFmt numFmtId="170" formatCode="0.0000000"/>
    <numFmt numFmtId="171" formatCode="#,##0.0_);[Red]\(#,##0.0\)"/>
    <numFmt numFmtId="172" formatCode="0.0"/>
  </numFmts>
  <fonts count="8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Verdana"/>
      <family val="2"/>
    </font>
    <font>
      <b/>
      <sz val="10"/>
      <name val="Verdana"/>
      <family val="2"/>
    </font>
    <font>
      <sz val="10"/>
      <color theme="1"/>
      <name val="Calibri"/>
      <family val="2"/>
      <scheme val="minor"/>
    </font>
    <font>
      <sz val="10"/>
      <name val="Verdana"/>
      <family val="2"/>
    </font>
    <font>
      <b/>
      <sz val="10"/>
      <name val="Verdana"/>
      <family val="2"/>
    </font>
    <font>
      <sz val="10"/>
      <name val="Verdana"/>
      <family val="2"/>
    </font>
    <font>
      <sz val="11"/>
      <color theme="1"/>
      <name val="Calibri"/>
      <family val="2"/>
      <scheme val="minor"/>
    </font>
    <font>
      <sz val="10"/>
      <name val="Verdana"/>
      <family val="2"/>
    </font>
    <font>
      <sz val="9"/>
      <color indexed="81"/>
      <name val="Tahoma"/>
      <family val="2"/>
    </font>
    <font>
      <b/>
      <sz val="9"/>
      <color indexed="81"/>
      <name val="Tahoma"/>
      <family val="2"/>
    </font>
    <font>
      <sz val="10"/>
      <name val="Verdana"/>
      <family val="2"/>
    </font>
    <font>
      <b/>
      <sz val="10"/>
      <color indexed="10"/>
      <name val="Verdana"/>
      <family val="2"/>
    </font>
    <font>
      <sz val="8"/>
      <name val="Verdana"/>
      <family val="2"/>
    </font>
    <font>
      <sz val="9"/>
      <color indexed="81"/>
      <name val="Calibri"/>
      <family val="2"/>
    </font>
    <font>
      <b/>
      <sz val="9"/>
      <color indexed="81"/>
      <name val="Calibri"/>
      <family val="2"/>
    </font>
    <font>
      <b/>
      <sz val="13"/>
      <color theme="3"/>
      <name val="Calibri"/>
      <family val="2"/>
      <scheme val="minor"/>
    </font>
    <font>
      <sz val="10"/>
      <color indexed="10"/>
      <name val="Verdana"/>
      <family val="2"/>
    </font>
    <font>
      <b/>
      <sz val="10"/>
      <color indexed="10"/>
      <name val="Verdana"/>
      <family val="2"/>
    </font>
    <font>
      <b/>
      <sz val="10"/>
      <name val="Verdana"/>
      <family val="2"/>
    </font>
    <font>
      <b/>
      <sz val="10"/>
      <color indexed="10"/>
      <name val="Verdana"/>
      <family val="2"/>
    </font>
    <font>
      <sz val="10"/>
      <name val="Verdana"/>
      <family val="2"/>
    </font>
    <font>
      <b/>
      <u/>
      <sz val="10"/>
      <name val="Verdana"/>
      <family val="2"/>
    </font>
    <font>
      <sz val="10"/>
      <color indexed="9"/>
      <name val="Verdana"/>
      <family val="2"/>
    </font>
    <font>
      <b/>
      <sz val="12"/>
      <name val="Verdana"/>
      <family val="2"/>
    </font>
    <font>
      <b/>
      <sz val="11"/>
      <name val="Verdana"/>
      <family val="2"/>
    </font>
    <font>
      <sz val="11"/>
      <color indexed="8"/>
      <name val="Calibri"/>
      <family val="2"/>
    </font>
    <font>
      <sz val="10"/>
      <name val="Arial"/>
      <family val="2"/>
    </font>
    <font>
      <b/>
      <sz val="10"/>
      <name val="Arial"/>
      <family val="2"/>
    </font>
    <font>
      <b/>
      <sz val="16"/>
      <color indexed="9"/>
      <name val="Verdana"/>
      <family val="2"/>
    </font>
    <font>
      <b/>
      <sz val="16"/>
      <color indexed="10"/>
      <name val="Verdana"/>
      <family val="2"/>
    </font>
    <font>
      <sz val="16"/>
      <color indexed="9"/>
      <name val="Verdana"/>
      <family val="2"/>
    </font>
    <font>
      <sz val="16"/>
      <name val="Verdana"/>
      <family val="2"/>
    </font>
    <font>
      <b/>
      <sz val="9"/>
      <name val="Verdana"/>
      <family val="2"/>
    </font>
    <font>
      <b/>
      <sz val="16"/>
      <name val="Verdana"/>
      <family val="2"/>
    </font>
    <font>
      <sz val="11"/>
      <name val="Verdana"/>
      <family val="2"/>
    </font>
    <font>
      <b/>
      <sz val="11"/>
      <color indexed="8"/>
      <name val="Calibri"/>
      <family val="2"/>
    </font>
    <font>
      <b/>
      <sz val="10.5"/>
      <color indexed="8"/>
      <name val="Arial"/>
      <family val="2"/>
    </font>
    <font>
      <b/>
      <vertAlign val="subscript"/>
      <sz val="10.5"/>
      <color indexed="8"/>
      <name val="Arial"/>
      <family val="2"/>
    </font>
    <font>
      <u/>
      <sz val="11"/>
      <color theme="10"/>
      <name val="Calibri"/>
      <family val="2"/>
      <scheme val="minor"/>
    </font>
    <font>
      <u/>
      <sz val="11"/>
      <color theme="11"/>
      <name val="Calibri"/>
      <family val="2"/>
      <scheme val="minor"/>
    </font>
    <font>
      <sz val="9"/>
      <name val="Verdana"/>
      <family val="2"/>
    </font>
    <font>
      <b/>
      <sz val="11"/>
      <color theme="1"/>
      <name val="Calibri"/>
      <family val="2"/>
      <scheme val="minor"/>
    </font>
    <font>
      <sz val="9"/>
      <color indexed="8"/>
      <name val="Verdana"/>
      <family val="2"/>
    </font>
    <font>
      <vertAlign val="subscript"/>
      <sz val="9"/>
      <color indexed="8"/>
      <name val="Verdana"/>
      <family val="2"/>
    </font>
    <font>
      <sz val="10"/>
      <color indexed="8"/>
      <name val="Verdana"/>
      <family val="2"/>
    </font>
    <font>
      <vertAlign val="subscript"/>
      <sz val="10"/>
      <color indexed="8"/>
      <name val="Verdana"/>
      <family val="2"/>
    </font>
    <font>
      <sz val="10.5"/>
      <color indexed="8"/>
      <name val="Verdana"/>
      <family val="2"/>
    </font>
    <font>
      <vertAlign val="subscript"/>
      <sz val="10.5"/>
      <color indexed="8"/>
      <name val="Verdana"/>
      <family val="2"/>
    </font>
    <font>
      <vertAlign val="subscript"/>
      <sz val="11"/>
      <color indexed="8"/>
      <name val="Verdana"/>
      <family val="2"/>
    </font>
    <font>
      <sz val="10"/>
      <color theme="1"/>
      <name val="Verdana"/>
      <family val="2"/>
    </font>
    <font>
      <vertAlign val="subscript"/>
      <sz val="10"/>
      <color theme="1"/>
      <name val="Verdana"/>
      <family val="2"/>
    </font>
    <font>
      <vertAlign val="subscript"/>
      <sz val="10"/>
      <name val="Arial"/>
      <family val="2"/>
    </font>
    <font>
      <vertAlign val="superscript"/>
      <sz val="10"/>
      <name val="Arial"/>
      <family val="2"/>
    </font>
    <font>
      <b/>
      <vertAlign val="subscript"/>
      <sz val="10"/>
      <name val="Arial"/>
      <family val="2"/>
    </font>
    <font>
      <b/>
      <sz val="11"/>
      <name val="Calibri"/>
      <family val="2"/>
    </font>
    <font>
      <sz val="12"/>
      <color theme="1"/>
      <name val="Times New Roman"/>
      <family val="1"/>
    </font>
    <font>
      <u/>
      <sz val="10"/>
      <color indexed="12"/>
      <name val="Arial"/>
      <family val="2"/>
    </font>
    <font>
      <u/>
      <sz val="12"/>
      <color indexed="12"/>
      <name val="Times New Roman"/>
      <family val="1"/>
    </font>
    <font>
      <sz val="12"/>
      <name val="Times New Roman"/>
      <family val="1"/>
    </font>
    <font>
      <b/>
      <sz val="9"/>
      <color rgb="FF000000"/>
      <name val="Tahoma"/>
      <family val="2"/>
    </font>
    <font>
      <sz val="9"/>
      <color rgb="FF000000"/>
      <name val="Tahoma"/>
      <family val="2"/>
    </font>
    <font>
      <b/>
      <sz val="9"/>
      <color rgb="FF000000"/>
      <name val="Calibri"/>
      <family val="2"/>
    </font>
    <font>
      <sz val="9"/>
      <color rgb="FF000000"/>
      <name val="Calibri"/>
      <family val="2"/>
    </font>
    <font>
      <b/>
      <sz val="12"/>
      <color theme="1"/>
      <name val="Calibri"/>
      <family val="2"/>
      <scheme val="minor"/>
    </font>
    <font>
      <vertAlign val="subscript"/>
      <sz val="12"/>
      <color theme="1"/>
      <name val="Calibri (Body)"/>
    </font>
    <font>
      <b/>
      <sz val="16"/>
      <color theme="1"/>
      <name val="Calibri"/>
      <family val="2"/>
      <scheme val="minor"/>
    </font>
    <font>
      <b/>
      <sz val="14"/>
      <color rgb="FFFF0000"/>
      <name val="Calibri"/>
      <family val="2"/>
      <scheme val="minor"/>
    </font>
    <font>
      <sz val="10"/>
      <color rgb="FF000000"/>
      <name val="Tahoma"/>
      <family val="2"/>
    </font>
    <font>
      <b/>
      <sz val="10"/>
      <color rgb="FF000000"/>
      <name val="Tahoma"/>
      <family val="2"/>
    </font>
    <font>
      <b/>
      <sz val="10"/>
      <color theme="1"/>
      <name val="Arial"/>
      <family val="2"/>
    </font>
    <font>
      <sz val="10"/>
      <color theme="1"/>
      <name val="Arial"/>
      <family val="2"/>
    </font>
    <font>
      <b/>
      <sz val="10"/>
      <color indexed="8"/>
      <name val="Arial"/>
      <family val="2"/>
    </font>
    <font>
      <vertAlign val="subscript"/>
      <sz val="10"/>
      <color theme="1"/>
      <name val="Arial"/>
      <family val="2"/>
    </font>
    <font>
      <sz val="10"/>
      <color indexed="8"/>
      <name val="Arial"/>
      <family val="2"/>
    </font>
    <font>
      <sz val="11"/>
      <color theme="1"/>
      <name val="ArialMT"/>
    </font>
    <font>
      <sz val="10"/>
      <color theme="1"/>
      <name val="ArialMT"/>
    </font>
    <font>
      <b/>
      <sz val="11"/>
      <color rgb="FFFF000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indexed="13"/>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3"/>
        <bgColor indexed="64"/>
      </patternFill>
    </fill>
    <fill>
      <patternFill patternType="solid">
        <fgColor theme="6"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indexed="44"/>
        <bgColor indexed="64"/>
      </patternFill>
    </fill>
    <fill>
      <patternFill patternType="solid">
        <fgColor indexed="50"/>
        <bgColor indexed="64"/>
      </patternFill>
    </fill>
    <fill>
      <patternFill patternType="solid">
        <fgColor theme="3"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s>
  <cellStyleXfs count="150">
    <xf numFmtId="0" fontId="0" fillId="0" borderId="0"/>
    <xf numFmtId="164" fontId="13" fillId="0" borderId="0" applyFont="0" applyFill="0" applyBorder="0" applyAlignment="0" applyProtection="0"/>
    <xf numFmtId="0" fontId="14" fillId="0" borderId="0"/>
    <xf numFmtId="43" fontId="14" fillId="0" borderId="0" applyFont="0" applyFill="0" applyBorder="0" applyAlignment="0" applyProtection="0"/>
    <xf numFmtId="0" fontId="17" fillId="0" borderId="0"/>
    <xf numFmtId="43" fontId="17" fillId="0" borderId="0" applyFont="0" applyFill="0" applyBorder="0" applyAlignment="0" applyProtection="0"/>
    <xf numFmtId="9" fontId="13" fillId="0" borderId="0" applyFont="0" applyFill="0" applyBorder="0" applyAlignment="0" applyProtection="0"/>
    <xf numFmtId="0" fontId="12" fillId="0" borderId="0"/>
    <xf numFmtId="43" fontId="12" fillId="0" borderId="0" applyFont="0" applyFill="0" applyBorder="0" applyAlignment="0" applyProtection="0"/>
    <xf numFmtId="0" fontId="33" fillId="0" borderId="0"/>
    <xf numFmtId="43" fontId="33"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63" fillId="0" borderId="0" applyNumberFormat="0" applyFill="0" applyBorder="0" applyAlignment="0" applyProtection="0">
      <alignment vertical="top"/>
      <protection locked="0"/>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9" fontId="33" fillId="0" borderId="0" applyFont="0" applyFill="0" applyBorder="0" applyAlignment="0" applyProtection="0"/>
    <xf numFmtId="0" fontId="6" fillId="0" borderId="0"/>
  </cellStyleXfs>
  <cellXfs count="431">
    <xf numFmtId="0" fontId="0" fillId="0" borderId="0" xfId="0"/>
    <xf numFmtId="38" fontId="25" fillId="0" borderId="0" xfId="7" applyNumberFormat="1" applyFont="1"/>
    <xf numFmtId="38" fontId="12" fillId="0" borderId="0" xfId="7" applyNumberFormat="1"/>
    <xf numFmtId="38" fontId="24" fillId="0" borderId="0" xfId="1" applyNumberFormat="1" applyFont="1" applyAlignment="1">
      <alignment horizontal="center"/>
    </xf>
    <xf numFmtId="38" fontId="28" fillId="0" borderId="0" xfId="7" applyNumberFormat="1" applyFont="1"/>
    <xf numFmtId="38" fontId="27" fillId="0" borderId="0" xfId="7" applyNumberFormat="1" applyFont="1"/>
    <xf numFmtId="38" fontId="27" fillId="0" borderId="0" xfId="7" applyNumberFormat="1" applyFont="1" applyAlignment="1">
      <alignment horizontal="right"/>
    </xf>
    <xf numFmtId="38" fontId="29" fillId="0" borderId="0" xfId="7" applyNumberFormat="1" applyFont="1"/>
    <xf numFmtId="38" fontId="18" fillId="0" borderId="0" xfId="7" applyNumberFormat="1" applyFont="1"/>
    <xf numFmtId="38" fontId="11" fillId="0" borderId="0" xfId="7" applyNumberFormat="1" applyFont="1"/>
    <xf numFmtId="38" fontId="26" fillId="0" borderId="0" xfId="7" applyNumberFormat="1" applyFont="1" applyAlignment="1">
      <alignment horizontal="right"/>
    </xf>
    <xf numFmtId="38" fontId="11" fillId="0" borderId="0" xfId="7" applyNumberFormat="1" applyFont="1" applyAlignment="1">
      <alignment horizontal="right"/>
    </xf>
    <xf numFmtId="38" fontId="11" fillId="0" borderId="0" xfId="0" applyNumberFormat="1" applyFont="1"/>
    <xf numFmtId="38" fontId="30" fillId="6" borderId="0" xfId="7" applyNumberFormat="1" applyFont="1" applyFill="1" applyAlignment="1">
      <alignment textRotation="90" wrapText="1"/>
    </xf>
    <xf numFmtId="38" fontId="31" fillId="0" borderId="0" xfId="7" applyNumberFormat="1" applyFont="1"/>
    <xf numFmtId="38" fontId="23" fillId="0" borderId="0" xfId="7" applyNumberFormat="1" applyFont="1"/>
    <xf numFmtId="38" fontId="18" fillId="0" borderId="0" xfId="7" applyNumberFormat="1" applyFont="1" applyAlignment="1">
      <alignment horizontal="right"/>
    </xf>
    <xf numFmtId="0" fontId="33" fillId="0" borderId="0" xfId="9"/>
    <xf numFmtId="0" fontId="34" fillId="0" borderId="0" xfId="9" applyFont="1"/>
    <xf numFmtId="0" fontId="33" fillId="3" borderId="3" xfId="0" applyFont="1" applyFill="1" applyBorder="1" applyAlignment="1">
      <alignment horizontal="center"/>
    </xf>
    <xf numFmtId="165" fontId="33" fillId="0" borderId="0" xfId="1" applyNumberFormat="1" applyFont="1"/>
    <xf numFmtId="38" fontId="10" fillId="0" borderId="0" xfId="7" applyNumberFormat="1" applyFont="1"/>
    <xf numFmtId="38" fontId="30" fillId="0" borderId="0" xfId="7" applyNumberFormat="1" applyFont="1" applyAlignment="1">
      <alignment textRotation="90" wrapText="1"/>
    </xf>
    <xf numFmtId="38" fontId="35" fillId="7" borderId="0" xfId="7" applyNumberFormat="1" applyFont="1" applyFill="1"/>
    <xf numFmtId="38" fontId="36" fillId="0" borderId="0" xfId="7" applyNumberFormat="1" applyFont="1"/>
    <xf numFmtId="38" fontId="35" fillId="8" borderId="0" xfId="7" applyNumberFormat="1" applyFont="1" applyFill="1"/>
    <xf numFmtId="38" fontId="37" fillId="8" borderId="0" xfId="7" applyNumberFormat="1" applyFont="1" applyFill="1"/>
    <xf numFmtId="38" fontId="38" fillId="0" borderId="0" xfId="7" applyNumberFormat="1" applyFont="1"/>
    <xf numFmtId="38" fontId="25" fillId="6" borderId="0" xfId="7" applyNumberFormat="1" applyFont="1" applyFill="1"/>
    <xf numFmtId="38" fontId="31" fillId="6" borderId="0" xfId="7" applyNumberFormat="1" applyFont="1" applyFill="1" applyAlignment="1">
      <alignment horizontal="left"/>
    </xf>
    <xf numFmtId="38" fontId="31" fillId="6" borderId="0" xfId="7" applyNumberFormat="1" applyFont="1" applyFill="1"/>
    <xf numFmtId="38" fontId="31" fillId="6" borderId="0" xfId="7" applyNumberFormat="1" applyFont="1" applyFill="1" applyAlignment="1">
      <alignment horizontal="right"/>
    </xf>
    <xf numFmtId="38" fontId="11" fillId="6" borderId="0" xfId="7" applyNumberFormat="1" applyFont="1" applyFill="1"/>
    <xf numFmtId="38" fontId="25" fillId="6" borderId="0" xfId="7" applyNumberFormat="1" applyFont="1" applyFill="1" applyAlignment="1">
      <alignment horizontal="left"/>
    </xf>
    <xf numFmtId="38" fontId="12" fillId="6" borderId="0" xfId="7" applyNumberFormat="1" applyFill="1"/>
    <xf numFmtId="38" fontId="10" fillId="6" borderId="0" xfId="7" applyNumberFormat="1" applyFont="1" applyFill="1" applyAlignment="1">
      <alignment horizontal="right"/>
    </xf>
    <xf numFmtId="38" fontId="11" fillId="6" borderId="0" xfId="7" applyNumberFormat="1" applyFont="1" applyFill="1" applyAlignment="1">
      <alignment horizontal="right"/>
    </xf>
    <xf numFmtId="38" fontId="30" fillId="5" borderId="0" xfId="7" applyNumberFormat="1" applyFont="1" applyFill="1" applyAlignment="1">
      <alignment textRotation="90" wrapText="1"/>
    </xf>
    <xf numFmtId="38" fontId="31" fillId="5" borderId="0" xfId="7" applyNumberFormat="1" applyFont="1" applyFill="1" applyAlignment="1">
      <alignment horizontal="left"/>
    </xf>
    <xf numFmtId="38" fontId="31" fillId="5" borderId="0" xfId="7" applyNumberFormat="1" applyFont="1" applyFill="1"/>
    <xf numFmtId="38" fontId="31" fillId="5" borderId="0" xfId="7" applyNumberFormat="1" applyFont="1" applyFill="1" applyAlignment="1">
      <alignment horizontal="right"/>
    </xf>
    <xf numFmtId="38" fontId="25" fillId="5" borderId="0" xfId="7" applyNumberFormat="1" applyFont="1" applyFill="1"/>
    <xf numFmtId="38" fontId="11" fillId="5" borderId="0" xfId="7" applyNumberFormat="1" applyFont="1" applyFill="1"/>
    <xf numFmtId="38" fontId="25" fillId="5" borderId="0" xfId="7" applyNumberFormat="1" applyFont="1" applyFill="1" applyAlignment="1">
      <alignment horizontal="left"/>
    </xf>
    <xf numFmtId="38" fontId="12" fillId="5" borderId="0" xfId="7" applyNumberFormat="1" applyFill="1"/>
    <xf numFmtId="38" fontId="10" fillId="5" borderId="0" xfId="7" applyNumberFormat="1" applyFont="1" applyFill="1" applyAlignment="1">
      <alignment horizontal="right"/>
    </xf>
    <xf numFmtId="38" fontId="11" fillId="5" borderId="0" xfId="7" applyNumberFormat="1" applyFont="1" applyFill="1" applyAlignment="1">
      <alignment horizontal="right"/>
    </xf>
    <xf numFmtId="38" fontId="40" fillId="0" borderId="0" xfId="7" applyNumberFormat="1" applyFont="1"/>
    <xf numFmtId="38" fontId="27" fillId="5" borderId="0" xfId="7" applyNumberFormat="1" applyFont="1" applyFill="1"/>
    <xf numFmtId="38" fontId="27" fillId="6" borderId="0" xfId="7" applyNumberFormat="1" applyFont="1" applyFill="1"/>
    <xf numFmtId="38" fontId="31" fillId="0" borderId="0" xfId="7" applyNumberFormat="1" applyFont="1" applyAlignment="1">
      <alignment horizontal="left"/>
    </xf>
    <xf numFmtId="38" fontId="39" fillId="0" borderId="0" xfId="7" applyNumberFormat="1" applyFont="1" applyAlignment="1">
      <alignment horizontal="left"/>
    </xf>
    <xf numFmtId="38" fontId="41" fillId="0" borderId="0" xfId="7" applyNumberFormat="1" applyFont="1"/>
    <xf numFmtId="0" fontId="34" fillId="3" borderId="17" xfId="0" applyFont="1" applyFill="1" applyBorder="1" applyAlignment="1">
      <alignment horizontal="center"/>
    </xf>
    <xf numFmtId="0" fontId="33" fillId="3" borderId="19" xfId="0" applyFont="1" applyFill="1" applyBorder="1" applyAlignment="1">
      <alignment horizontal="center"/>
    </xf>
    <xf numFmtId="0" fontId="34" fillId="9" borderId="16" xfId="0" applyFont="1" applyFill="1" applyBorder="1" applyAlignment="1">
      <alignment horizontal="center"/>
    </xf>
    <xf numFmtId="0" fontId="33" fillId="9" borderId="3" xfId="0" applyFont="1" applyFill="1" applyBorder="1" applyAlignment="1">
      <alignment horizontal="center"/>
    </xf>
    <xf numFmtId="0" fontId="34" fillId="11" borderId="18" xfId="0" applyFont="1" applyFill="1" applyBorder="1" applyAlignment="1">
      <alignment horizontal="center"/>
    </xf>
    <xf numFmtId="0" fontId="33" fillId="11" borderId="20" xfId="0" applyFont="1" applyFill="1" applyBorder="1" applyAlignment="1">
      <alignment horizontal="center"/>
    </xf>
    <xf numFmtId="0" fontId="0" fillId="10" borderId="17" xfId="0" applyFill="1" applyBorder="1" applyAlignment="1">
      <alignment horizontal="center"/>
    </xf>
    <xf numFmtId="0" fontId="0" fillId="10" borderId="19" xfId="0" applyFill="1" applyBorder="1" applyAlignment="1">
      <alignment horizontal="center"/>
    </xf>
    <xf numFmtId="0" fontId="33" fillId="10" borderId="19" xfId="0" applyFont="1" applyFill="1" applyBorder="1" applyAlignment="1">
      <alignment horizontal="center"/>
    </xf>
    <xf numFmtId="0" fontId="33" fillId="0" borderId="0" xfId="9" applyAlignment="1">
      <alignment horizontal="center"/>
    </xf>
    <xf numFmtId="0" fontId="0" fillId="0" borderId="0" xfId="0" applyAlignment="1">
      <alignment horizontal="center"/>
    </xf>
    <xf numFmtId="0" fontId="34" fillId="0" borderId="0" xfId="9" applyFont="1" applyAlignment="1">
      <alignment horizontal="left"/>
    </xf>
    <xf numFmtId="0" fontId="34" fillId="3" borderId="3" xfId="0" applyFont="1" applyFill="1" applyBorder="1" applyAlignment="1">
      <alignment horizontal="center"/>
    </xf>
    <xf numFmtId="38" fontId="8" fillId="0" borderId="0" xfId="7" applyNumberFormat="1" applyFont="1"/>
    <xf numFmtId="0" fontId="34" fillId="12" borderId="3" xfId="0" applyFont="1" applyFill="1" applyBorder="1" applyAlignment="1">
      <alignment horizontal="center"/>
    </xf>
    <xf numFmtId="0" fontId="34" fillId="0" borderId="0" xfId="0" applyFont="1" applyAlignment="1">
      <alignment horizontal="center"/>
    </xf>
    <xf numFmtId="0" fontId="33" fillId="0" borderId="0" xfId="0" applyFont="1" applyAlignment="1">
      <alignment horizontal="center"/>
    </xf>
    <xf numFmtId="38" fontId="10" fillId="0" borderId="0" xfId="7" applyNumberFormat="1" applyFont="1" applyAlignment="1">
      <alignment horizontal="right"/>
    </xf>
    <xf numFmtId="0" fontId="43" fillId="0" borderId="0" xfId="0" applyFont="1"/>
    <xf numFmtId="38" fontId="30" fillId="14" borderId="0" xfId="7" applyNumberFormat="1" applyFont="1" applyFill="1" applyAlignment="1">
      <alignment textRotation="90" wrapText="1"/>
    </xf>
    <xf numFmtId="0" fontId="34" fillId="0" borderId="0" xfId="9" applyFont="1" applyAlignment="1">
      <alignment horizontal="center"/>
    </xf>
    <xf numFmtId="38" fontId="7" fillId="0" borderId="0" xfId="7" applyNumberFormat="1" applyFont="1"/>
    <xf numFmtId="0" fontId="34" fillId="9" borderId="3" xfId="0" applyFont="1" applyFill="1" applyBorder="1" applyAlignment="1">
      <alignment horizontal="center"/>
    </xf>
    <xf numFmtId="0" fontId="34" fillId="11" borderId="20" xfId="0" applyFont="1" applyFill="1" applyBorder="1" applyAlignment="1">
      <alignment horizontal="center"/>
    </xf>
    <xf numFmtId="0" fontId="34" fillId="11" borderId="16" xfId="0" applyFont="1" applyFill="1" applyBorder="1" applyAlignment="1">
      <alignment horizontal="center"/>
    </xf>
    <xf numFmtId="0" fontId="34" fillId="11" borderId="3" xfId="0" applyFont="1" applyFill="1" applyBorder="1" applyAlignment="1">
      <alignment horizontal="center"/>
    </xf>
    <xf numFmtId="0" fontId="33" fillId="11" borderId="3" xfId="0" applyFont="1" applyFill="1" applyBorder="1" applyAlignment="1">
      <alignment horizontal="center"/>
    </xf>
    <xf numFmtId="0" fontId="33" fillId="12" borderId="3" xfId="0" applyFont="1" applyFill="1" applyBorder="1" applyAlignment="1">
      <alignment horizontal="center"/>
    </xf>
    <xf numFmtId="0" fontId="48" fillId="0" borderId="0" xfId="0" applyFont="1"/>
    <xf numFmtId="0" fontId="34" fillId="13" borderId="16" xfId="0" applyFont="1" applyFill="1" applyBorder="1" applyAlignment="1">
      <alignment horizontal="center"/>
    </xf>
    <xf numFmtId="0" fontId="33" fillId="13" borderId="16" xfId="0" applyFont="1" applyFill="1" applyBorder="1" applyAlignment="1">
      <alignment horizontal="center"/>
    </xf>
    <xf numFmtId="0" fontId="34" fillId="13" borderId="18" xfId="0" applyFont="1" applyFill="1" applyBorder="1" applyAlignment="1">
      <alignment horizontal="center"/>
    </xf>
    <xf numFmtId="0" fontId="34" fillId="13" borderId="3" xfId="0" applyFont="1" applyFill="1" applyBorder="1" applyAlignment="1">
      <alignment horizontal="center"/>
    </xf>
    <xf numFmtId="0" fontId="33" fillId="13" borderId="3" xfId="0" applyFont="1" applyFill="1" applyBorder="1" applyAlignment="1">
      <alignment horizontal="center"/>
    </xf>
    <xf numFmtId="0" fontId="34" fillId="13" borderId="20" xfId="0" applyFont="1" applyFill="1" applyBorder="1" applyAlignment="1">
      <alignment horizontal="center"/>
    </xf>
    <xf numFmtId="0" fontId="33" fillId="13" borderId="19" xfId="0" applyFont="1" applyFill="1" applyBorder="1" applyAlignment="1">
      <alignment horizontal="center"/>
    </xf>
    <xf numFmtId="0" fontId="33" fillId="13" borderId="20" xfId="0" applyFont="1" applyFill="1" applyBorder="1" applyAlignment="1">
      <alignment horizontal="center"/>
    </xf>
    <xf numFmtId="9" fontId="33" fillId="13" borderId="3" xfId="0" applyNumberFormat="1" applyFont="1" applyFill="1" applyBorder="1" applyAlignment="1">
      <alignment horizontal="center"/>
    </xf>
    <xf numFmtId="0" fontId="33" fillId="13" borderId="17" xfId="0" applyFont="1" applyFill="1" applyBorder="1" applyAlignment="1">
      <alignment horizontal="center"/>
    </xf>
    <xf numFmtId="9" fontId="33" fillId="13" borderId="16" xfId="0" applyNumberFormat="1" applyFont="1" applyFill="1" applyBorder="1" applyAlignment="1">
      <alignment horizontal="center"/>
    </xf>
    <xf numFmtId="0" fontId="33" fillId="13" borderId="18" xfId="0" applyFont="1" applyFill="1" applyBorder="1" applyAlignment="1">
      <alignment horizontal="center"/>
    </xf>
    <xf numFmtId="166" fontId="33" fillId="13" borderId="16" xfId="6" applyNumberFormat="1" applyFont="1" applyFill="1" applyBorder="1" applyAlignment="1">
      <alignment horizontal="center"/>
    </xf>
    <xf numFmtId="166" fontId="33" fillId="13" borderId="3" xfId="6" applyNumberFormat="1" applyFont="1" applyFill="1" applyBorder="1" applyAlignment="1">
      <alignment horizontal="center"/>
    </xf>
    <xf numFmtId="166" fontId="33" fillId="0" borderId="0" xfId="6" applyNumberFormat="1" applyFont="1"/>
    <xf numFmtId="38" fontId="33" fillId="13" borderId="16" xfId="0" applyNumberFormat="1" applyFont="1" applyFill="1" applyBorder="1" applyAlignment="1">
      <alignment horizontal="center"/>
    </xf>
    <xf numFmtId="38" fontId="33" fillId="13" borderId="3" xfId="0" applyNumberFormat="1" applyFont="1" applyFill="1" applyBorder="1" applyAlignment="1">
      <alignment horizontal="center"/>
    </xf>
    <xf numFmtId="38" fontId="33" fillId="0" borderId="0" xfId="1" applyNumberFormat="1" applyFont="1"/>
    <xf numFmtId="38" fontId="33" fillId="0" borderId="0" xfId="1" applyNumberFormat="1" applyFont="1" applyBorder="1"/>
    <xf numFmtId="0" fontId="33" fillId="0" borderId="0" xfId="9" applyAlignment="1">
      <alignment horizontal="left"/>
    </xf>
    <xf numFmtId="38" fontId="7" fillId="0" borderId="0" xfId="7" applyNumberFormat="1" applyFont="1" applyAlignment="1">
      <alignment horizontal="right"/>
    </xf>
    <xf numFmtId="38" fontId="7" fillId="0" borderId="2" xfId="7" applyNumberFormat="1" applyFont="1" applyBorder="1"/>
    <xf numFmtId="38" fontId="7" fillId="0" borderId="5" xfId="7" applyNumberFormat="1" applyFont="1" applyBorder="1"/>
    <xf numFmtId="38" fontId="7" fillId="0" borderId="4" xfId="7" applyNumberFormat="1" applyFont="1" applyBorder="1"/>
    <xf numFmtId="38" fontId="7" fillId="0" borderId="6" xfId="7" applyNumberFormat="1" applyFont="1" applyBorder="1"/>
    <xf numFmtId="38" fontId="7" fillId="0" borderId="7" xfId="7" applyNumberFormat="1" applyFont="1" applyBorder="1"/>
    <xf numFmtId="38" fontId="7" fillId="0" borderId="1" xfId="7" applyNumberFormat="1" applyFont="1" applyBorder="1" applyAlignment="1">
      <alignment horizontal="right"/>
    </xf>
    <xf numFmtId="40" fontId="7" fillId="4" borderId="6" xfId="1" applyNumberFormat="1" applyFont="1" applyFill="1" applyBorder="1"/>
    <xf numFmtId="40" fontId="7" fillId="4" borderId="1" xfId="1" applyNumberFormat="1" applyFont="1" applyFill="1" applyBorder="1"/>
    <xf numFmtId="40" fontId="7" fillId="0" borderId="1" xfId="7" applyNumberFormat="1" applyFont="1" applyBorder="1"/>
    <xf numFmtId="38" fontId="7" fillId="0" borderId="8" xfId="7" applyNumberFormat="1" applyFont="1" applyBorder="1"/>
    <xf numFmtId="38" fontId="7" fillId="0" borderId="9" xfId="7" applyNumberFormat="1" applyFont="1" applyBorder="1" applyAlignment="1">
      <alignment horizontal="right"/>
    </xf>
    <xf numFmtId="0" fontId="51" fillId="0" borderId="0" xfId="0" applyFont="1"/>
    <xf numFmtId="0" fontId="51" fillId="0" borderId="0" xfId="0" applyFont="1" applyAlignment="1">
      <alignment vertical="center"/>
    </xf>
    <xf numFmtId="0" fontId="56" fillId="0" borderId="0" xfId="0" applyFont="1"/>
    <xf numFmtId="167" fontId="7" fillId="4" borderId="1" xfId="1" applyNumberFormat="1" applyFont="1" applyFill="1" applyBorder="1"/>
    <xf numFmtId="0" fontId="62" fillId="0" borderId="0" xfId="0" applyFont="1"/>
    <xf numFmtId="0" fontId="62" fillId="0" borderId="6" xfId="0" applyFont="1" applyBorder="1"/>
    <xf numFmtId="0" fontId="62" fillId="0" borderId="13" xfId="0" applyFont="1" applyBorder="1"/>
    <xf numFmtId="0" fontId="64" fillId="0" borderId="0" xfId="17" applyFont="1" applyBorder="1" applyAlignment="1" applyProtection="1"/>
    <xf numFmtId="0" fontId="62" fillId="0" borderId="1" xfId="0" applyFont="1" applyBorder="1"/>
    <xf numFmtId="0" fontId="65" fillId="0" borderId="1" xfId="0" applyFont="1" applyBorder="1"/>
    <xf numFmtId="0" fontId="65" fillId="0" borderId="0" xfId="0" applyFont="1"/>
    <xf numFmtId="0" fontId="65" fillId="0" borderId="1" xfId="0" applyFont="1" applyBorder="1" applyAlignment="1">
      <alignment wrapText="1"/>
    </xf>
    <xf numFmtId="0" fontId="62" fillId="0" borderId="4" xfId="0" applyFont="1" applyBorder="1"/>
    <xf numFmtId="0" fontId="65" fillId="2" borderId="1" xfId="0" applyFont="1" applyFill="1" applyBorder="1"/>
    <xf numFmtId="0" fontId="62" fillId="2" borderId="0" xfId="0" applyFont="1" applyFill="1"/>
    <xf numFmtId="0" fontId="65" fillId="2" borderId="0" xfId="0" applyFont="1" applyFill="1"/>
    <xf numFmtId="0" fontId="62" fillId="2" borderId="1" xfId="0" applyFont="1" applyFill="1" applyBorder="1"/>
    <xf numFmtId="0" fontId="64" fillId="2" borderId="0" xfId="17" applyFont="1" applyFill="1" applyBorder="1" applyAlignment="1" applyProtection="1"/>
    <xf numFmtId="3" fontId="62" fillId="0" borderId="0" xfId="0" applyNumberFormat="1" applyFont="1"/>
    <xf numFmtId="0" fontId="33" fillId="10" borderId="21" xfId="0" applyFont="1" applyFill="1" applyBorder="1" applyAlignment="1">
      <alignment horizontal="center"/>
    </xf>
    <xf numFmtId="0" fontId="33" fillId="3" borderId="15" xfId="0" applyFont="1" applyFill="1" applyBorder="1" applyAlignment="1">
      <alignment horizontal="center"/>
    </xf>
    <xf numFmtId="0" fontId="33" fillId="9" borderId="15" xfId="0" applyFont="1" applyFill="1" applyBorder="1" applyAlignment="1">
      <alignment horizontal="center"/>
    </xf>
    <xf numFmtId="0" fontId="33" fillId="11" borderId="15" xfId="0" applyFont="1" applyFill="1" applyBorder="1" applyAlignment="1">
      <alignment horizontal="center"/>
    </xf>
    <xf numFmtId="0" fontId="33" fillId="11" borderId="22" xfId="0" applyFont="1" applyFill="1" applyBorder="1" applyAlignment="1">
      <alignment horizontal="center"/>
    </xf>
    <xf numFmtId="38" fontId="34" fillId="3" borderId="16" xfId="1" applyNumberFormat="1" applyFont="1" applyFill="1" applyBorder="1" applyAlignment="1">
      <alignment horizontal="center"/>
    </xf>
    <xf numFmtId="38" fontId="34" fillId="9" borderId="16" xfId="1" applyNumberFormat="1" applyFont="1" applyFill="1" applyBorder="1" applyAlignment="1">
      <alignment horizontal="center"/>
    </xf>
    <xf numFmtId="38" fontId="34" fillId="9" borderId="18" xfId="1" applyNumberFormat="1" applyFont="1" applyFill="1" applyBorder="1" applyAlignment="1">
      <alignment horizontal="center"/>
    </xf>
    <xf numFmtId="38" fontId="34" fillId="3" borderId="3" xfId="1" applyNumberFormat="1" applyFont="1" applyFill="1" applyBorder="1" applyAlignment="1">
      <alignment horizontal="center"/>
    </xf>
    <xf numFmtId="38" fontId="34" fillId="9" borderId="3" xfId="1" applyNumberFormat="1" applyFont="1" applyFill="1" applyBorder="1" applyAlignment="1">
      <alignment horizontal="center"/>
    </xf>
    <xf numFmtId="38" fontId="34" fillId="9" borderId="20" xfId="1" applyNumberFormat="1" applyFont="1" applyFill="1" applyBorder="1" applyAlignment="1">
      <alignment horizontal="center"/>
    </xf>
    <xf numFmtId="38" fontId="33" fillId="3" borderId="3" xfId="1" applyNumberFormat="1" applyFont="1" applyFill="1" applyBorder="1" applyAlignment="1">
      <alignment horizontal="center"/>
    </xf>
    <xf numFmtId="38" fontId="33" fillId="9" borderId="3" xfId="1" applyNumberFormat="1" applyFont="1" applyFill="1" applyBorder="1" applyAlignment="1">
      <alignment horizontal="center"/>
    </xf>
    <xf numFmtId="38" fontId="33" fillId="9" borderId="20" xfId="1" applyNumberFormat="1" applyFont="1" applyFill="1" applyBorder="1" applyAlignment="1">
      <alignment horizontal="center"/>
    </xf>
    <xf numFmtId="38" fontId="33" fillId="3" borderId="15" xfId="1" applyNumberFormat="1" applyFont="1" applyFill="1" applyBorder="1" applyAlignment="1">
      <alignment horizontal="center"/>
    </xf>
    <xf numFmtId="38" fontId="33" fillId="9" borderId="15" xfId="1" applyNumberFormat="1" applyFont="1" applyFill="1" applyBorder="1" applyAlignment="1">
      <alignment horizontal="center"/>
    </xf>
    <xf numFmtId="38" fontId="33" fillId="9" borderId="22" xfId="1" applyNumberFormat="1" applyFont="1" applyFill="1" applyBorder="1" applyAlignment="1">
      <alignment horizontal="center"/>
    </xf>
    <xf numFmtId="0" fontId="34" fillId="12" borderId="20" xfId="0" applyFont="1" applyFill="1" applyBorder="1" applyAlignment="1">
      <alignment horizontal="center"/>
    </xf>
    <xf numFmtId="0" fontId="33" fillId="12" borderId="20" xfId="0" applyFont="1" applyFill="1" applyBorder="1" applyAlignment="1">
      <alignment horizontal="center"/>
    </xf>
    <xf numFmtId="9" fontId="33" fillId="13" borderId="15" xfId="0" applyNumberFormat="1" applyFont="1" applyFill="1" applyBorder="1" applyAlignment="1">
      <alignment horizontal="center"/>
    </xf>
    <xf numFmtId="0" fontId="33" fillId="13" borderId="22" xfId="0" applyFont="1" applyFill="1" applyBorder="1" applyAlignment="1">
      <alignment horizontal="center"/>
    </xf>
    <xf numFmtId="0" fontId="32" fillId="0" borderId="13" xfId="0" applyFont="1" applyBorder="1" applyAlignment="1">
      <alignment horizontal="center"/>
    </xf>
    <xf numFmtId="38" fontId="8" fillId="0" borderId="0" xfId="1" applyNumberFormat="1" applyFont="1" applyAlignment="1">
      <alignment horizontal="center"/>
    </xf>
    <xf numFmtId="38" fontId="7" fillId="0" borderId="0" xfId="1" applyNumberFormat="1" applyFont="1" applyAlignment="1">
      <alignment horizontal="center"/>
    </xf>
    <xf numFmtId="38" fontId="8" fillId="5" borderId="0" xfId="7" applyNumberFormat="1" applyFont="1" applyFill="1"/>
    <xf numFmtId="38" fontId="31" fillId="0" borderId="0" xfId="1" applyNumberFormat="1" applyFont="1" applyAlignment="1">
      <alignment horizontal="center"/>
    </xf>
    <xf numFmtId="0" fontId="33" fillId="12" borderId="15" xfId="0" applyFont="1" applyFill="1" applyBorder="1" applyAlignment="1">
      <alignment horizontal="center"/>
    </xf>
    <xf numFmtId="0" fontId="33" fillId="12" borderId="22" xfId="0" applyFont="1" applyFill="1" applyBorder="1" applyAlignment="1">
      <alignment horizontal="center"/>
    </xf>
    <xf numFmtId="0" fontId="42" fillId="0" borderId="21" xfId="0" applyFont="1" applyBorder="1" applyAlignment="1">
      <alignment horizontal="center"/>
    </xf>
    <xf numFmtId="0" fontId="33" fillId="0" borderId="14" xfId="9" applyBorder="1"/>
    <xf numFmtId="0" fontId="33" fillId="0" borderId="11" xfId="9" applyBorder="1"/>
    <xf numFmtId="0" fontId="32" fillId="0" borderId="1" xfId="0" applyFont="1" applyBorder="1" applyAlignment="1">
      <alignment horizontal="center"/>
    </xf>
    <xf numFmtId="38" fontId="61" fillId="0" borderId="15" xfId="1" applyNumberFormat="1" applyFont="1" applyFill="1" applyBorder="1" applyAlignment="1"/>
    <xf numFmtId="38" fontId="0" fillId="0" borderId="0" xfId="0" applyNumberFormat="1"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6" fillId="0" borderId="0" xfId="0" applyFont="1" applyAlignment="1">
      <alignment horizontal="center"/>
    </xf>
    <xf numFmtId="0" fontId="72" fillId="0" borderId="0" xfId="0" applyFont="1"/>
    <xf numFmtId="0" fontId="73" fillId="0" borderId="0" xfId="0" applyFont="1"/>
    <xf numFmtId="0" fontId="6" fillId="0" borderId="0" xfId="0" applyFont="1" applyAlignment="1">
      <alignment horizontal="right" wrapText="1"/>
    </xf>
    <xf numFmtId="0" fontId="0" fillId="0" borderId="0" xfId="0" applyAlignment="1">
      <alignment wrapText="1"/>
    </xf>
    <xf numFmtId="0" fontId="70" fillId="0" borderId="0" xfId="0" applyFont="1" applyAlignment="1">
      <alignment horizontal="center"/>
    </xf>
    <xf numFmtId="0" fontId="0" fillId="0" borderId="0" xfId="0" applyAlignment="1">
      <alignment horizontal="center" vertical="center"/>
    </xf>
    <xf numFmtId="0" fontId="48" fillId="0" borderId="0" xfId="0" quotePrefix="1" applyFont="1"/>
    <xf numFmtId="0" fontId="6" fillId="0" borderId="0" xfId="0" applyFont="1" applyAlignment="1">
      <alignment horizontal="right"/>
    </xf>
    <xf numFmtId="0" fontId="6" fillId="0" borderId="0" xfId="0" applyFont="1"/>
    <xf numFmtId="0" fontId="6" fillId="0" borderId="0" xfId="0" applyFont="1" applyAlignment="1">
      <alignment horizontal="right" indent="1"/>
    </xf>
    <xf numFmtId="2" fontId="6" fillId="0" borderId="0" xfId="0" applyNumberFormat="1" applyFont="1" applyAlignment="1">
      <alignment horizontal="center"/>
    </xf>
    <xf numFmtId="0" fontId="6" fillId="16" borderId="0" xfId="0" applyFont="1" applyFill="1" applyAlignment="1">
      <alignment horizontal="center"/>
    </xf>
    <xf numFmtId="3" fontId="0" fillId="16" borderId="0" xfId="0" applyNumberFormat="1" applyFill="1" applyAlignment="1">
      <alignment horizontal="center"/>
    </xf>
    <xf numFmtId="0" fontId="6" fillId="17" borderId="0" xfId="0" applyFont="1" applyFill="1" applyAlignment="1">
      <alignment horizontal="center"/>
    </xf>
    <xf numFmtId="3" fontId="0" fillId="17" borderId="0" xfId="0" applyNumberFormat="1" applyFill="1" applyAlignment="1">
      <alignment horizontal="center"/>
    </xf>
    <xf numFmtId="0" fontId="72" fillId="18" borderId="0" xfId="0" applyFont="1" applyFill="1" applyAlignment="1">
      <alignment horizontal="center"/>
    </xf>
    <xf numFmtId="0" fontId="9" fillId="18" borderId="0" xfId="0" applyFont="1" applyFill="1" applyAlignment="1">
      <alignment horizontal="center"/>
    </xf>
    <xf numFmtId="0" fontId="48" fillId="0" borderId="0" xfId="0" applyFont="1" applyAlignment="1">
      <alignment horizontal="center"/>
    </xf>
    <xf numFmtId="0" fontId="0" fillId="0" borderId="0" xfId="0" pivotButton="1"/>
    <xf numFmtId="0" fontId="0" fillId="0" borderId="0" xfId="0" applyAlignment="1">
      <alignment horizontal="left"/>
    </xf>
    <xf numFmtId="0" fontId="5" fillId="0" borderId="0" xfId="0" applyFont="1" applyAlignment="1">
      <alignment horizontal="center"/>
    </xf>
    <xf numFmtId="3" fontId="5" fillId="0" borderId="0" xfId="0" applyNumberFormat="1" applyFont="1" applyAlignment="1">
      <alignment horizontal="center"/>
    </xf>
    <xf numFmtId="0" fontId="34" fillId="3" borderId="16" xfId="0" applyFont="1" applyFill="1" applyBorder="1" applyAlignment="1">
      <alignment horizontal="center"/>
    </xf>
    <xf numFmtId="3" fontId="4" fillId="0" borderId="0" xfId="0" applyNumberFormat="1" applyFont="1" applyAlignment="1">
      <alignment horizontal="center"/>
    </xf>
    <xf numFmtId="0" fontId="33" fillId="0" borderId="17" xfId="9" applyBorder="1" applyAlignment="1">
      <alignment horizontal="center"/>
    </xf>
    <xf numFmtId="0" fontId="33" fillId="0" borderId="19" xfId="9" applyBorder="1" applyAlignment="1">
      <alignment horizontal="center"/>
    </xf>
    <xf numFmtId="38" fontId="33" fillId="0" borderId="0" xfId="1" applyNumberFormat="1" applyFont="1" applyFill="1" applyBorder="1" applyAlignment="1"/>
    <xf numFmtId="0" fontId="76" fillId="0" borderId="0" xfId="0" applyFont="1"/>
    <xf numFmtId="0" fontId="77" fillId="0" borderId="0" xfId="0" applyFont="1"/>
    <xf numFmtId="0" fontId="77" fillId="10" borderId="17" xfId="0" applyFont="1" applyFill="1" applyBorder="1" applyAlignment="1">
      <alignment horizontal="center"/>
    </xf>
    <xf numFmtId="0" fontId="77" fillId="13" borderId="17" xfId="0" applyFont="1" applyFill="1" applyBorder="1" applyAlignment="1">
      <alignment horizontal="center"/>
    </xf>
    <xf numFmtId="0" fontId="76" fillId="13" borderId="16" xfId="0" applyFont="1" applyFill="1" applyBorder="1" applyAlignment="1">
      <alignment horizontal="center"/>
    </xf>
    <xf numFmtId="0" fontId="77" fillId="10" borderId="19" xfId="0" applyFont="1" applyFill="1" applyBorder="1" applyAlignment="1">
      <alignment horizontal="center"/>
    </xf>
    <xf numFmtId="0" fontId="77" fillId="13" borderId="19" xfId="0" applyFont="1" applyFill="1" applyBorder="1" applyAlignment="1">
      <alignment horizontal="center"/>
    </xf>
    <xf numFmtId="0" fontId="76" fillId="13" borderId="3" xfId="0" applyFont="1" applyFill="1" applyBorder="1" applyAlignment="1">
      <alignment horizontal="center"/>
    </xf>
    <xf numFmtId="0" fontId="77" fillId="13" borderId="3" xfId="0" applyFont="1" applyFill="1" applyBorder="1" applyAlignment="1">
      <alignment horizontal="center"/>
    </xf>
    <xf numFmtId="0" fontId="76" fillId="13" borderId="20" xfId="0" applyFont="1" applyFill="1" applyBorder="1" applyAlignment="1">
      <alignment horizontal="center"/>
    </xf>
    <xf numFmtId="0" fontId="77" fillId="10" borderId="21" xfId="0" applyFont="1" applyFill="1" applyBorder="1" applyAlignment="1">
      <alignment horizontal="center"/>
    </xf>
    <xf numFmtId="0" fontId="77" fillId="13" borderId="21" xfId="0" applyFont="1" applyFill="1" applyBorder="1" applyAlignment="1">
      <alignment horizontal="center"/>
    </xf>
    <xf numFmtId="0" fontId="77" fillId="13" borderId="20" xfId="0" applyFont="1" applyFill="1" applyBorder="1" applyAlignment="1">
      <alignment horizontal="center"/>
    </xf>
    <xf numFmtId="0" fontId="80" fillId="0" borderId="14" xfId="0" applyFont="1" applyBorder="1" applyAlignment="1">
      <alignment horizontal="center"/>
    </xf>
    <xf numFmtId="38" fontId="80" fillId="0" borderId="12" xfId="1" applyNumberFormat="1" applyFont="1" applyBorder="1"/>
    <xf numFmtId="3" fontId="80" fillId="0" borderId="0" xfId="0" applyNumberFormat="1" applyFont="1"/>
    <xf numFmtId="0" fontId="77" fillId="0" borderId="14" xfId="0" applyFont="1" applyBorder="1" applyAlignment="1">
      <alignment horizontal="center"/>
    </xf>
    <xf numFmtId="0" fontId="80" fillId="0" borderId="13" xfId="0" applyFont="1" applyBorder="1" applyAlignment="1">
      <alignment horizontal="center"/>
    </xf>
    <xf numFmtId="166" fontId="33" fillId="0" borderId="13" xfId="6" applyNumberFormat="1" applyFont="1" applyFill="1" applyBorder="1" applyAlignment="1">
      <alignment horizontal="center"/>
    </xf>
    <xf numFmtId="166" fontId="34" fillId="0" borderId="13" xfId="6" applyNumberFormat="1" applyFont="1" applyFill="1" applyBorder="1" applyAlignment="1">
      <alignment horizontal="center"/>
    </xf>
    <xf numFmtId="0" fontId="80" fillId="0" borderId="11" xfId="0" applyFont="1" applyBorder="1" applyAlignment="1">
      <alignment horizontal="center"/>
    </xf>
    <xf numFmtId="0" fontId="77" fillId="0" borderId="11" xfId="0" applyFont="1" applyBorder="1" applyAlignment="1">
      <alignment horizontal="center"/>
    </xf>
    <xf numFmtId="0" fontId="80" fillId="0" borderId="1" xfId="0" applyFont="1" applyBorder="1" applyAlignment="1">
      <alignment horizontal="center"/>
    </xf>
    <xf numFmtId="38" fontId="80" fillId="0" borderId="10" xfId="1" applyNumberFormat="1" applyFont="1" applyBorder="1"/>
    <xf numFmtId="1" fontId="80" fillId="0" borderId="0" xfId="0" applyNumberFormat="1" applyFont="1"/>
    <xf numFmtId="38" fontId="80" fillId="0" borderId="1" xfId="0" applyNumberFormat="1" applyFont="1" applyBorder="1" applyAlignment="1">
      <alignment horizontal="center"/>
    </xf>
    <xf numFmtId="0" fontId="78" fillId="0" borderId="27" xfId="0" applyFont="1" applyBorder="1" applyAlignment="1">
      <alignment horizontal="center"/>
    </xf>
    <xf numFmtId="38" fontId="78" fillId="0" borderId="28" xfId="1" applyNumberFormat="1" applyFont="1" applyBorder="1"/>
    <xf numFmtId="3" fontId="78" fillId="0" borderId="0" xfId="1" applyNumberFormat="1" applyFont="1" applyBorder="1"/>
    <xf numFmtId="38" fontId="78" fillId="0" borderId="0" xfId="0" applyNumberFormat="1" applyFont="1"/>
    <xf numFmtId="38" fontId="78" fillId="0" borderId="27" xfId="0" applyNumberFormat="1" applyFont="1" applyBorder="1" applyAlignment="1">
      <alignment horizontal="center"/>
    </xf>
    <xf numFmtId="38" fontId="78" fillId="0" borderId="28" xfId="1" applyNumberFormat="1" applyFont="1" applyBorder="1" applyAlignment="1">
      <alignment horizontal="center"/>
    </xf>
    <xf numFmtId="0" fontId="78" fillId="0" borderId="21" xfId="0" applyFont="1" applyBorder="1" applyAlignment="1">
      <alignment horizontal="center"/>
    </xf>
    <xf numFmtId="38" fontId="78" fillId="0" borderId="34" xfId="0" applyNumberFormat="1" applyFont="1" applyBorder="1" applyAlignment="1">
      <alignment horizontal="center"/>
    </xf>
    <xf numFmtId="0" fontId="77" fillId="0" borderId="0" xfId="0" applyFont="1" applyAlignment="1">
      <alignment horizontal="center"/>
    </xf>
    <xf numFmtId="38" fontId="77" fillId="0" borderId="0" xfId="1" applyNumberFormat="1" applyFont="1"/>
    <xf numFmtId="38" fontId="33" fillId="0" borderId="0" xfId="9" applyNumberFormat="1" applyAlignment="1">
      <alignment horizontal="center"/>
    </xf>
    <xf numFmtId="166" fontId="33" fillId="0" borderId="0" xfId="6" applyNumberFormat="1" applyFont="1" applyAlignment="1">
      <alignment horizontal="center"/>
    </xf>
    <xf numFmtId="0" fontId="76" fillId="0" borderId="0" xfId="0" applyFont="1" applyAlignment="1">
      <alignment horizontal="center"/>
    </xf>
    <xf numFmtId="38" fontId="34" fillId="0" borderId="0" xfId="9" applyNumberFormat="1" applyFont="1" applyAlignment="1">
      <alignment horizontal="center"/>
    </xf>
    <xf numFmtId="166" fontId="77" fillId="0" borderId="0" xfId="6" applyNumberFormat="1" applyFont="1" applyAlignment="1">
      <alignment horizontal="center"/>
    </xf>
    <xf numFmtId="38" fontId="34" fillId="0" borderId="13" xfId="1" applyNumberFormat="1" applyFont="1" applyFill="1" applyBorder="1" applyAlignment="1">
      <alignment horizontal="center"/>
    </xf>
    <xf numFmtId="38" fontId="80" fillId="0" borderId="13" xfId="0" applyNumberFormat="1" applyFont="1" applyBorder="1" applyAlignment="1">
      <alignment horizontal="center"/>
    </xf>
    <xf numFmtId="38" fontId="33" fillId="0" borderId="13" xfId="1" applyNumberFormat="1" applyFont="1" applyFill="1" applyBorder="1" applyAlignment="1">
      <alignment horizontal="center"/>
    </xf>
    <xf numFmtId="38" fontId="34" fillId="0" borderId="12" xfId="1" applyNumberFormat="1" applyFont="1" applyFill="1" applyBorder="1" applyAlignment="1">
      <alignment horizontal="center"/>
    </xf>
    <xf numFmtId="38" fontId="34" fillId="0" borderId="1" xfId="1" applyNumberFormat="1" applyFont="1" applyFill="1" applyBorder="1" applyAlignment="1">
      <alignment horizontal="center"/>
    </xf>
    <xf numFmtId="166" fontId="33" fillId="0" borderId="1" xfId="6" applyNumberFormat="1" applyFont="1" applyFill="1" applyBorder="1" applyAlignment="1">
      <alignment horizontal="center"/>
    </xf>
    <xf numFmtId="38" fontId="33" fillId="0" borderId="1" xfId="1" applyNumberFormat="1" applyFont="1" applyFill="1" applyBorder="1" applyAlignment="1">
      <alignment horizontal="center"/>
    </xf>
    <xf numFmtId="38" fontId="34" fillId="0" borderId="10" xfId="1" applyNumberFormat="1" applyFont="1" applyFill="1" applyBorder="1" applyAlignment="1">
      <alignment horizontal="center"/>
    </xf>
    <xf numFmtId="38" fontId="34" fillId="0" borderId="15" xfId="1" applyNumberFormat="1" applyFont="1" applyFill="1" applyBorder="1" applyAlignment="1">
      <alignment horizontal="center"/>
    </xf>
    <xf numFmtId="38" fontId="34" fillId="2" borderId="15" xfId="1" applyNumberFormat="1" applyFont="1" applyFill="1" applyBorder="1" applyAlignment="1">
      <alignment horizontal="center"/>
    </xf>
    <xf numFmtId="166" fontId="33" fillId="0" borderId="0" xfId="6" applyNumberFormat="1" applyFont="1" applyFill="1" applyBorder="1" applyAlignment="1">
      <alignment horizontal="center"/>
    </xf>
    <xf numFmtId="38" fontId="77" fillId="0" borderId="0" xfId="0" applyNumberFormat="1" applyFont="1" applyAlignment="1">
      <alignment horizontal="center"/>
    </xf>
    <xf numFmtId="38" fontId="76" fillId="0" borderId="0" xfId="0" applyNumberFormat="1" applyFont="1" applyAlignment="1">
      <alignment horizontal="center"/>
    </xf>
    <xf numFmtId="38" fontId="77" fillId="15" borderId="0" xfId="0" applyNumberFormat="1" applyFont="1" applyFill="1" applyAlignment="1">
      <alignment horizontal="center"/>
    </xf>
    <xf numFmtId="38" fontId="33" fillId="0" borderId="14" xfId="1" applyNumberFormat="1" applyFont="1" applyFill="1" applyBorder="1" applyAlignment="1">
      <alignment horizontal="center"/>
    </xf>
    <xf numFmtId="3" fontId="80" fillId="0" borderId="12" xfId="0" applyNumberFormat="1" applyFont="1" applyBorder="1" applyAlignment="1">
      <alignment horizontal="center"/>
    </xf>
    <xf numFmtId="38" fontId="33" fillId="0" borderId="11" xfId="1" applyNumberFormat="1" applyFont="1" applyFill="1" applyBorder="1" applyAlignment="1">
      <alignment horizontal="center"/>
    </xf>
    <xf numFmtId="166" fontId="80" fillId="0" borderId="10" xfId="6" applyNumberFormat="1" applyFont="1" applyBorder="1" applyAlignment="1">
      <alignment horizontal="center"/>
    </xf>
    <xf numFmtId="38" fontId="33" fillId="0" borderId="27" xfId="1" applyNumberFormat="1" applyFont="1" applyFill="1" applyBorder="1" applyAlignment="1">
      <alignment horizontal="center"/>
    </xf>
    <xf numFmtId="38" fontId="33" fillId="0" borderId="28" xfId="1" applyNumberFormat="1" applyFont="1" applyFill="1" applyBorder="1" applyAlignment="1">
      <alignment horizontal="center"/>
    </xf>
    <xf numFmtId="166" fontId="78" fillId="0" borderId="29" xfId="6" applyNumberFormat="1" applyFont="1" applyBorder="1" applyAlignment="1">
      <alignment horizontal="center"/>
    </xf>
    <xf numFmtId="3" fontId="33" fillId="0" borderId="0" xfId="9" applyNumberFormat="1" applyAlignment="1">
      <alignment horizontal="center"/>
    </xf>
    <xf numFmtId="166" fontId="34" fillId="0" borderId="0" xfId="6" applyNumberFormat="1" applyFont="1" applyBorder="1" applyAlignment="1">
      <alignment horizontal="center"/>
    </xf>
    <xf numFmtId="3" fontId="78" fillId="0" borderId="0" xfId="1" applyNumberFormat="1" applyFont="1" applyBorder="1" applyAlignment="1">
      <alignment horizontal="center"/>
    </xf>
    <xf numFmtId="10" fontId="34" fillId="0" borderId="0" xfId="9" applyNumberFormat="1" applyFont="1" applyAlignment="1">
      <alignment horizontal="center"/>
    </xf>
    <xf numFmtId="38" fontId="33" fillId="0" borderId="0" xfId="1" applyNumberFormat="1" applyFont="1" applyAlignment="1">
      <alignment horizontal="center"/>
    </xf>
    <xf numFmtId="0" fontId="77" fillId="0" borderId="13" xfId="0" applyFont="1" applyBorder="1" applyAlignment="1">
      <alignment horizontal="center"/>
    </xf>
    <xf numFmtId="38" fontId="77" fillId="0" borderId="13" xfId="0" applyNumberFormat="1" applyFont="1" applyBorder="1" applyAlignment="1">
      <alignment horizontal="center"/>
    </xf>
    <xf numFmtId="38" fontId="34" fillId="0" borderId="0" xfId="1" applyNumberFormat="1" applyFont="1" applyFill="1" applyBorder="1" applyAlignment="1">
      <alignment horizontal="center"/>
    </xf>
    <xf numFmtId="38" fontId="80" fillId="0" borderId="13" xfId="1" applyNumberFormat="1" applyFont="1" applyBorder="1" applyAlignment="1">
      <alignment horizontal="center"/>
    </xf>
    <xf numFmtId="38" fontId="80" fillId="0" borderId="1" xfId="1" applyNumberFormat="1" applyFont="1" applyBorder="1" applyAlignment="1">
      <alignment horizontal="center"/>
    </xf>
    <xf numFmtId="38" fontId="77" fillId="0" borderId="1" xfId="1" applyNumberFormat="1" applyFont="1" applyBorder="1" applyAlignment="1">
      <alignment horizontal="center"/>
    </xf>
    <xf numFmtId="38" fontId="77" fillId="0" borderId="1" xfId="0" applyNumberFormat="1" applyFont="1" applyBorder="1" applyAlignment="1">
      <alignment horizontal="center"/>
    </xf>
    <xf numFmtId="38" fontId="33" fillId="0" borderId="10" xfId="1" applyNumberFormat="1" applyFont="1" applyFill="1" applyBorder="1" applyAlignment="1">
      <alignment horizontal="center"/>
    </xf>
    <xf numFmtId="38" fontId="33" fillId="0" borderId="0" xfId="1" applyNumberFormat="1" applyFont="1" applyBorder="1" applyAlignment="1">
      <alignment horizontal="center"/>
    </xf>
    <xf numFmtId="38" fontId="77" fillId="0" borderId="0" xfId="1" applyNumberFormat="1" applyFont="1" applyAlignment="1">
      <alignment horizontal="center"/>
    </xf>
    <xf numFmtId="38" fontId="33" fillId="0" borderId="12" xfId="1" applyNumberFormat="1" applyFont="1" applyFill="1" applyBorder="1" applyAlignment="1">
      <alignment horizontal="center"/>
    </xf>
    <xf numFmtId="38" fontId="78" fillId="0" borderId="28" xfId="0" applyNumberFormat="1" applyFont="1" applyBorder="1" applyAlignment="1">
      <alignment horizontal="center"/>
    </xf>
    <xf numFmtId="38" fontId="78" fillId="0" borderId="28" xfId="1" applyNumberFormat="1" applyFont="1" applyFill="1" applyBorder="1" applyAlignment="1">
      <alignment horizontal="center"/>
    </xf>
    <xf numFmtId="0" fontId="78" fillId="0" borderId="28" xfId="0" applyFont="1" applyBorder="1" applyAlignment="1">
      <alignment horizontal="center"/>
    </xf>
    <xf numFmtId="38" fontId="78" fillId="0" borderId="29" xfId="1" applyNumberFormat="1" applyFont="1" applyFill="1" applyBorder="1" applyAlignment="1">
      <alignment horizontal="center"/>
    </xf>
    <xf numFmtId="38" fontId="78" fillId="0" borderId="29" xfId="0" applyNumberFormat="1" applyFont="1" applyBorder="1" applyAlignment="1">
      <alignment horizontal="center"/>
    </xf>
    <xf numFmtId="169" fontId="33" fillId="0" borderId="0" xfId="9" applyNumberFormat="1" applyAlignment="1">
      <alignment horizontal="center"/>
    </xf>
    <xf numFmtId="165" fontId="33" fillId="0" borderId="0" xfId="1" applyNumberFormat="1" applyFont="1" applyAlignment="1">
      <alignment horizontal="center"/>
    </xf>
    <xf numFmtId="38" fontId="77" fillId="0" borderId="12" xfId="0" applyNumberFormat="1" applyFont="1" applyBorder="1" applyAlignment="1">
      <alignment horizontal="center"/>
    </xf>
    <xf numFmtId="38" fontId="77" fillId="0" borderId="10" xfId="0" applyNumberFormat="1" applyFont="1" applyBorder="1" applyAlignment="1">
      <alignment horizontal="center"/>
    </xf>
    <xf numFmtId="38" fontId="7" fillId="0" borderId="0" xfId="7" applyNumberFormat="1" applyFont="1" applyAlignment="1">
      <alignment horizontal="center"/>
    </xf>
    <xf numFmtId="0" fontId="51" fillId="0" borderId="0" xfId="0" applyFont="1" applyAlignment="1">
      <alignment horizontal="center"/>
    </xf>
    <xf numFmtId="38" fontId="28" fillId="0" borderId="0" xfId="7" applyNumberFormat="1" applyFont="1" applyAlignment="1">
      <alignment horizontal="center"/>
    </xf>
    <xf numFmtId="40" fontId="7" fillId="0" borderId="0" xfId="7" applyNumberFormat="1" applyFont="1" applyAlignment="1">
      <alignment horizontal="center"/>
    </xf>
    <xf numFmtId="38" fontId="7" fillId="0" borderId="2" xfId="7" applyNumberFormat="1" applyFont="1" applyBorder="1" applyAlignment="1">
      <alignment horizontal="center"/>
    </xf>
    <xf numFmtId="38" fontId="7" fillId="0" borderId="4" xfId="7" applyNumberFormat="1" applyFont="1" applyBorder="1" applyAlignment="1">
      <alignment horizontal="center"/>
    </xf>
    <xf numFmtId="0" fontId="51" fillId="0" borderId="9" xfId="0" applyFont="1" applyBorder="1" applyAlignment="1">
      <alignment horizontal="center" vertical="center"/>
    </xf>
    <xf numFmtId="167" fontId="7" fillId="2" borderId="1" xfId="7" applyNumberFormat="1" applyFont="1" applyFill="1" applyBorder="1" applyAlignment="1">
      <alignment horizontal="center"/>
    </xf>
    <xf numFmtId="38" fontId="8" fillId="0" borderId="1" xfId="7" applyNumberFormat="1" applyFont="1" applyBorder="1" applyAlignment="1">
      <alignment horizontal="center"/>
    </xf>
    <xf numFmtId="38" fontId="47" fillId="0" borderId="4" xfId="7" applyNumberFormat="1" applyFont="1" applyBorder="1" applyAlignment="1">
      <alignment horizontal="center"/>
    </xf>
    <xf numFmtId="38" fontId="47" fillId="0" borderId="9" xfId="7" applyNumberFormat="1" applyFont="1" applyBorder="1" applyAlignment="1">
      <alignment horizontal="center"/>
    </xf>
    <xf numFmtId="167" fontId="7" fillId="4" borderId="1" xfId="7" applyNumberFormat="1" applyFont="1" applyFill="1" applyBorder="1" applyAlignment="1">
      <alignment horizontal="center"/>
    </xf>
    <xf numFmtId="38" fontId="7" fillId="0" borderId="3" xfId="7" applyNumberFormat="1" applyFont="1" applyBorder="1" applyAlignment="1">
      <alignment horizontal="center"/>
    </xf>
    <xf numFmtId="38" fontId="8" fillId="0" borderId="2" xfId="7" applyNumberFormat="1" applyFont="1" applyBorder="1" applyAlignment="1">
      <alignment horizontal="center"/>
    </xf>
    <xf numFmtId="38" fontId="7" fillId="4" borderId="1" xfId="1" applyNumberFormat="1" applyFont="1" applyFill="1" applyBorder="1" applyAlignment="1">
      <alignment horizontal="center"/>
    </xf>
    <xf numFmtId="38" fontId="7" fillId="0" borderId="6" xfId="7" applyNumberFormat="1" applyFont="1" applyBorder="1" applyAlignment="1">
      <alignment horizontal="center"/>
    </xf>
    <xf numFmtId="38" fontId="8" fillId="0" borderId="4" xfId="7" applyNumberFormat="1" applyFont="1" applyBorder="1" applyAlignment="1">
      <alignment horizontal="center"/>
    </xf>
    <xf numFmtId="0" fontId="49" fillId="0" borderId="1" xfId="0" applyFont="1" applyBorder="1" applyAlignment="1">
      <alignment horizontal="center" vertical="center"/>
    </xf>
    <xf numFmtId="0" fontId="53" fillId="2" borderId="1" xfId="0" applyFont="1" applyFill="1" applyBorder="1" applyAlignment="1">
      <alignment horizontal="center" vertical="center"/>
    </xf>
    <xf numFmtId="168" fontId="7" fillId="0" borderId="1" xfId="7" applyNumberFormat="1" applyFont="1" applyBorder="1" applyAlignment="1">
      <alignment horizontal="center"/>
    </xf>
    <xf numFmtId="38" fontId="47" fillId="0" borderId="2" xfId="7" applyNumberFormat="1" applyFont="1" applyBorder="1" applyAlignment="1">
      <alignment horizontal="center"/>
    </xf>
    <xf numFmtId="0" fontId="49" fillId="0" borderId="2" xfId="0" applyFont="1" applyBorder="1" applyAlignment="1">
      <alignment horizontal="center" vertical="center"/>
    </xf>
    <xf numFmtId="0" fontId="53" fillId="2" borderId="2" xfId="0" applyFont="1" applyFill="1" applyBorder="1" applyAlignment="1">
      <alignment horizontal="center" vertical="center"/>
    </xf>
    <xf numFmtId="40" fontId="7" fillId="2" borderId="1" xfId="7" applyNumberFormat="1" applyFont="1" applyFill="1" applyBorder="1" applyAlignment="1">
      <alignment horizontal="center"/>
    </xf>
    <xf numFmtId="0" fontId="53" fillId="0" borderId="0" xfId="0" applyFont="1" applyAlignment="1">
      <alignment horizontal="center" vertical="center"/>
    </xf>
    <xf numFmtId="38" fontId="7" fillId="0" borderId="30" xfId="7" applyNumberFormat="1" applyFont="1" applyBorder="1" applyAlignment="1">
      <alignment horizontal="center"/>
    </xf>
    <xf numFmtId="38" fontId="7" fillId="0" borderId="5" xfId="7" applyNumberFormat="1" applyFont="1" applyBorder="1" applyAlignment="1">
      <alignment horizontal="center"/>
    </xf>
    <xf numFmtId="2" fontId="53" fillId="2" borderId="9" xfId="0" applyNumberFormat="1" applyFont="1" applyFill="1" applyBorder="1" applyAlignment="1">
      <alignment horizontal="center"/>
    </xf>
    <xf numFmtId="38" fontId="47" fillId="0" borderId="1" xfId="7" applyNumberFormat="1" applyFont="1" applyBorder="1" applyAlignment="1">
      <alignment horizontal="center"/>
    </xf>
    <xf numFmtId="38" fontId="7" fillId="0" borderId="26" xfId="7" applyNumberFormat="1" applyFont="1" applyBorder="1" applyAlignment="1">
      <alignment horizontal="center"/>
    </xf>
    <xf numFmtId="38" fontId="7" fillId="0" borderId="31" xfId="7" applyNumberFormat="1" applyFont="1" applyBorder="1" applyAlignment="1">
      <alignment horizontal="center"/>
    </xf>
    <xf numFmtId="167" fontId="7" fillId="0" borderId="0" xfId="7" applyNumberFormat="1" applyFont="1" applyAlignment="1">
      <alignment horizontal="center"/>
    </xf>
    <xf numFmtId="38" fontId="8" fillId="0" borderId="3" xfId="7" applyNumberFormat="1" applyFont="1" applyBorder="1" applyAlignment="1">
      <alignment horizontal="center"/>
    </xf>
    <xf numFmtId="0" fontId="49" fillId="0" borderId="1" xfId="0" applyFont="1" applyBorder="1" applyAlignment="1">
      <alignment horizontal="center"/>
    </xf>
    <xf numFmtId="170" fontId="7" fillId="4" borderId="1" xfId="7" applyNumberFormat="1" applyFont="1" applyFill="1" applyBorder="1" applyAlignment="1">
      <alignment horizontal="center"/>
    </xf>
    <xf numFmtId="170" fontId="7" fillId="0" borderId="0" xfId="7" applyNumberFormat="1" applyFont="1" applyAlignment="1">
      <alignment horizontal="center"/>
    </xf>
    <xf numFmtId="38" fontId="10" fillId="0" borderId="0" xfId="7" applyNumberFormat="1" applyFont="1" applyAlignment="1">
      <alignment horizontal="center"/>
    </xf>
    <xf numFmtId="40" fontId="10" fillId="0" borderId="0" xfId="7" applyNumberFormat="1" applyFont="1" applyAlignment="1">
      <alignment horizontal="center"/>
    </xf>
    <xf numFmtId="38" fontId="12" fillId="0" borderId="0" xfId="7" applyNumberFormat="1" applyAlignment="1">
      <alignment horizontal="center"/>
    </xf>
    <xf numFmtId="167" fontId="12" fillId="0" borderId="0" xfId="7" applyNumberFormat="1" applyAlignment="1">
      <alignment horizontal="center"/>
    </xf>
    <xf numFmtId="38" fontId="12" fillId="0" borderId="6" xfId="7" applyNumberFormat="1" applyBorder="1" applyAlignment="1">
      <alignment horizontal="center"/>
    </xf>
    <xf numFmtId="170" fontId="12" fillId="2" borderId="1" xfId="7" applyNumberFormat="1" applyFill="1" applyBorder="1" applyAlignment="1">
      <alignment horizontal="center"/>
    </xf>
    <xf numFmtId="170" fontId="12" fillId="0" borderId="0" xfId="7" applyNumberFormat="1" applyAlignment="1">
      <alignment horizontal="center"/>
    </xf>
    <xf numFmtId="38" fontId="8" fillId="0" borderId="0" xfId="7" applyNumberFormat="1" applyFont="1" applyAlignment="1">
      <alignment horizontal="center"/>
    </xf>
    <xf numFmtId="38" fontId="37" fillId="8" borderId="0" xfId="7" applyNumberFormat="1" applyFont="1" applyFill="1" applyAlignment="1">
      <alignment horizontal="center"/>
    </xf>
    <xf numFmtId="38" fontId="37" fillId="19" borderId="0" xfId="7" applyNumberFormat="1" applyFont="1" applyFill="1" applyAlignment="1">
      <alignment horizontal="center"/>
    </xf>
    <xf numFmtId="38" fontId="38" fillId="0" borderId="0" xfId="7" applyNumberFormat="1" applyFont="1" applyAlignment="1">
      <alignment horizontal="center"/>
    </xf>
    <xf numFmtId="38" fontId="8" fillId="19" borderId="0" xfId="7" applyNumberFormat="1" applyFont="1" applyFill="1" applyAlignment="1">
      <alignment horizontal="center"/>
    </xf>
    <xf numFmtId="38" fontId="11" fillId="0" borderId="0" xfId="7" applyNumberFormat="1" applyFont="1" applyAlignment="1">
      <alignment horizontal="center"/>
    </xf>
    <xf numFmtId="38" fontId="56" fillId="0" borderId="0" xfId="0" applyNumberFormat="1" applyFont="1" applyAlignment="1">
      <alignment horizontal="center"/>
    </xf>
    <xf numFmtId="38" fontId="56" fillId="0" borderId="0" xfId="1" applyNumberFormat="1" applyFont="1" applyAlignment="1">
      <alignment horizontal="center"/>
    </xf>
    <xf numFmtId="38" fontId="27" fillId="0" borderId="0" xfId="7" applyNumberFormat="1" applyFont="1" applyAlignment="1">
      <alignment horizontal="center"/>
    </xf>
    <xf numFmtId="38" fontId="31" fillId="0" borderId="0" xfId="7" applyNumberFormat="1" applyFont="1" applyAlignment="1">
      <alignment horizontal="center"/>
    </xf>
    <xf numFmtId="38" fontId="18" fillId="0" borderId="0" xfId="7" applyNumberFormat="1" applyFont="1" applyAlignment="1">
      <alignment horizontal="center"/>
    </xf>
    <xf numFmtId="38" fontId="23" fillId="0" borderId="0" xfId="7" applyNumberFormat="1" applyFont="1" applyAlignment="1">
      <alignment horizontal="center"/>
    </xf>
    <xf numFmtId="38" fontId="26" fillId="0" borderId="0" xfId="7" applyNumberFormat="1" applyFont="1" applyAlignment="1">
      <alignment horizontal="center"/>
    </xf>
    <xf numFmtId="38" fontId="31" fillId="6" borderId="0" xfId="7" applyNumberFormat="1" applyFont="1" applyFill="1" applyAlignment="1">
      <alignment horizontal="center"/>
    </xf>
    <xf numFmtId="38" fontId="31" fillId="6" borderId="0" xfId="1" applyNumberFormat="1" applyFont="1" applyFill="1" applyAlignment="1">
      <alignment horizontal="center"/>
    </xf>
    <xf numFmtId="38" fontId="35" fillId="7" borderId="0" xfId="7" applyNumberFormat="1" applyFont="1" applyFill="1" applyAlignment="1">
      <alignment horizontal="center"/>
    </xf>
    <xf numFmtId="38" fontId="36" fillId="0" borderId="0" xfId="7" applyNumberFormat="1" applyFont="1" applyAlignment="1">
      <alignment horizontal="center"/>
    </xf>
    <xf numFmtId="38" fontId="29" fillId="0" borderId="0" xfId="7" applyNumberFormat="1" applyFont="1" applyAlignment="1">
      <alignment horizontal="center"/>
    </xf>
    <xf numFmtId="38" fontId="31" fillId="5" borderId="0" xfId="7" applyNumberFormat="1" applyFont="1" applyFill="1" applyAlignment="1">
      <alignment horizontal="center"/>
    </xf>
    <xf numFmtId="38" fontId="31" fillId="5" borderId="0" xfId="1" applyNumberFormat="1" applyFont="1" applyFill="1" applyAlignment="1">
      <alignment horizontal="center"/>
    </xf>
    <xf numFmtId="38" fontId="41" fillId="0" borderId="0" xfId="7" applyNumberFormat="1" applyFont="1" applyAlignment="1">
      <alignment horizontal="center"/>
    </xf>
    <xf numFmtId="38" fontId="31" fillId="0" borderId="0" xfId="1" applyNumberFormat="1" applyFont="1" applyFill="1" applyAlignment="1">
      <alignment horizontal="center"/>
    </xf>
    <xf numFmtId="38" fontId="12" fillId="0" borderId="0" xfId="1" applyNumberFormat="1" applyFont="1" applyAlignment="1">
      <alignment horizontal="center"/>
    </xf>
    <xf numFmtId="171" fontId="56" fillId="0" borderId="0" xfId="1" applyNumberFormat="1" applyFont="1" applyAlignment="1">
      <alignment horizontal="center"/>
    </xf>
    <xf numFmtId="171" fontId="8" fillId="0" borderId="0" xfId="7" applyNumberFormat="1" applyFont="1" applyAlignment="1">
      <alignment horizontal="center"/>
    </xf>
    <xf numFmtId="171" fontId="10" fillId="0" borderId="0" xfId="7" applyNumberFormat="1" applyFont="1" applyAlignment="1">
      <alignment horizontal="center"/>
    </xf>
    <xf numFmtId="0" fontId="34" fillId="18" borderId="11" xfId="9" applyFont="1" applyFill="1" applyBorder="1"/>
    <xf numFmtId="0" fontId="32" fillId="18" borderId="1" xfId="0" applyFont="1" applyFill="1" applyBorder="1" applyAlignment="1">
      <alignment horizontal="center"/>
    </xf>
    <xf numFmtId="0" fontId="77" fillId="18" borderId="1" xfId="0" applyFont="1" applyFill="1" applyBorder="1" applyAlignment="1">
      <alignment horizontal="center"/>
    </xf>
    <xf numFmtId="38" fontId="33" fillId="18" borderId="1" xfId="1" applyNumberFormat="1" applyFont="1" applyFill="1" applyBorder="1" applyAlignment="1">
      <alignment horizontal="center"/>
    </xf>
    <xf numFmtId="38" fontId="77" fillId="18" borderId="1" xfId="0" applyNumberFormat="1" applyFont="1" applyFill="1" applyBorder="1" applyAlignment="1">
      <alignment horizontal="center"/>
    </xf>
    <xf numFmtId="38" fontId="33" fillId="18" borderId="10" xfId="1" applyNumberFormat="1" applyFont="1" applyFill="1" applyBorder="1" applyAlignment="1">
      <alignment horizontal="center"/>
    </xf>
    <xf numFmtId="38" fontId="34" fillId="18" borderId="0" xfId="1" applyNumberFormat="1" applyFont="1" applyFill="1" applyBorder="1" applyAlignment="1">
      <alignment horizontal="center"/>
    </xf>
    <xf numFmtId="0" fontId="80" fillId="18" borderId="11" xfId="0" applyFont="1" applyFill="1" applyBorder="1" applyAlignment="1">
      <alignment horizontal="center"/>
    </xf>
    <xf numFmtId="38" fontId="78" fillId="18" borderId="1" xfId="1" applyNumberFormat="1" applyFont="1" applyFill="1" applyBorder="1" applyAlignment="1">
      <alignment horizontal="center"/>
    </xf>
    <xf numFmtId="38" fontId="78" fillId="18" borderId="10" xfId="1" applyNumberFormat="1" applyFont="1" applyFill="1" applyBorder="1"/>
    <xf numFmtId="3" fontId="78" fillId="18" borderId="0" xfId="0" applyNumberFormat="1" applyFont="1" applyFill="1"/>
    <xf numFmtId="0" fontId="77" fillId="18" borderId="11" xfId="0" applyFont="1" applyFill="1" applyBorder="1" applyAlignment="1">
      <alignment horizontal="center"/>
    </xf>
    <xf numFmtId="38" fontId="34" fillId="18" borderId="1" xfId="1" applyNumberFormat="1" applyFont="1" applyFill="1" applyBorder="1" applyAlignment="1">
      <alignment horizontal="center"/>
    </xf>
    <xf numFmtId="38" fontId="34" fillId="18" borderId="10" xfId="1" applyNumberFormat="1" applyFont="1" applyFill="1" applyBorder="1" applyAlignment="1">
      <alignment horizontal="center"/>
    </xf>
    <xf numFmtId="0" fontId="34" fillId="18" borderId="0" xfId="9" applyFont="1" applyFill="1"/>
    <xf numFmtId="38" fontId="34" fillId="18" borderId="14" xfId="1" applyNumberFormat="1" applyFont="1" applyFill="1" applyBorder="1" applyAlignment="1">
      <alignment horizontal="center"/>
    </xf>
    <xf numFmtId="38" fontId="34" fillId="18" borderId="0" xfId="1" applyNumberFormat="1" applyFont="1" applyFill="1" applyBorder="1" applyAlignment="1"/>
    <xf numFmtId="38" fontId="76" fillId="18" borderId="1" xfId="0" applyNumberFormat="1" applyFont="1" applyFill="1" applyBorder="1" applyAlignment="1">
      <alignment horizontal="center"/>
    </xf>
    <xf numFmtId="38" fontId="76" fillId="18" borderId="10" xfId="0" applyNumberFormat="1" applyFont="1" applyFill="1" applyBorder="1" applyAlignment="1">
      <alignment horizontal="center"/>
    </xf>
    <xf numFmtId="38" fontId="34" fillId="18" borderId="11" xfId="1" applyNumberFormat="1" applyFont="1" applyFill="1" applyBorder="1" applyAlignment="1">
      <alignment horizontal="center"/>
    </xf>
    <xf numFmtId="166" fontId="78" fillId="18" borderId="10" xfId="6" applyNumberFormat="1" applyFont="1" applyFill="1" applyBorder="1" applyAlignment="1">
      <alignment horizontal="center"/>
    </xf>
    <xf numFmtId="0" fontId="80" fillId="18" borderId="1" xfId="0" applyFont="1" applyFill="1" applyBorder="1" applyAlignment="1">
      <alignment horizontal="center"/>
    </xf>
    <xf numFmtId="0" fontId="78" fillId="18" borderId="1" xfId="0" applyFont="1" applyFill="1" applyBorder="1" applyAlignment="1">
      <alignment horizontal="center"/>
    </xf>
    <xf numFmtId="166" fontId="33" fillId="18" borderId="1" xfId="6" applyNumberFormat="1" applyFont="1" applyFill="1" applyBorder="1" applyAlignment="1">
      <alignment horizontal="center"/>
    </xf>
    <xf numFmtId="38" fontId="80" fillId="18" borderId="1" xfId="0" applyNumberFormat="1" applyFont="1" applyFill="1" applyBorder="1" applyAlignment="1">
      <alignment horizontal="center"/>
    </xf>
    <xf numFmtId="166" fontId="34" fillId="18" borderId="1" xfId="6" applyNumberFormat="1" applyFont="1" applyFill="1" applyBorder="1" applyAlignment="1">
      <alignment horizontal="center"/>
    </xf>
    <xf numFmtId="3" fontId="0" fillId="18" borderId="0" xfId="0" applyNumberFormat="1" applyFill="1" applyAlignment="1">
      <alignment horizontal="center"/>
    </xf>
    <xf numFmtId="38" fontId="80" fillId="18" borderId="1" xfId="1" applyNumberFormat="1" applyFont="1" applyFill="1" applyBorder="1" applyAlignment="1">
      <alignment horizontal="center"/>
    </xf>
    <xf numFmtId="38" fontId="80" fillId="18" borderId="10" xfId="1" applyNumberFormat="1" applyFont="1" applyFill="1" applyBorder="1"/>
    <xf numFmtId="3" fontId="80" fillId="18" borderId="0" xfId="0" applyNumberFormat="1" applyFont="1" applyFill="1"/>
    <xf numFmtId="0" fontId="33" fillId="18" borderId="0" xfId="9" applyFill="1"/>
    <xf numFmtId="38" fontId="33" fillId="18" borderId="14" xfId="1" applyNumberFormat="1" applyFont="1" applyFill="1" applyBorder="1" applyAlignment="1">
      <alignment horizontal="center"/>
    </xf>
    <xf numFmtId="38" fontId="33" fillId="18" borderId="13" xfId="1" applyNumberFormat="1" applyFont="1" applyFill="1" applyBorder="1" applyAlignment="1">
      <alignment horizontal="center"/>
    </xf>
    <xf numFmtId="38" fontId="33" fillId="18" borderId="12" xfId="1" applyNumberFormat="1" applyFont="1" applyFill="1" applyBorder="1" applyAlignment="1">
      <alignment horizontal="center"/>
    </xf>
    <xf numFmtId="38" fontId="33" fillId="18" borderId="0" xfId="1" applyNumberFormat="1" applyFont="1" applyFill="1" applyBorder="1" applyAlignment="1"/>
    <xf numFmtId="38" fontId="77" fillId="18" borderId="10" xfId="0" applyNumberFormat="1" applyFont="1" applyFill="1" applyBorder="1" applyAlignment="1">
      <alignment horizontal="center"/>
    </xf>
    <xf numFmtId="0" fontId="34" fillId="18" borderId="1" xfId="9" applyFont="1" applyFill="1" applyBorder="1" applyAlignment="1">
      <alignment horizontal="center"/>
    </xf>
    <xf numFmtId="38" fontId="77" fillId="18" borderId="1" xfId="1" applyNumberFormat="1" applyFont="1" applyFill="1" applyBorder="1" applyAlignment="1">
      <alignment horizontal="center"/>
    </xf>
    <xf numFmtId="0" fontId="80" fillId="18" borderId="0" xfId="0" applyFont="1" applyFill="1"/>
    <xf numFmtId="38" fontId="33" fillId="18" borderId="11" xfId="1" applyNumberFormat="1" applyFont="1" applyFill="1" applyBorder="1" applyAlignment="1">
      <alignment horizontal="center"/>
    </xf>
    <xf numFmtId="166" fontId="80" fillId="18" borderId="10" xfId="6" applyNumberFormat="1" applyFont="1" applyFill="1" applyBorder="1" applyAlignment="1">
      <alignment horizontal="center"/>
    </xf>
    <xf numFmtId="38" fontId="33" fillId="18" borderId="0" xfId="9" applyNumberFormat="1" applyFill="1"/>
    <xf numFmtId="0" fontId="78" fillId="18" borderId="11" xfId="0" applyFont="1" applyFill="1" applyBorder="1" applyAlignment="1">
      <alignment horizontal="center"/>
    </xf>
    <xf numFmtId="1" fontId="80" fillId="18" borderId="0" xfId="0" applyNumberFormat="1" applyFont="1" applyFill="1"/>
    <xf numFmtId="0" fontId="33" fillId="18" borderId="11" xfId="9" applyFill="1" applyBorder="1"/>
    <xf numFmtId="38" fontId="0" fillId="0" borderId="0" xfId="0" applyNumberFormat="1"/>
    <xf numFmtId="4" fontId="81" fillId="0" borderId="0" xfId="0" applyNumberFormat="1" applyFont="1"/>
    <xf numFmtId="172" fontId="0" fillId="0" borderId="0" xfId="0" applyNumberFormat="1"/>
    <xf numFmtId="0" fontId="82" fillId="0" borderId="0" xfId="0" applyFont="1"/>
    <xf numFmtId="0" fontId="70" fillId="0" borderId="0" xfId="0" applyFont="1" applyAlignment="1">
      <alignment horizontal="center" vertical="center"/>
    </xf>
    <xf numFmtId="0" fontId="70"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wrapText="1"/>
    </xf>
    <xf numFmtId="0" fontId="3" fillId="0" borderId="0" xfId="0" applyFont="1"/>
    <xf numFmtId="172" fontId="3" fillId="0" borderId="0" xfId="0" applyNumberFormat="1" applyFont="1" applyAlignment="1">
      <alignment horizontal="center"/>
    </xf>
    <xf numFmtId="40" fontId="33" fillId="0" borderId="13" xfId="1" applyNumberFormat="1" applyFont="1" applyFill="1" applyBorder="1" applyAlignment="1">
      <alignment horizontal="center"/>
    </xf>
    <xf numFmtId="0" fontId="70" fillId="0" borderId="0" xfId="0" applyFont="1" applyAlignment="1">
      <alignment horizontal="center" vertical="center" wrapText="1"/>
    </xf>
    <xf numFmtId="0" fontId="2" fillId="0" borderId="0" xfId="0" applyFont="1" applyAlignment="1">
      <alignment horizontal="center"/>
    </xf>
    <xf numFmtId="0" fontId="83" fillId="0" borderId="0" xfId="0" applyFont="1"/>
    <xf numFmtId="3" fontId="0" fillId="20" borderId="0" xfId="0" applyNumberFormat="1" applyFill="1" applyAlignment="1">
      <alignment horizontal="center"/>
    </xf>
    <xf numFmtId="38" fontId="48" fillId="0" borderId="0" xfId="0" applyNumberFormat="1" applyFont="1" applyAlignment="1">
      <alignment horizontal="center"/>
    </xf>
    <xf numFmtId="38" fontId="0" fillId="18" borderId="0" xfId="0" applyNumberFormat="1" applyFill="1" applyAlignment="1">
      <alignment horizontal="center"/>
    </xf>
    <xf numFmtId="0" fontId="33" fillId="18" borderId="0" xfId="9" applyFill="1" applyAlignment="1">
      <alignment horizontal="center"/>
    </xf>
    <xf numFmtId="0" fontId="70" fillId="17" borderId="0" xfId="0" applyFont="1" applyFill="1" applyAlignment="1">
      <alignment horizontal="center"/>
    </xf>
    <xf numFmtId="0" fontId="70" fillId="16" borderId="0" xfId="0" applyFont="1" applyFill="1" applyAlignment="1">
      <alignment horizontal="center"/>
    </xf>
    <xf numFmtId="0" fontId="72" fillId="18" borderId="0" xfId="0" applyFont="1" applyFill="1" applyAlignment="1">
      <alignment horizontal="center"/>
    </xf>
    <xf numFmtId="0" fontId="48" fillId="0" borderId="0" xfId="0" applyFont="1" applyAlignment="1">
      <alignment horizontal="center"/>
    </xf>
    <xf numFmtId="0" fontId="34" fillId="3" borderId="16" xfId="0" applyFont="1" applyFill="1" applyBorder="1" applyAlignment="1">
      <alignment horizontal="center"/>
    </xf>
    <xf numFmtId="0" fontId="34" fillId="12" borderId="16" xfId="0" applyFont="1" applyFill="1" applyBorder="1" applyAlignment="1">
      <alignment horizontal="center"/>
    </xf>
    <xf numFmtId="0" fontId="34" fillId="12" borderId="18" xfId="0" applyFont="1" applyFill="1" applyBorder="1" applyAlignment="1">
      <alignment horizontal="center"/>
    </xf>
    <xf numFmtId="0" fontId="62" fillId="2" borderId="27" xfId="0" applyFont="1" applyFill="1" applyBorder="1" applyAlignment="1">
      <alignment horizontal="center"/>
    </xf>
    <xf numFmtId="0" fontId="62" fillId="2" borderId="28" xfId="0" applyFont="1" applyFill="1" applyBorder="1" applyAlignment="1">
      <alignment horizontal="center"/>
    </xf>
    <xf numFmtId="0" fontId="62" fillId="2" borderId="29" xfId="0" applyFont="1" applyFill="1" applyBorder="1" applyAlignment="1">
      <alignment horizontal="center"/>
    </xf>
    <xf numFmtId="0" fontId="62" fillId="0" borderId="32" xfId="0" applyFont="1" applyBorder="1" applyAlignment="1">
      <alignment horizontal="center" wrapText="1"/>
    </xf>
    <xf numFmtId="0" fontId="62" fillId="0" borderId="33" xfId="0" applyFont="1" applyBorder="1" applyAlignment="1">
      <alignment horizontal="center" wrapText="1"/>
    </xf>
    <xf numFmtId="0" fontId="62" fillId="0" borderId="24" xfId="0" applyFont="1" applyBorder="1" applyAlignment="1">
      <alignment horizontal="center" wrapText="1"/>
    </xf>
    <xf numFmtId="0" fontId="62" fillId="0" borderId="25" xfId="0" applyFont="1" applyBorder="1" applyAlignment="1">
      <alignment horizontal="center" wrapText="1"/>
    </xf>
    <xf numFmtId="0" fontId="62" fillId="0" borderId="23" xfId="0" applyFont="1" applyBorder="1" applyAlignment="1">
      <alignment horizontal="center" wrapText="1"/>
    </xf>
  </cellXfs>
  <cellStyles count="150">
    <cellStyle name="Comma" xfId="1" builtinId="3"/>
    <cellStyle name="Comma 2" xfId="3" xr:uid="{00000000-0005-0000-0000-000001000000}"/>
    <cellStyle name="Comma 3" xfId="5" xr:uid="{00000000-0005-0000-0000-000002000000}"/>
    <cellStyle name="Comma 4" xfId="8" xr:uid="{00000000-0005-0000-0000-000003000000}"/>
    <cellStyle name="Comma 5" xfId="10" xr:uid="{00000000-0005-0000-0000-000004000000}"/>
    <cellStyle name="Followed Hyperlink" xfId="12" builtinId="9" hidden="1"/>
    <cellStyle name="Followed Hyperlink" xfId="14" builtinId="9" hidden="1"/>
    <cellStyle name="Followed Hyperlink" xfId="16"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Hyperlink" xfId="11" builtinId="8" hidden="1"/>
    <cellStyle name="Hyperlink" xfId="13" builtinId="8" hidden="1"/>
    <cellStyle name="Hyperlink" xfId="15" builtinId="8" hidden="1"/>
    <cellStyle name="Hyperlink" xfId="17" builtinId="8"/>
    <cellStyle name="Normal" xfId="0" builtinId="0"/>
    <cellStyle name="Normal 2" xfId="2" xr:uid="{00000000-0005-0000-0000-00008F000000}"/>
    <cellStyle name="Normal 3" xfId="4" xr:uid="{00000000-0005-0000-0000-000090000000}"/>
    <cellStyle name="Normal 3 2" xfId="7" xr:uid="{00000000-0005-0000-0000-000091000000}"/>
    <cellStyle name="Normal 4" xfId="9" xr:uid="{00000000-0005-0000-0000-000092000000}"/>
    <cellStyle name="Normal 5" xfId="149" xr:uid="{FE737EBD-FAFF-D746-8FB0-EBCDDF9ACE6D}"/>
    <cellStyle name="Percent" xfId="6" builtinId="5"/>
    <cellStyle name="Percent 2" xfId="148" xr:uid="{C4869DE8-1B2E-5D41-9C10-AA836C05ECD0}"/>
  </cellStyles>
  <dxfs count="2">
    <dxf>
      <font>
        <strike val="0"/>
      </font>
      <fill>
        <patternFill>
          <bgColor rgb="FFC00000"/>
        </patternFill>
      </fill>
    </dxf>
    <dxf>
      <numFmt numFmtId="3" formatCode="#,##0"/>
      <alignment horizontal="cent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'Med_lived HWP Cohort Sum'!$T$2</c:f>
              <c:strCache>
                <c:ptCount val="1"/>
                <c:pt idx="0">
                  <c:v>MLF</c:v>
                </c:pt>
              </c:strCache>
            </c:strRef>
          </c:tx>
          <c:spPr>
            <a:ln w="19050" cap="rnd">
              <a:solidFill>
                <a:schemeClr val="accent1"/>
              </a:solidFill>
              <a:round/>
            </a:ln>
            <a:effectLst/>
          </c:spPr>
          <c:marker>
            <c:symbol val="none"/>
          </c:marker>
          <c:xVal>
            <c:numRef>
              <c:f>'Med_lived HWP Cohort Sum'!$S$3:$S$32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'Med_lived HWP Cohort Sum'!$T$3:$T$32</c:f>
              <c:numCache>
                <c:formatCode>#,##0</c:formatCode>
                <c:ptCount val="30"/>
                <c:pt idx="0">
                  <c:v>0</c:v>
                </c:pt>
                <c:pt idx="1">
                  <c:v>0</c:v>
                </c:pt>
                <c:pt idx="2">
                  <c:v>8203.1509614027818</c:v>
                </c:pt>
                <c:pt idx="3">
                  <c:v>16053.227912613338</c:v>
                </c:pt>
                <c:pt idx="4">
                  <c:v>23547.198740817417</c:v>
                </c:pt>
                <c:pt idx="5">
                  <c:v>30682.260531612457</c:v>
                </c:pt>
                <c:pt idx="6">
                  <c:v>37484.353254378919</c:v>
                </c:pt>
                <c:pt idx="7">
                  <c:v>43904.903936728988</c:v>
                </c:pt>
                <c:pt idx="8">
                  <c:v>49957.226541567805</c:v>
                </c:pt>
                <c:pt idx="9">
                  <c:v>55622.982544708997</c:v>
                </c:pt>
                <c:pt idx="10">
                  <c:v>60946.204857189754</c:v>
                </c:pt>
                <c:pt idx="11">
                  <c:v>65876.294394400931</c:v>
                </c:pt>
                <c:pt idx="12">
                  <c:v>61641.882038461707</c:v>
                </c:pt>
                <c:pt idx="13">
                  <c:v>57407.469682522467</c:v>
                </c:pt>
                <c:pt idx="14">
                  <c:v>53173.057326583221</c:v>
                </c:pt>
                <c:pt idx="15">
                  <c:v>48938.644970643989</c:v>
                </c:pt>
                <c:pt idx="16">
                  <c:v>44704.232614704757</c:v>
                </c:pt>
                <c:pt idx="17">
                  <c:v>40469.820258765518</c:v>
                </c:pt>
                <c:pt idx="18">
                  <c:v>36235.407902826286</c:v>
                </c:pt>
                <c:pt idx="19">
                  <c:v>32000.995546887047</c:v>
                </c:pt>
                <c:pt idx="20">
                  <c:v>27766.583190947815</c:v>
                </c:pt>
                <c:pt idx="21">
                  <c:v>23532.170835008576</c:v>
                </c:pt>
                <c:pt idx="22">
                  <c:v>19297.75847906934</c:v>
                </c:pt>
                <c:pt idx="23">
                  <c:v>15473.50367120024</c:v>
                </c:pt>
                <c:pt idx="24">
                  <c:v>12062.260588295179</c:v>
                </c:pt>
                <c:pt idx="25">
                  <c:v>9066.8745104520312</c:v>
                </c:pt>
                <c:pt idx="26">
                  <c:v>6490.1928360534366</c:v>
                </c:pt>
                <c:pt idx="27">
                  <c:v>4336.5023318701988</c:v>
                </c:pt>
                <c:pt idx="28">
                  <c:v>2607.8754543922641</c:v>
                </c:pt>
                <c:pt idx="29">
                  <c:v>1307.1539810793354</c:v>
                </c:pt>
              </c:numCache>
            </c:numRef>
          </c:yVal>
          <c:smooth val="0"/>
          <c:extLst>
            <c:ext xmlns:c16="http://schemas.microsoft.com/office/drawing/2014/chart" uri="{C3380CC4-5D6E-409C-BE32-E72D297353CC}">
              <c16:uniqueId val="{00000000-A4BD-3E45-97A5-61CCA8F5B63D}"/>
            </c:ext>
          </c:extLst>
        </c:ser>
        <c:ser>
          <c:idx val="1"/>
          <c:order val="1"/>
          <c:tx>
            <c:strRef>
              <c:f>'Med_lived HWP Cohort Sum'!$U$2</c:f>
              <c:strCache>
                <c:ptCount val="1"/>
                <c:pt idx="0">
                  <c:v>LLF</c:v>
                </c:pt>
              </c:strCache>
            </c:strRef>
          </c:tx>
          <c:spPr>
            <a:ln w="19050" cap="rnd">
              <a:solidFill>
                <a:schemeClr val="accent2"/>
              </a:solidFill>
              <a:round/>
            </a:ln>
            <a:effectLst/>
          </c:spPr>
          <c:marker>
            <c:symbol val="none"/>
          </c:marker>
          <c:xVal>
            <c:numRef>
              <c:f>'Med_lived HWP Cohort Sum'!$S$3:$S$32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'Med_lived HWP Cohort Sum'!$U$3:$U$32</c:f>
              <c:numCache>
                <c:formatCode>#,##0</c:formatCode>
                <c:ptCount val="30"/>
                <c:pt idx="0">
                  <c:v>0</c:v>
                </c:pt>
                <c:pt idx="1">
                  <c:v>0</c:v>
                </c:pt>
                <c:pt idx="2">
                  <c:v>1959.1687201402369</c:v>
                </c:pt>
                <c:pt idx="3">
                  <c:v>3931.9707724441214</c:v>
                </c:pt>
                <c:pt idx="4">
                  <c:v>5918.3636602550641</c:v>
                </c:pt>
                <c:pt idx="5">
                  <c:v>7918.3575018246338</c:v>
                </c:pt>
                <c:pt idx="6">
                  <c:v>9938.8276199064894</c:v>
                </c:pt>
                <c:pt idx="7">
                  <c:v>11969.197085075977</c:v>
                </c:pt>
                <c:pt idx="8">
                  <c:v>14013.140654964112</c:v>
                </c:pt>
                <c:pt idx="9">
                  <c:v>16066.95722232642</c:v>
                </c:pt>
                <c:pt idx="10">
                  <c:v>18141.656871802545</c:v>
                </c:pt>
                <c:pt idx="11">
                  <c:v>20226.199115352694</c:v>
                </c:pt>
                <c:pt idx="12">
                  <c:v>20226.199115352694</c:v>
                </c:pt>
                <c:pt idx="13">
                  <c:v>20226.199115352694</c:v>
                </c:pt>
                <c:pt idx="14">
                  <c:v>20226.199115352694</c:v>
                </c:pt>
                <c:pt idx="15">
                  <c:v>20226.199115352694</c:v>
                </c:pt>
                <c:pt idx="16">
                  <c:v>20226.199115352694</c:v>
                </c:pt>
                <c:pt idx="17">
                  <c:v>20226.199115352694</c:v>
                </c:pt>
                <c:pt idx="18">
                  <c:v>20226.199115352694</c:v>
                </c:pt>
                <c:pt idx="19">
                  <c:v>20226.199115352694</c:v>
                </c:pt>
                <c:pt idx="20">
                  <c:v>20226.199115352694</c:v>
                </c:pt>
                <c:pt idx="21">
                  <c:v>20226.199115352694</c:v>
                </c:pt>
                <c:pt idx="22">
                  <c:v>20226.199115352694</c:v>
                </c:pt>
                <c:pt idx="23">
                  <c:v>20226.199115352694</c:v>
                </c:pt>
                <c:pt idx="24">
                  <c:v>20226.199115352694</c:v>
                </c:pt>
                <c:pt idx="25">
                  <c:v>20226.199115352694</c:v>
                </c:pt>
                <c:pt idx="26">
                  <c:v>20226.199115352694</c:v>
                </c:pt>
                <c:pt idx="27">
                  <c:v>20226.199115352694</c:v>
                </c:pt>
                <c:pt idx="28">
                  <c:v>20226.199115352694</c:v>
                </c:pt>
                <c:pt idx="29">
                  <c:v>20226.199115352694</c:v>
                </c:pt>
              </c:numCache>
            </c:numRef>
          </c:yVal>
          <c:smooth val="0"/>
          <c:extLst>
            <c:ext xmlns:c16="http://schemas.microsoft.com/office/drawing/2014/chart" uri="{C3380CC4-5D6E-409C-BE32-E72D297353CC}">
              <c16:uniqueId val="{00000001-A4BD-3E45-97A5-61CCA8F5B63D}"/>
            </c:ext>
          </c:extLst>
        </c:ser>
        <c:ser>
          <c:idx val="2"/>
          <c:order val="2"/>
          <c:tx>
            <c:strRef>
              <c:f>'Med_lived HWP Cohort Sum'!$V$2</c:f>
              <c:strCache>
                <c:ptCount val="1"/>
                <c:pt idx="0">
                  <c:v>total HWP</c:v>
                </c:pt>
              </c:strCache>
            </c:strRef>
          </c:tx>
          <c:spPr>
            <a:ln w="19050" cap="rnd">
              <a:solidFill>
                <a:schemeClr val="accent3"/>
              </a:solidFill>
              <a:round/>
            </a:ln>
            <a:effectLst/>
          </c:spPr>
          <c:marker>
            <c:symbol val="none"/>
          </c:marker>
          <c:xVal>
            <c:numRef>
              <c:f>'Med_lived HWP Cohort Sum'!$S$3:$S$32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'Med_lived HWP Cohort Sum'!$V$3:$V$32</c:f>
              <c:numCache>
                <c:formatCode>#,##0</c:formatCode>
                <c:ptCount val="30"/>
                <c:pt idx="0">
                  <c:v>0</c:v>
                </c:pt>
                <c:pt idx="1">
                  <c:v>0</c:v>
                </c:pt>
                <c:pt idx="2">
                  <c:v>10162.319681543018</c:v>
                </c:pt>
                <c:pt idx="3">
                  <c:v>19985.198685057461</c:v>
                </c:pt>
                <c:pt idx="4">
                  <c:v>29465.562401072482</c:v>
                </c:pt>
                <c:pt idx="5">
                  <c:v>38600.618033437087</c:v>
                </c:pt>
                <c:pt idx="6">
                  <c:v>47423.180874285405</c:v>
                </c:pt>
                <c:pt idx="7">
                  <c:v>55874.101021804963</c:v>
                </c:pt>
                <c:pt idx="8">
                  <c:v>63970.367196531915</c:v>
                </c:pt>
                <c:pt idx="9">
                  <c:v>71689.939767035423</c:v>
                </c:pt>
                <c:pt idx="10">
                  <c:v>79087.861728992299</c:v>
                </c:pt>
                <c:pt idx="11">
                  <c:v>86102.493509753622</c:v>
                </c:pt>
                <c:pt idx="12">
                  <c:v>81868.081153814404</c:v>
                </c:pt>
                <c:pt idx="13">
                  <c:v>77633.668797875158</c:v>
                </c:pt>
                <c:pt idx="14">
                  <c:v>73399.256441935911</c:v>
                </c:pt>
                <c:pt idx="15">
                  <c:v>69164.844085996679</c:v>
                </c:pt>
                <c:pt idx="16">
                  <c:v>64930.431730057448</c:v>
                </c:pt>
                <c:pt idx="17">
                  <c:v>60696.019374118216</c:v>
                </c:pt>
                <c:pt idx="18">
                  <c:v>56461.607018178984</c:v>
                </c:pt>
                <c:pt idx="19">
                  <c:v>52227.194662239737</c:v>
                </c:pt>
                <c:pt idx="20">
                  <c:v>47992.782306300505</c:v>
                </c:pt>
                <c:pt idx="21">
                  <c:v>43758.369950361273</c:v>
                </c:pt>
                <c:pt idx="22">
                  <c:v>39523.957594422034</c:v>
                </c:pt>
                <c:pt idx="23">
                  <c:v>35699.702786552938</c:v>
                </c:pt>
                <c:pt idx="24">
                  <c:v>32288.459703647874</c:v>
                </c:pt>
                <c:pt idx="25">
                  <c:v>29293.073625804725</c:v>
                </c:pt>
                <c:pt idx="26">
                  <c:v>26716.391951406131</c:v>
                </c:pt>
                <c:pt idx="27">
                  <c:v>24562.701447222891</c:v>
                </c:pt>
                <c:pt idx="28">
                  <c:v>22834.07456974496</c:v>
                </c:pt>
                <c:pt idx="29">
                  <c:v>21533.353096432031</c:v>
                </c:pt>
              </c:numCache>
            </c:numRef>
          </c:yVal>
          <c:smooth val="0"/>
          <c:extLst>
            <c:ext xmlns:c16="http://schemas.microsoft.com/office/drawing/2014/chart" uri="{C3380CC4-5D6E-409C-BE32-E72D297353CC}">
              <c16:uniqueId val="{00000002-A4BD-3E45-97A5-61CCA8F5B63D}"/>
            </c:ext>
          </c:extLst>
        </c:ser>
        <c:ser>
          <c:idx val="3"/>
          <c:order val="3"/>
          <c:tx>
            <c:strRef>
              <c:f>'Med_lived HWP Cohort Sum'!$W$2</c:f>
              <c:strCache>
                <c:ptCount val="1"/>
                <c:pt idx="0">
                  <c:v>Old Method</c:v>
                </c:pt>
              </c:strCache>
            </c:strRef>
          </c:tx>
          <c:spPr>
            <a:ln w="19050" cap="rnd">
              <a:solidFill>
                <a:schemeClr val="accent4"/>
              </a:solidFill>
              <a:round/>
            </a:ln>
            <a:effectLst/>
          </c:spPr>
          <c:marker>
            <c:symbol val="none"/>
          </c:marker>
          <c:xVal>
            <c:numRef>
              <c:f>'Med_lived HWP Cohort Sum'!$S$3:$S$32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'Med_lived HWP Cohort Sum'!$W$3:$W$32</c:f>
              <c:numCache>
                <c:formatCode>#,##0_);[Red]\(#,##0\)</c:formatCode>
                <c:ptCount val="30"/>
                <c:pt idx="0">
                  <c:v>0</c:v>
                </c:pt>
                <c:pt idx="1">
                  <c:v>0</c:v>
                </c:pt>
                <c:pt idx="2">
                  <c:v>1540.021513170703</c:v>
                </c:pt>
                <c:pt idx="3">
                  <c:v>1550.7381118037783</c:v>
                </c:pt>
                <c:pt idx="4">
                  <c:v>1561.4213055724788</c:v>
                </c:pt>
                <c:pt idx="5">
                  <c:v>1572.1124528803157</c:v>
                </c:pt>
                <c:pt idx="6">
                  <c:v>1517.0130588966722</c:v>
                </c:pt>
                <c:pt idx="7">
                  <c:v>1524.4457047309722</c:v>
                </c:pt>
                <c:pt idx="8">
                  <c:v>1534.6374387916417</c:v>
                </c:pt>
                <c:pt idx="9">
                  <c:v>1542.0503007611085</c:v>
                </c:pt>
                <c:pt idx="10">
                  <c:v>1557.729774559388</c:v>
                </c:pt>
                <c:pt idx="11">
                  <c:v>1565.1198089925083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3-A4BD-3E45-97A5-61CCA8F5B63D}"/>
            </c:ext>
          </c:extLst>
        </c:ser>
        <c:dLbls>
          <c:showLegendKey val="0"/>
          <c:showVal val="0"/>
          <c:showCatName val="0"/>
          <c:showSerName val="0"/>
          <c:showPercent val="0"/>
          <c:showBubbleSize val="0"/>
        </c:dLbls>
        <c:axId val="2091267871"/>
        <c:axId val="2091330319"/>
      </c:scatterChart>
      <c:valAx>
        <c:axId val="20912678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330319"/>
        <c:crosses val="autoZero"/>
        <c:crossBetween val="midCat"/>
      </c:valAx>
      <c:valAx>
        <c:axId val="20913303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26787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150588405726"/>
          <c:y val="0.10895549559005401"/>
          <c:w val="0.70927048151094396"/>
          <c:h val="0.69762927942733499"/>
        </c:manualLayout>
      </c:layout>
      <c:scatterChart>
        <c:scatterStyle val="smoothMarker"/>
        <c:varyColors val="0"/>
        <c:ser>
          <c:idx val="1"/>
          <c:order val="0"/>
          <c:tx>
            <c:v>Project</c:v>
          </c:tx>
          <c:spPr>
            <a:ln w="38100">
              <a:solidFill>
                <a:schemeClr val="accent1"/>
              </a:solidFill>
            </a:ln>
          </c:spPr>
          <c:marker>
            <c:symbol val="none"/>
          </c:marker>
          <c:xVal>
            <c:numRef>
              <c:f>'Ann. Summary Tables &amp; Figs'!$B$10:$B$38</c:f>
              <c:numCache>
                <c:formatCode>General</c:formatCode>
                <c:ptCount val="2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numCache>
            </c:numRef>
          </c:xVal>
          <c:yVal>
            <c:numRef>
              <c:f>'Ann. Summary Tables &amp; Figs'!$F$10:$F$38</c:f>
              <c:numCache>
                <c:formatCode>#,##0_);[Red]\(#,##0\)</c:formatCode>
                <c:ptCount val="29"/>
                <c:pt idx="0">
                  <c:v>0</c:v>
                </c:pt>
                <c:pt idx="1">
                  <c:v>8911.2172142812924</c:v>
                </c:pt>
                <c:pt idx="2">
                  <c:v>8863.3480871242664</c:v>
                </c:pt>
                <c:pt idx="3">
                  <c:v>8815.3992903785365</c:v>
                </c:pt>
                <c:pt idx="4">
                  <c:v>8731.6076165278082</c:v>
                </c:pt>
                <c:pt idx="5">
                  <c:v>8843.6533253387643</c:v>
                </c:pt>
                <c:pt idx="6">
                  <c:v>8274.659511836684</c:v>
                </c:pt>
                <c:pt idx="7">
                  <c:v>8740.0337145017002</c:v>
                </c:pt>
                <c:pt idx="8">
                  <c:v>8826.7311072768061</c:v>
                </c:pt>
                <c:pt idx="9">
                  <c:v>9089.9215759077724</c:v>
                </c:pt>
                <c:pt idx="10">
                  <c:v>9351.4496926671509</c:v>
                </c:pt>
                <c:pt idx="11">
                  <c:v>9502.8282936859559</c:v>
                </c:pt>
                <c:pt idx="12">
                  <c:v>9640.5598411818119</c:v>
                </c:pt>
                <c:pt idx="13">
                  <c:v>-3020.6086402334427</c:v>
                </c:pt>
                <c:pt idx="14">
                  <c:v>14912.518894851828</c:v>
                </c:pt>
                <c:pt idx="15">
                  <c:v>8767.985544535235</c:v>
                </c:pt>
                <c:pt idx="16">
                  <c:v>8668.9157520534554</c:v>
                </c:pt>
                <c:pt idx="17">
                  <c:v>8912.2664137839838</c:v>
                </c:pt>
                <c:pt idx="18">
                  <c:v>9622.9032497654935</c:v>
                </c:pt>
                <c:pt idx="19">
                  <c:v>9367.9862027706895</c:v>
                </c:pt>
                <c:pt idx="20">
                  <c:v>9455.0847762902267</c:v>
                </c:pt>
                <c:pt idx="21">
                  <c:v>9527.7376286963317</c:v>
                </c:pt>
                <c:pt idx="22">
                  <c:v>9763.0987649089275</c:v>
                </c:pt>
                <c:pt idx="23">
                  <c:v>9887.458584189395</c:v>
                </c:pt>
                <c:pt idx="24">
                  <c:v>9470.3626037970334</c:v>
                </c:pt>
                <c:pt idx="25">
                  <c:v>9406.3357202179413</c:v>
                </c:pt>
                <c:pt idx="26">
                  <c:v>9826.8124013301367</c:v>
                </c:pt>
                <c:pt idx="27">
                  <c:v>9305.9315800480163</c:v>
                </c:pt>
                <c:pt idx="28">
                  <c:v>9287.3052786410553</c:v>
                </c:pt>
              </c:numCache>
            </c:numRef>
          </c:yVal>
          <c:smooth val="0"/>
          <c:extLst>
            <c:ext xmlns:c16="http://schemas.microsoft.com/office/drawing/2014/chart" uri="{C3380CC4-5D6E-409C-BE32-E72D297353CC}">
              <c16:uniqueId val="{00000000-61C6-F248-A813-9348376E0DC7}"/>
            </c:ext>
          </c:extLst>
        </c:ser>
        <c:ser>
          <c:idx val="0"/>
          <c:order val="1"/>
          <c:tx>
            <c:v>Baseline</c:v>
          </c:tx>
          <c:spPr>
            <a:ln w="38100">
              <a:solidFill>
                <a:srgbClr val="FF0000"/>
              </a:solidFill>
            </a:ln>
          </c:spPr>
          <c:marker>
            <c:symbol val="none"/>
          </c:marker>
          <c:xVal>
            <c:numRef>
              <c:f>'Ann. Summary Tables &amp; Figs'!$B$10:$B$38</c:f>
              <c:numCache>
                <c:formatCode>General</c:formatCode>
                <c:ptCount val="2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numCache>
            </c:numRef>
          </c:xVal>
          <c:yVal>
            <c:numRef>
              <c:f>'Ann. Summary Tables &amp; Figs'!$D$10:$D$38</c:f>
              <c:numCache>
                <c:formatCode>#,##0_);[Red]\(#,##0\)</c:formatCode>
                <c:ptCount val="29"/>
                <c:pt idx="0">
                  <c:v>0</c:v>
                </c:pt>
                <c:pt idx="1">
                  <c:v>-101110.81359790254</c:v>
                </c:pt>
                <c:pt idx="2">
                  <c:v>-105980.00815628975</c:v>
                </c:pt>
                <c:pt idx="3">
                  <c:v>-110413.7357825143</c:v>
                </c:pt>
                <c:pt idx="4">
                  <c:v>-114476.97328476116</c:v>
                </c:pt>
                <c:pt idx="5">
                  <c:v>-117940.57669582359</c:v>
                </c:pt>
                <c:pt idx="6">
                  <c:v>-121566.13467674419</c:v>
                </c:pt>
                <c:pt idx="7">
                  <c:v>-124329.21739360936</c:v>
                </c:pt>
                <c:pt idx="8">
                  <c:v>-126868.88874596874</c:v>
                </c:pt>
                <c:pt idx="9">
                  <c:v>-108067.02913067274</c:v>
                </c:pt>
                <c:pt idx="10">
                  <c:v>-111815.60962921534</c:v>
                </c:pt>
                <c:pt idx="11">
                  <c:v>-30886.258720980564</c:v>
                </c:pt>
                <c:pt idx="12">
                  <c:v>-26862.755755397488</c:v>
                </c:pt>
                <c:pt idx="13">
                  <c:v>-28242.654129029503</c:v>
                </c:pt>
                <c:pt idx="14">
                  <c:v>-24150.808783679731</c:v>
                </c:pt>
                <c:pt idx="15">
                  <c:v>-23906.660174321136</c:v>
                </c:pt>
                <c:pt idx="16">
                  <c:v>-23084.295213646139</c:v>
                </c:pt>
                <c:pt idx="17">
                  <c:v>-22396.12700276266</c:v>
                </c:pt>
                <c:pt idx="18">
                  <c:v>-21699.950539298105</c:v>
                </c:pt>
                <c:pt idx="19">
                  <c:v>-21162.547261351388</c:v>
                </c:pt>
                <c:pt idx="20">
                  <c:v>-20614.099059699471</c:v>
                </c:pt>
                <c:pt idx="21">
                  <c:v>-20086.737818768237</c:v>
                </c:pt>
                <c:pt idx="22">
                  <c:v>-18039.68215230741</c:v>
                </c:pt>
                <c:pt idx="23">
                  <c:v>-15967.630240691207</c:v>
                </c:pt>
                <c:pt idx="24">
                  <c:v>-13883.083355708151</c:v>
                </c:pt>
                <c:pt idx="25">
                  <c:v>-11663.583251488739</c:v>
                </c:pt>
                <c:pt idx="26">
                  <c:v>-9359.3944807009193</c:v>
                </c:pt>
                <c:pt idx="27">
                  <c:v>-7241.0227427051141</c:v>
                </c:pt>
                <c:pt idx="28">
                  <c:v>-5178.1992933794609</c:v>
                </c:pt>
              </c:numCache>
            </c:numRef>
          </c:yVal>
          <c:smooth val="0"/>
          <c:extLst>
            <c:ext xmlns:c16="http://schemas.microsoft.com/office/drawing/2014/chart" uri="{C3380CC4-5D6E-409C-BE32-E72D297353CC}">
              <c16:uniqueId val="{00000001-61C6-F248-A813-9348376E0DC7}"/>
            </c:ext>
          </c:extLst>
        </c:ser>
        <c:dLbls>
          <c:showLegendKey val="0"/>
          <c:showVal val="0"/>
          <c:showCatName val="0"/>
          <c:showSerName val="0"/>
          <c:showPercent val="0"/>
          <c:showBubbleSize val="0"/>
        </c:dLbls>
        <c:axId val="2089146168"/>
        <c:axId val="1543084120"/>
      </c:scatterChart>
      <c:valAx>
        <c:axId val="2089146168"/>
        <c:scaling>
          <c:orientation val="minMax"/>
          <c:max val="30"/>
        </c:scaling>
        <c:delete val="0"/>
        <c:axPos val="b"/>
        <c:title>
          <c:tx>
            <c:rich>
              <a:bodyPr/>
              <a:lstStyle/>
              <a:p>
                <a:pPr>
                  <a:defRPr sz="1400"/>
                </a:pPr>
                <a:r>
                  <a:rPr lang="en-US" sz="1400"/>
                  <a:t>Project Year</a:t>
                </a:r>
              </a:p>
            </c:rich>
          </c:tx>
          <c:layout>
            <c:manualLayout>
              <c:xMode val="edge"/>
              <c:yMode val="edge"/>
              <c:x val="0.48186791389626699"/>
              <c:y val="0.80275342435902997"/>
            </c:manualLayout>
          </c:layout>
          <c:overlay val="0"/>
        </c:title>
        <c:numFmt formatCode="General" sourceLinked="1"/>
        <c:majorTickMark val="out"/>
        <c:minorTickMark val="cross"/>
        <c:tickLblPos val="nextTo"/>
        <c:txPr>
          <a:bodyPr/>
          <a:lstStyle/>
          <a:p>
            <a:pPr>
              <a:defRPr sz="1400"/>
            </a:pPr>
            <a:endParaRPr lang="en-US"/>
          </a:p>
        </c:txPr>
        <c:crossAx val="1543084120"/>
        <c:crosses val="autoZero"/>
        <c:crossBetween val="midCat"/>
        <c:minorUnit val="5"/>
      </c:valAx>
      <c:valAx>
        <c:axId val="1543084120"/>
        <c:scaling>
          <c:orientation val="minMax"/>
        </c:scaling>
        <c:delete val="0"/>
        <c:axPos val="l"/>
        <c:majorGridlines/>
        <c:title>
          <c:tx>
            <c:rich>
              <a:bodyPr rot="-5400000" vert="horz"/>
              <a:lstStyle/>
              <a:p>
                <a:pPr>
                  <a:defRPr sz="1400"/>
                </a:pPr>
                <a:r>
                  <a:rPr lang="en-US" sz="1400"/>
                  <a:t>Annual tCO</a:t>
                </a:r>
                <a:r>
                  <a:rPr lang="en-US" sz="1400" baseline="-25000"/>
                  <a:t>2</a:t>
                </a:r>
                <a:r>
                  <a:rPr lang="en-US" sz="1400"/>
                  <a:t>e </a:t>
                </a:r>
              </a:p>
            </c:rich>
          </c:tx>
          <c:layout>
            <c:manualLayout>
              <c:xMode val="edge"/>
              <c:yMode val="edge"/>
              <c:x val="2.0568621881735801E-2"/>
              <c:y val="0.31382096363270101"/>
            </c:manualLayout>
          </c:layout>
          <c:overlay val="0"/>
        </c:title>
        <c:numFmt formatCode="#,##0_);[Red]\(#,##0\)" sourceLinked="1"/>
        <c:majorTickMark val="out"/>
        <c:minorTickMark val="none"/>
        <c:tickLblPos val="nextTo"/>
        <c:txPr>
          <a:bodyPr/>
          <a:lstStyle/>
          <a:p>
            <a:pPr>
              <a:defRPr sz="1200" baseline="0"/>
            </a:pPr>
            <a:endParaRPr lang="en-US"/>
          </a:p>
        </c:txPr>
        <c:crossAx val="2089146168"/>
        <c:crosses val="autoZero"/>
        <c:crossBetween val="midCat"/>
      </c:valAx>
    </c:plotArea>
    <c:legend>
      <c:legendPos val="r"/>
      <c:layout>
        <c:manualLayout>
          <c:xMode val="edge"/>
          <c:yMode val="edge"/>
          <c:x val="0.64109801174623804"/>
          <c:y val="0.41145584047382999"/>
          <c:w val="0.131515930609402"/>
          <c:h val="0.16104982667062401"/>
        </c:manualLayout>
      </c:layout>
      <c:overlay val="0"/>
      <c:spPr>
        <a:ln>
          <a:solidFill>
            <a:srgbClr val="000000"/>
          </a:solidFill>
        </a:ln>
      </c:spPr>
      <c:txPr>
        <a:bodyPr/>
        <a:lstStyle/>
        <a:p>
          <a:pPr>
            <a:defRPr sz="1000" baseline="0"/>
          </a:pPr>
          <a:endParaRPr lang="en-US"/>
        </a:p>
      </c:txPr>
    </c:legend>
    <c:plotVisOnly val="1"/>
    <c:dispBlanksAs val="gap"/>
    <c:showDLblsOverMax val="0"/>
  </c:chart>
  <c:printSettings>
    <c:headerFooter alignWithMargins="0"/>
    <c:pageMargins b="1" l="0.750000000000005" r="0.75000000000000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0088599331175"/>
          <c:y val="6.7193832100677794E-2"/>
          <c:w val="0.77255845557376401"/>
          <c:h val="0.72098179133858198"/>
        </c:manualLayout>
      </c:layout>
      <c:scatterChart>
        <c:scatterStyle val="smoothMarker"/>
        <c:varyColors val="0"/>
        <c:ser>
          <c:idx val="0"/>
          <c:order val="0"/>
          <c:tx>
            <c:v>Net Emissions Reductions</c:v>
          </c:tx>
          <c:xVal>
            <c:numRef>
              <c:f>'Ann. Summary Tables &amp; Figs'!$AZ$10:$AZ$38</c:f>
              <c:numCache>
                <c:formatCode>General</c:formatCode>
                <c:ptCount val="2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numCache>
            </c:numRef>
          </c:xVal>
          <c:yVal>
            <c:numRef>
              <c:f>'Ann. Summary Tables &amp; Figs'!$BB$10:$BB$38</c:f>
              <c:numCache>
                <c:formatCode>#,##0_);[Red]\(#,##0\)</c:formatCode>
                <c:ptCount val="29"/>
                <c:pt idx="0">
                  <c:v>0</c:v>
                </c:pt>
                <c:pt idx="1">
                  <c:v>110022.03081218383</c:v>
                </c:pt>
                <c:pt idx="2">
                  <c:v>114843.35624341402</c:v>
                </c:pt>
                <c:pt idx="3">
                  <c:v>119229.13507289284</c:v>
                </c:pt>
                <c:pt idx="4">
                  <c:v>123208.58090128897</c:v>
                </c:pt>
                <c:pt idx="5">
                  <c:v>126784.23002116235</c:v>
                </c:pt>
                <c:pt idx="6">
                  <c:v>129840.79418858087</c:v>
                </c:pt>
                <c:pt idx="7">
                  <c:v>133069.25110811106</c:v>
                </c:pt>
                <c:pt idx="8">
                  <c:v>135695.61985324556</c:v>
                </c:pt>
                <c:pt idx="9">
                  <c:v>117156.95070658052</c:v>
                </c:pt>
                <c:pt idx="10">
                  <c:v>121167.05932188249</c:v>
                </c:pt>
                <c:pt idx="11">
                  <c:v>40389.087014666518</c:v>
                </c:pt>
                <c:pt idx="12">
                  <c:v>36503.315596579298</c:v>
                </c:pt>
                <c:pt idx="13">
                  <c:v>25222.045488796059</c:v>
                </c:pt>
                <c:pt idx="14">
                  <c:v>39063.327678531561</c:v>
                </c:pt>
                <c:pt idx="15">
                  <c:v>32674.645718856373</c:v>
                </c:pt>
                <c:pt idx="16">
                  <c:v>31753.210965699596</c:v>
                </c:pt>
                <c:pt idx="17">
                  <c:v>31308.393416546642</c:v>
                </c:pt>
                <c:pt idx="18">
                  <c:v>31322.8537890636</c:v>
                </c:pt>
                <c:pt idx="19">
                  <c:v>30530.533464122076</c:v>
                </c:pt>
                <c:pt idx="20">
                  <c:v>30069.183835989697</c:v>
                </c:pt>
                <c:pt idx="21">
                  <c:v>29614.475447464567</c:v>
                </c:pt>
                <c:pt idx="22">
                  <c:v>27802.78091721634</c:v>
                </c:pt>
                <c:pt idx="23">
                  <c:v>25855.0888248806</c:v>
                </c:pt>
                <c:pt idx="24">
                  <c:v>23353.445959505185</c:v>
                </c:pt>
                <c:pt idx="25">
                  <c:v>21069.91897170668</c:v>
                </c:pt>
                <c:pt idx="26">
                  <c:v>19186.206882031056</c:v>
                </c:pt>
                <c:pt idx="27">
                  <c:v>16546.954322753132</c:v>
                </c:pt>
                <c:pt idx="28">
                  <c:v>14465.504572020516</c:v>
                </c:pt>
              </c:numCache>
            </c:numRef>
          </c:yVal>
          <c:smooth val="0"/>
          <c:extLst>
            <c:ext xmlns:c16="http://schemas.microsoft.com/office/drawing/2014/chart" uri="{C3380CC4-5D6E-409C-BE32-E72D297353CC}">
              <c16:uniqueId val="{00000000-CF4C-E545-A178-A9044ACEF236}"/>
            </c:ext>
          </c:extLst>
        </c:ser>
        <c:dLbls>
          <c:showLegendKey val="0"/>
          <c:showVal val="0"/>
          <c:showCatName val="0"/>
          <c:showSerName val="0"/>
          <c:showPercent val="0"/>
          <c:showBubbleSize val="0"/>
        </c:dLbls>
        <c:axId val="2088974792"/>
        <c:axId val="2088956936"/>
      </c:scatterChart>
      <c:valAx>
        <c:axId val="2088974792"/>
        <c:scaling>
          <c:orientation val="minMax"/>
          <c:max val="30"/>
        </c:scaling>
        <c:delete val="0"/>
        <c:axPos val="b"/>
        <c:title>
          <c:tx>
            <c:rich>
              <a:bodyPr/>
              <a:lstStyle/>
              <a:p>
                <a:pPr>
                  <a:defRPr sz="1200"/>
                </a:pPr>
                <a:r>
                  <a:rPr lang="en-US" sz="1200"/>
                  <a:t>Project Year</a:t>
                </a:r>
              </a:p>
            </c:rich>
          </c:tx>
          <c:layout>
            <c:manualLayout>
              <c:xMode val="edge"/>
              <c:yMode val="edge"/>
              <c:x val="0.46844271589776598"/>
              <c:y val="0.84155144289828199"/>
            </c:manualLayout>
          </c:layout>
          <c:overlay val="0"/>
        </c:title>
        <c:numFmt formatCode="General" sourceLinked="1"/>
        <c:majorTickMark val="out"/>
        <c:minorTickMark val="cross"/>
        <c:tickLblPos val="nextTo"/>
        <c:txPr>
          <a:bodyPr/>
          <a:lstStyle/>
          <a:p>
            <a:pPr>
              <a:defRPr sz="1200"/>
            </a:pPr>
            <a:endParaRPr lang="en-US"/>
          </a:p>
        </c:txPr>
        <c:crossAx val="2088956936"/>
        <c:crosses val="autoZero"/>
        <c:crossBetween val="midCat"/>
        <c:minorUnit val="5"/>
      </c:valAx>
      <c:valAx>
        <c:axId val="2088956936"/>
        <c:scaling>
          <c:orientation val="minMax"/>
        </c:scaling>
        <c:delete val="0"/>
        <c:axPos val="l"/>
        <c:majorGridlines/>
        <c:title>
          <c:tx>
            <c:rich>
              <a:bodyPr rot="-5400000" vert="horz"/>
              <a:lstStyle/>
              <a:p>
                <a:pPr>
                  <a:defRPr sz="1200"/>
                </a:pPr>
                <a:r>
                  <a:rPr lang="en-US" sz="1200"/>
                  <a:t>Annual tCO</a:t>
                </a:r>
                <a:r>
                  <a:rPr lang="en-US" sz="1200" baseline="-25000"/>
                  <a:t>2</a:t>
                </a:r>
                <a:r>
                  <a:rPr lang="en-US" sz="1200"/>
                  <a:t>e </a:t>
                </a:r>
              </a:p>
            </c:rich>
          </c:tx>
          <c:layout>
            <c:manualLayout>
              <c:xMode val="edge"/>
              <c:yMode val="edge"/>
              <c:x val="1.77724484946996E-2"/>
              <c:y val="0.32712909975506299"/>
            </c:manualLayout>
          </c:layout>
          <c:overlay val="0"/>
        </c:title>
        <c:numFmt formatCode="#,##0_);[Red]\(#,##0\)" sourceLinked="1"/>
        <c:majorTickMark val="out"/>
        <c:minorTickMark val="none"/>
        <c:tickLblPos val="nextTo"/>
        <c:txPr>
          <a:bodyPr/>
          <a:lstStyle/>
          <a:p>
            <a:pPr>
              <a:defRPr sz="1200"/>
            </a:pPr>
            <a:endParaRPr lang="en-US"/>
          </a:p>
        </c:txPr>
        <c:crossAx val="2088974792"/>
        <c:crosses val="autoZero"/>
        <c:crossBetween val="midCat"/>
      </c:valAx>
    </c:plotArea>
    <c:legend>
      <c:legendPos val="b"/>
      <c:layout>
        <c:manualLayout>
          <c:xMode val="edge"/>
          <c:yMode val="edge"/>
          <c:x val="0.2655536589111"/>
          <c:y val="0.89664648492643595"/>
          <c:w val="0.48897582613919"/>
          <c:h val="8.0011607114847699E-2"/>
        </c:manualLayout>
      </c:layout>
      <c:overlay val="0"/>
      <c:spPr>
        <a:ln>
          <a:solidFill>
            <a:schemeClr val="tx1"/>
          </a:solidFill>
        </a:ln>
      </c:spPr>
    </c:legend>
    <c:plotVisOnly val="1"/>
    <c:dispBlanksAs val="gap"/>
    <c:showDLblsOverMax val="0"/>
  </c:chart>
  <c:printSettings>
    <c:headerFooter alignWithMargins="0"/>
    <c:pageMargins b="1" l="0.750000000000005" r="0.75000000000000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150588405726"/>
          <c:y val="0.10895549559005401"/>
          <c:w val="0.57856971003624502"/>
          <c:h val="0.67242784335818195"/>
        </c:manualLayout>
      </c:layout>
      <c:scatterChart>
        <c:scatterStyle val="smoothMarker"/>
        <c:varyColors val="0"/>
        <c:ser>
          <c:idx val="1"/>
          <c:order val="0"/>
          <c:tx>
            <c:v>Project</c:v>
          </c:tx>
          <c:spPr>
            <a:ln w="38100"/>
          </c:spPr>
          <c:marker>
            <c:symbol val="none"/>
          </c:marker>
          <c:xVal>
            <c:numRef>
              <c:f>'Ann. Summary Tables &amp; Figs'!$P$10:$P$30</c:f>
              <c:numCache>
                <c:formatCode>General</c:formatCode>
                <c:ptCount val="21"/>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numCache>
            </c:numRef>
          </c:xVal>
          <c:yVal>
            <c:numRef>
              <c:f>'Ann. Summary Tables &amp; Figs'!$T$10:$T$30</c:f>
              <c:numCache>
                <c:formatCode>#,##0_);[Red]\(#,##0\)</c:formatCode>
                <c:ptCount val="21"/>
                <c:pt idx="0">
                  <c:v>461634.76886319043</c:v>
                </c:pt>
                <c:pt idx="1">
                  <c:v>464062.89344473847</c:v>
                </c:pt>
                <c:pt idx="2">
                  <c:v>466477.97466738813</c:v>
                </c:pt>
                <c:pt idx="3">
                  <c:v>468879.99082280463</c:v>
                </c:pt>
                <c:pt idx="4">
                  <c:v>471259.1754594607</c:v>
                </c:pt>
                <c:pt idx="5">
                  <c:v>473668.89026200533</c:v>
                </c:pt>
                <c:pt idx="6">
                  <c:v>475923.5658783096</c:v>
                </c:pt>
                <c:pt idx="7">
                  <c:v>478305.0464544681</c:v>
                </c:pt>
                <c:pt idx="8">
                  <c:v>480712.33675645269</c:v>
                </c:pt>
                <c:pt idx="9">
                  <c:v>483191.40627715481</c:v>
                </c:pt>
                <c:pt idx="10">
                  <c:v>485741.80164788221</c:v>
                </c:pt>
                <c:pt idx="11">
                  <c:v>488333.48209161474</c:v>
                </c:pt>
                <c:pt idx="12">
                  <c:v>490962.72568466433</c:v>
                </c:pt>
                <c:pt idx="13">
                  <c:v>490138.92332823703</c:v>
                </c:pt>
                <c:pt idx="14">
                  <c:v>494205.97393592389</c:v>
                </c:pt>
                <c:pt idx="15">
                  <c:v>496597.24272079713</c:v>
                </c:pt>
                <c:pt idx="16">
                  <c:v>498961.49247135717</c:v>
                </c:pt>
                <c:pt idx="17">
                  <c:v>501392.11058420734</c:v>
                </c:pt>
                <c:pt idx="18">
                  <c:v>504016.5387432343</c:v>
                </c:pt>
                <c:pt idx="19">
                  <c:v>506571.44407126267</c:v>
                </c:pt>
                <c:pt idx="20">
                  <c:v>509150.10355570546</c:v>
                </c:pt>
              </c:numCache>
            </c:numRef>
          </c:yVal>
          <c:smooth val="1"/>
          <c:extLst>
            <c:ext xmlns:c16="http://schemas.microsoft.com/office/drawing/2014/chart" uri="{C3380CC4-5D6E-409C-BE32-E72D297353CC}">
              <c16:uniqueId val="{00000000-850E-264D-8859-71CA13DD43A6}"/>
            </c:ext>
          </c:extLst>
        </c:ser>
        <c:ser>
          <c:idx val="0"/>
          <c:order val="1"/>
          <c:tx>
            <c:v>Baseline</c:v>
          </c:tx>
          <c:spPr>
            <a:ln w="38100"/>
          </c:spPr>
          <c:marker>
            <c:symbol val="none"/>
          </c:marker>
          <c:xVal>
            <c:numRef>
              <c:f>'Ann. Summary Tables &amp; Figs'!$P$10:$P$30</c:f>
              <c:numCache>
                <c:formatCode>General</c:formatCode>
                <c:ptCount val="21"/>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numCache>
            </c:numRef>
          </c:xVal>
          <c:yVal>
            <c:numRef>
              <c:f>'Ann. Summary Tables &amp; Figs'!$Q$10:$Q$30</c:f>
              <c:numCache>
                <c:formatCode>#,##0_);[Red]\(#,##0\)</c:formatCode>
                <c:ptCount val="21"/>
                <c:pt idx="0">
                  <c:v>461634.76886319043</c:v>
                </c:pt>
                <c:pt idx="1">
                  <c:v>434290.79925249401</c:v>
                </c:pt>
                <c:pt idx="2">
                  <c:v>405621.51172866346</c:v>
                </c:pt>
                <c:pt idx="3">
                  <c:v>375745.5576488112</c:v>
                </c:pt>
                <c:pt idx="4">
                  <c:v>344763.88906770991</c:v>
                </c:pt>
                <c:pt idx="5">
                  <c:v>312804.08723108307</c:v>
                </c:pt>
                <c:pt idx="6">
                  <c:v>279857.26016874734</c:v>
                </c:pt>
                <c:pt idx="7">
                  <c:v>246158.73594936176</c:v>
                </c:pt>
                <c:pt idx="8">
                  <c:v>211738.28628213119</c:v>
                </c:pt>
                <c:pt idx="9">
                  <c:v>176651.24869106116</c:v>
                </c:pt>
                <c:pt idx="10">
                  <c:v>140930.39206767167</c:v>
                </c:pt>
                <c:pt idx="11">
                  <c:v>136711.88143245014</c:v>
                </c:pt>
                <c:pt idx="12">
                  <c:v>133177.76271710475</c:v>
                </c:pt>
                <c:pt idx="13">
                  <c:v>129709.63303785413</c:v>
                </c:pt>
                <c:pt idx="14">
                  <c:v>127357.46118006253</c:v>
                </c:pt>
                <c:pt idx="15">
                  <c:v>125071.87530664145</c:v>
                </c:pt>
                <c:pt idx="16">
                  <c:v>123010.57078613174</c:v>
                </c:pt>
                <c:pt idx="17">
                  <c:v>121136.94850495388</c:v>
                </c:pt>
                <c:pt idx="18">
                  <c:v>119453.19253199364</c:v>
                </c:pt>
                <c:pt idx="19">
                  <c:v>117916.00108938249</c:v>
                </c:pt>
                <c:pt idx="20">
                  <c:v>116528.38642904005</c:v>
                </c:pt>
              </c:numCache>
            </c:numRef>
          </c:yVal>
          <c:smooth val="0"/>
          <c:extLst>
            <c:ext xmlns:c16="http://schemas.microsoft.com/office/drawing/2014/chart" uri="{C3380CC4-5D6E-409C-BE32-E72D297353CC}">
              <c16:uniqueId val="{00000001-850E-264D-8859-71CA13DD43A6}"/>
            </c:ext>
          </c:extLst>
        </c:ser>
        <c:dLbls>
          <c:showLegendKey val="0"/>
          <c:showVal val="0"/>
          <c:showCatName val="0"/>
          <c:showSerName val="0"/>
          <c:showPercent val="0"/>
          <c:showBubbleSize val="0"/>
        </c:dLbls>
        <c:axId val="2089081432"/>
        <c:axId val="1543089080"/>
      </c:scatterChart>
      <c:valAx>
        <c:axId val="2089081432"/>
        <c:scaling>
          <c:orientation val="minMax"/>
          <c:max val="30"/>
        </c:scaling>
        <c:delete val="0"/>
        <c:axPos val="b"/>
        <c:title>
          <c:tx>
            <c:rich>
              <a:bodyPr/>
              <a:lstStyle/>
              <a:p>
                <a:pPr>
                  <a:defRPr sz="1400"/>
                </a:pPr>
                <a:r>
                  <a:rPr lang="en-US" sz="1400"/>
                  <a:t>Project Year</a:t>
                </a:r>
              </a:p>
            </c:rich>
          </c:tx>
          <c:layout>
            <c:manualLayout>
              <c:xMode val="edge"/>
              <c:yMode val="edge"/>
              <c:x val="0.47988376452943399"/>
              <c:y val="0.87600639354356902"/>
            </c:manualLayout>
          </c:layout>
          <c:overlay val="0"/>
        </c:title>
        <c:numFmt formatCode="General" sourceLinked="1"/>
        <c:majorTickMark val="out"/>
        <c:minorTickMark val="cross"/>
        <c:tickLblPos val="nextTo"/>
        <c:txPr>
          <a:bodyPr/>
          <a:lstStyle/>
          <a:p>
            <a:pPr>
              <a:defRPr sz="1400"/>
            </a:pPr>
            <a:endParaRPr lang="en-US"/>
          </a:p>
        </c:txPr>
        <c:crossAx val="1543089080"/>
        <c:crosses val="autoZero"/>
        <c:crossBetween val="midCat"/>
        <c:minorUnit val="5"/>
      </c:valAx>
      <c:valAx>
        <c:axId val="1543089080"/>
        <c:scaling>
          <c:orientation val="minMax"/>
        </c:scaling>
        <c:delete val="0"/>
        <c:axPos val="l"/>
        <c:majorGridlines/>
        <c:title>
          <c:tx>
            <c:rich>
              <a:bodyPr rot="-5400000" vert="horz"/>
              <a:lstStyle/>
              <a:p>
                <a:pPr>
                  <a:defRPr sz="1400"/>
                </a:pPr>
                <a:r>
                  <a:rPr lang="en-US" sz="1400"/>
                  <a:t> Net Ecosystem C (t)</a:t>
                </a:r>
              </a:p>
            </c:rich>
          </c:tx>
          <c:layout>
            <c:manualLayout>
              <c:xMode val="edge"/>
              <c:yMode val="edge"/>
              <c:x val="3.3675790526184197E-2"/>
              <c:y val="0.190957066306811"/>
            </c:manualLayout>
          </c:layout>
          <c:overlay val="0"/>
        </c:title>
        <c:numFmt formatCode="#,##0_);[Red]\(#,##0\)" sourceLinked="1"/>
        <c:majorTickMark val="out"/>
        <c:minorTickMark val="none"/>
        <c:tickLblPos val="nextTo"/>
        <c:txPr>
          <a:bodyPr/>
          <a:lstStyle/>
          <a:p>
            <a:pPr>
              <a:defRPr sz="1200" baseline="0"/>
            </a:pPr>
            <a:endParaRPr lang="en-US"/>
          </a:p>
        </c:txPr>
        <c:crossAx val="2089081432"/>
        <c:crosses val="autoZero"/>
        <c:crossBetween val="midCat"/>
      </c:valAx>
    </c:plotArea>
    <c:legend>
      <c:legendPos val="r"/>
      <c:layout>
        <c:manualLayout>
          <c:xMode val="edge"/>
          <c:yMode val="edge"/>
          <c:x val="0.84656933508311505"/>
          <c:y val="0.28939850904660203"/>
          <c:w val="0.13755764904387"/>
          <c:h val="0.14166887208982401"/>
        </c:manualLayout>
      </c:layout>
      <c:overlay val="0"/>
      <c:spPr>
        <a:ln>
          <a:noFill/>
        </a:ln>
      </c:spPr>
      <c:txPr>
        <a:bodyPr/>
        <a:lstStyle/>
        <a:p>
          <a:pPr>
            <a:defRPr sz="1100" baseline="0"/>
          </a:pPr>
          <a:endParaRPr lang="en-US"/>
        </a:p>
      </c:txPr>
    </c:legend>
    <c:plotVisOnly val="1"/>
    <c:dispBlanksAs val="gap"/>
    <c:showDLblsOverMax val="0"/>
  </c:chart>
  <c:printSettings>
    <c:headerFooter alignWithMargins="0"/>
    <c:pageMargins b="1" l="0.750000000000005" r="0.75000000000000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25</xdr:col>
      <xdr:colOff>120650</xdr:colOff>
      <xdr:row>8</xdr:row>
      <xdr:rowOff>177800</xdr:rowOff>
    </xdr:from>
    <xdr:to>
      <xdr:col>30</xdr:col>
      <xdr:colOff>565150</xdr:colOff>
      <xdr:row>23</xdr:row>
      <xdr:rowOff>63500</xdr:rowOff>
    </xdr:to>
    <xdr:graphicFrame macro="">
      <xdr:nvGraphicFramePr>
        <xdr:cNvPr id="2" name="Chart 1">
          <a:extLst>
            <a:ext uri="{FF2B5EF4-FFF2-40B4-BE49-F238E27FC236}">
              <a16:creationId xmlns:a16="http://schemas.microsoft.com/office/drawing/2014/main" id="{0534F819-8062-8A43-9565-3666F56CBE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147955</xdr:colOff>
      <xdr:row>2</xdr:row>
      <xdr:rowOff>20320</xdr:rowOff>
    </xdr:from>
    <xdr:to>
      <xdr:col>45</xdr:col>
      <xdr:colOff>457200</xdr:colOff>
      <xdr:row>21</xdr:row>
      <xdr:rowOff>101600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127001</xdr:colOff>
      <xdr:row>23</xdr:row>
      <xdr:rowOff>88900</xdr:rowOff>
    </xdr:from>
    <xdr:to>
      <xdr:col>45</xdr:col>
      <xdr:colOff>431800</xdr:colOff>
      <xdr:row>47</xdr:row>
      <xdr:rowOff>25400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36</xdr:col>
      <xdr:colOff>85725</xdr:colOff>
      <xdr:row>49</xdr:row>
      <xdr:rowOff>69850</xdr:rowOff>
    </xdr:from>
    <xdr:to>
      <xdr:col>45</xdr:col>
      <xdr:colOff>428625</xdr:colOff>
      <xdr:row>70</xdr:row>
      <xdr:rowOff>152400</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will seely" id="{9736337E-10B7-044F-88B8-89221D7CE291}" userId="8589a64ed22544c1"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 refreshedDate="44795.473533680553" createdVersion="6" refreshedVersion="7" minRefreshableVersion="3" recordCount="930" xr:uid="{5210CD9F-2535-9645-A31C-7B89CA919D03}">
  <cacheSource type="worksheet">
    <worksheetSource ref="A1:E931" sheet="Med_lived HWP Cohort Sum"/>
  </cacheSource>
  <cacheFields count="5">
    <cacheField name="Cohort year" numFmtId="0">
      <sharedItems containsSemiMixedTypes="0" containsString="0" containsNumber="1" containsInteger="1" minValue="1" maxValue="30"/>
    </cacheField>
    <cacheField name="Decomp year" numFmtId="0">
      <sharedItems containsSemiMixedTypes="0" containsString="0" containsNumber="1" containsInteger="1" minValue="0" maxValue="30"/>
    </cacheField>
    <cacheField name="Project year" numFmtId="0">
      <sharedItems containsSemiMixedTypes="0" containsString="0" containsNumber="1" containsInteger="1" minValue="1" maxValue="60" count="6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sharedItems>
    </cacheField>
    <cacheField name="MLF tC" numFmtId="3">
      <sharedItems containsSemiMixedTypes="0" containsString="0" containsNumber="1" minValue="0" maxValue="8728.0970410956361"/>
    </cacheField>
    <cacheField name="LLF tC" numFmtId="3">
      <sharedItems containsSemiMixedTypes="0" containsString="0" containsNumber="1" minValue="0" maxValue="2084.5422435501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0">
  <r>
    <n v="1"/>
    <n v="0"/>
    <x v="0"/>
    <n v="0"/>
    <n v="0"/>
  </r>
  <r>
    <n v="1"/>
    <n v="1"/>
    <x v="1"/>
    <n v="0"/>
    <n v="0"/>
  </r>
  <r>
    <n v="1"/>
    <n v="2"/>
    <x v="2"/>
    <n v="0"/>
    <n v="0"/>
  </r>
  <r>
    <n v="1"/>
    <n v="3"/>
    <x v="3"/>
    <n v="0"/>
    <n v="0"/>
  </r>
  <r>
    <n v="1"/>
    <n v="4"/>
    <x v="4"/>
    <n v="0"/>
    <n v="0"/>
  </r>
  <r>
    <n v="1"/>
    <n v="5"/>
    <x v="5"/>
    <n v="0"/>
    <n v="0"/>
  </r>
  <r>
    <n v="1"/>
    <n v="6"/>
    <x v="6"/>
    <n v="0"/>
    <n v="0"/>
  </r>
  <r>
    <n v="1"/>
    <n v="7"/>
    <x v="7"/>
    <n v="0"/>
    <n v="0"/>
  </r>
  <r>
    <n v="1"/>
    <n v="8"/>
    <x v="8"/>
    <n v="0"/>
    <n v="0"/>
  </r>
  <r>
    <n v="1"/>
    <n v="9"/>
    <x v="9"/>
    <n v="0"/>
    <n v="0"/>
  </r>
  <r>
    <n v="1"/>
    <n v="10"/>
    <x v="10"/>
    <n v="0"/>
    <n v="0"/>
  </r>
  <r>
    <n v="1"/>
    <n v="11"/>
    <x v="11"/>
    <n v="0"/>
    <n v="0"/>
  </r>
  <r>
    <n v="1"/>
    <n v="12"/>
    <x v="12"/>
    <n v="0"/>
    <n v="0"/>
  </r>
  <r>
    <n v="1"/>
    <n v="13"/>
    <x v="13"/>
    <n v="0"/>
    <n v="0"/>
  </r>
  <r>
    <n v="1"/>
    <n v="14"/>
    <x v="14"/>
    <n v="0"/>
    <n v="0"/>
  </r>
  <r>
    <n v="1"/>
    <n v="15"/>
    <x v="15"/>
    <n v="0"/>
    <n v="0"/>
  </r>
  <r>
    <n v="1"/>
    <n v="16"/>
    <x v="16"/>
    <n v="0"/>
    <n v="0"/>
  </r>
  <r>
    <n v="1"/>
    <n v="17"/>
    <x v="17"/>
    <n v="0"/>
    <n v="0"/>
  </r>
  <r>
    <n v="1"/>
    <n v="18"/>
    <x v="18"/>
    <n v="0"/>
    <n v="0"/>
  </r>
  <r>
    <n v="1"/>
    <n v="19"/>
    <x v="19"/>
    <n v="0"/>
    <n v="0"/>
  </r>
  <r>
    <n v="1"/>
    <n v="20"/>
    <x v="20"/>
    <n v="0"/>
    <n v="0"/>
  </r>
  <r>
    <n v="1"/>
    <n v="21"/>
    <x v="21"/>
    <n v="0"/>
    <n v="0"/>
  </r>
  <r>
    <n v="1"/>
    <n v="22"/>
    <x v="22"/>
    <n v="0"/>
    <n v="0"/>
  </r>
  <r>
    <n v="1"/>
    <n v="23"/>
    <x v="23"/>
    <n v="0"/>
    <n v="0"/>
  </r>
  <r>
    <n v="1"/>
    <n v="24"/>
    <x v="24"/>
    <n v="0"/>
    <n v="0"/>
  </r>
  <r>
    <n v="1"/>
    <n v="25"/>
    <x v="25"/>
    <n v="0"/>
    <n v="0"/>
  </r>
  <r>
    <n v="1"/>
    <n v="26"/>
    <x v="26"/>
    <n v="0"/>
    <n v="0"/>
  </r>
  <r>
    <n v="1"/>
    <n v="27"/>
    <x v="27"/>
    <n v="0"/>
    <n v="0"/>
  </r>
  <r>
    <n v="1"/>
    <n v="28"/>
    <x v="28"/>
    <n v="0"/>
    <n v="0"/>
  </r>
  <r>
    <n v="1"/>
    <n v="29"/>
    <x v="29"/>
    <n v="0"/>
    <n v="0"/>
  </r>
  <r>
    <n v="1"/>
    <n v="30"/>
    <x v="30"/>
    <n v="0"/>
    <n v="0"/>
  </r>
  <r>
    <n v="2"/>
    <n v="0"/>
    <x v="1"/>
    <n v="0"/>
    <n v="0"/>
  </r>
  <r>
    <n v="2"/>
    <n v="1"/>
    <x v="2"/>
    <n v="0"/>
    <n v="0"/>
  </r>
  <r>
    <n v="2"/>
    <n v="2"/>
    <x v="3"/>
    <n v="0"/>
    <n v="0"/>
  </r>
  <r>
    <n v="2"/>
    <n v="3"/>
    <x v="4"/>
    <n v="0"/>
    <n v="0"/>
  </r>
  <r>
    <n v="2"/>
    <n v="4"/>
    <x v="5"/>
    <n v="0"/>
    <n v="0"/>
  </r>
  <r>
    <n v="2"/>
    <n v="5"/>
    <x v="6"/>
    <n v="0"/>
    <n v="0"/>
  </r>
  <r>
    <n v="2"/>
    <n v="6"/>
    <x v="7"/>
    <n v="0"/>
    <n v="0"/>
  </r>
  <r>
    <n v="2"/>
    <n v="7"/>
    <x v="8"/>
    <n v="0"/>
    <n v="0"/>
  </r>
  <r>
    <n v="2"/>
    <n v="8"/>
    <x v="9"/>
    <n v="0"/>
    <n v="0"/>
  </r>
  <r>
    <n v="2"/>
    <n v="9"/>
    <x v="10"/>
    <n v="0"/>
    <n v="0"/>
  </r>
  <r>
    <n v="2"/>
    <n v="10"/>
    <x v="11"/>
    <n v="0"/>
    <n v="0"/>
  </r>
  <r>
    <n v="2"/>
    <n v="11"/>
    <x v="12"/>
    <n v="0"/>
    <n v="0"/>
  </r>
  <r>
    <n v="2"/>
    <n v="12"/>
    <x v="13"/>
    <n v="0"/>
    <n v="0"/>
  </r>
  <r>
    <n v="2"/>
    <n v="13"/>
    <x v="14"/>
    <n v="0"/>
    <n v="0"/>
  </r>
  <r>
    <n v="2"/>
    <n v="14"/>
    <x v="15"/>
    <n v="0"/>
    <n v="0"/>
  </r>
  <r>
    <n v="2"/>
    <n v="15"/>
    <x v="16"/>
    <n v="0"/>
    <n v="0"/>
  </r>
  <r>
    <n v="2"/>
    <n v="16"/>
    <x v="17"/>
    <n v="0"/>
    <n v="0"/>
  </r>
  <r>
    <n v="2"/>
    <n v="17"/>
    <x v="18"/>
    <n v="0"/>
    <n v="0"/>
  </r>
  <r>
    <n v="2"/>
    <n v="18"/>
    <x v="19"/>
    <n v="0"/>
    <n v="0"/>
  </r>
  <r>
    <n v="2"/>
    <n v="19"/>
    <x v="20"/>
    <n v="0"/>
    <n v="0"/>
  </r>
  <r>
    <n v="2"/>
    <n v="20"/>
    <x v="21"/>
    <n v="0"/>
    <n v="0"/>
  </r>
  <r>
    <n v="2"/>
    <n v="21"/>
    <x v="22"/>
    <n v="0"/>
    <n v="0"/>
  </r>
  <r>
    <n v="2"/>
    <n v="22"/>
    <x v="23"/>
    <n v="0"/>
    <n v="0"/>
  </r>
  <r>
    <n v="2"/>
    <n v="23"/>
    <x v="24"/>
    <n v="0"/>
    <n v="0"/>
  </r>
  <r>
    <n v="2"/>
    <n v="24"/>
    <x v="25"/>
    <n v="0"/>
    <n v="0"/>
  </r>
  <r>
    <n v="2"/>
    <n v="25"/>
    <x v="26"/>
    <n v="0"/>
    <n v="0"/>
  </r>
  <r>
    <n v="2"/>
    <n v="26"/>
    <x v="27"/>
    <n v="0"/>
    <n v="0"/>
  </r>
  <r>
    <n v="2"/>
    <n v="27"/>
    <x v="28"/>
    <n v="0"/>
    <n v="0"/>
  </r>
  <r>
    <n v="2"/>
    <n v="28"/>
    <x v="29"/>
    <n v="0"/>
    <n v="0"/>
  </r>
  <r>
    <n v="2"/>
    <n v="29"/>
    <x v="30"/>
    <n v="0"/>
    <n v="0"/>
  </r>
  <r>
    <n v="2"/>
    <n v="30"/>
    <x v="31"/>
    <n v="0"/>
    <n v="0"/>
  </r>
  <r>
    <n v="3"/>
    <n v="0"/>
    <x v="2"/>
    <n v="8203.1509614027818"/>
    <n v="1959.1687201402369"/>
  </r>
  <r>
    <n v="3"/>
    <n v="1"/>
    <x v="3"/>
    <n v="7792.9934133326424"/>
    <n v="1959.1687201402369"/>
  </r>
  <r>
    <n v="3"/>
    <n v="2"/>
    <x v="4"/>
    <n v="7382.8358652625038"/>
    <n v="1959.1687201402369"/>
  </r>
  <r>
    <n v="3"/>
    <n v="3"/>
    <x v="5"/>
    <n v="6972.6783171923644"/>
    <n v="1959.1687201402369"/>
  </r>
  <r>
    <n v="3"/>
    <n v="4"/>
    <x v="6"/>
    <n v="6562.5207691222258"/>
    <n v="1959.1687201402369"/>
  </r>
  <r>
    <n v="3"/>
    <n v="5"/>
    <x v="7"/>
    <n v="6152.3632210520864"/>
    <n v="1959.1687201402369"/>
  </r>
  <r>
    <n v="3"/>
    <n v="6"/>
    <x v="8"/>
    <n v="5742.2056729819469"/>
    <n v="1959.1687201402369"/>
  </r>
  <r>
    <n v="3"/>
    <n v="7"/>
    <x v="9"/>
    <n v="5332.0481249118084"/>
    <n v="1959.1687201402369"/>
  </r>
  <r>
    <n v="3"/>
    <n v="8"/>
    <x v="10"/>
    <n v="4921.8905768416689"/>
    <n v="1959.1687201402369"/>
  </r>
  <r>
    <n v="3"/>
    <n v="9"/>
    <x v="11"/>
    <n v="4511.7330287715304"/>
    <n v="1959.1687201402369"/>
  </r>
  <r>
    <n v="3"/>
    <n v="10"/>
    <x v="12"/>
    <n v="4101.5754807013909"/>
    <n v="1959.1687201402369"/>
  </r>
  <r>
    <n v="3"/>
    <n v="11"/>
    <x v="13"/>
    <n v="3691.4179326312519"/>
    <n v="1959.1687201402369"/>
  </r>
  <r>
    <n v="3"/>
    <n v="12"/>
    <x v="14"/>
    <n v="3281.2603845611129"/>
    <n v="1959.1687201402369"/>
  </r>
  <r>
    <n v="3"/>
    <n v="13"/>
    <x v="15"/>
    <n v="2871.1028364909735"/>
    <n v="1959.1687201402369"/>
  </r>
  <r>
    <n v="3"/>
    <n v="14"/>
    <x v="16"/>
    <n v="2460.9452884208345"/>
    <n v="1959.1687201402369"/>
  </r>
  <r>
    <n v="3"/>
    <n v="15"/>
    <x v="17"/>
    <n v="2050.7877403506955"/>
    <n v="1959.1687201402369"/>
  </r>
  <r>
    <n v="3"/>
    <n v="16"/>
    <x v="18"/>
    <n v="1640.6301922805565"/>
    <n v="1959.1687201402369"/>
  </r>
  <r>
    <n v="3"/>
    <n v="17"/>
    <x v="19"/>
    <n v="1230.4726442104172"/>
    <n v="1959.1687201402369"/>
  </r>
  <r>
    <n v="3"/>
    <n v="18"/>
    <x v="20"/>
    <n v="820.31509614027823"/>
    <n v="1959.1687201402369"/>
  </r>
  <r>
    <n v="3"/>
    <n v="19"/>
    <x v="21"/>
    <n v="410.15754807013911"/>
    <n v="1959.1687201402369"/>
  </r>
  <r>
    <n v="3"/>
    <n v="20"/>
    <x v="22"/>
    <n v="0"/>
    <n v="1959.1687201402369"/>
  </r>
  <r>
    <n v="3"/>
    <n v="21"/>
    <x v="23"/>
    <n v="0"/>
    <n v="1959.1687201402369"/>
  </r>
  <r>
    <n v="3"/>
    <n v="22"/>
    <x v="24"/>
    <n v="0"/>
    <n v="1959.1687201402369"/>
  </r>
  <r>
    <n v="3"/>
    <n v="23"/>
    <x v="25"/>
    <n v="0"/>
    <n v="1959.1687201402369"/>
  </r>
  <r>
    <n v="3"/>
    <n v="24"/>
    <x v="26"/>
    <n v="0"/>
    <n v="1959.1687201402369"/>
  </r>
  <r>
    <n v="3"/>
    <n v="25"/>
    <x v="27"/>
    <n v="0"/>
    <n v="1959.1687201402369"/>
  </r>
  <r>
    <n v="3"/>
    <n v="26"/>
    <x v="28"/>
    <n v="0"/>
    <n v="1959.1687201402369"/>
  </r>
  <r>
    <n v="3"/>
    <n v="27"/>
    <x v="29"/>
    <n v="0"/>
    <n v="1959.1687201402369"/>
  </r>
  <r>
    <n v="3"/>
    <n v="28"/>
    <x v="30"/>
    <n v="0"/>
    <n v="1959.1687201402369"/>
  </r>
  <r>
    <n v="3"/>
    <n v="29"/>
    <x v="31"/>
    <n v="0"/>
    <n v="1959.1687201402369"/>
  </r>
  <r>
    <n v="3"/>
    <n v="30"/>
    <x v="32"/>
    <n v="0"/>
    <n v="1959.1687201402369"/>
  </r>
  <r>
    <n v="4"/>
    <n v="0"/>
    <x v="3"/>
    <n v="8260.2344992806957"/>
    <n v="1972.8020523038845"/>
  </r>
  <r>
    <n v="4"/>
    <n v="1"/>
    <x v="4"/>
    <n v="7847.2227743166604"/>
    <n v="1972.8020523038845"/>
  </r>
  <r>
    <n v="4"/>
    <n v="2"/>
    <x v="5"/>
    <n v="7434.2110493526261"/>
    <n v="1972.8020523038845"/>
  </r>
  <r>
    <n v="4"/>
    <n v="3"/>
    <x v="6"/>
    <n v="7021.1993243885909"/>
    <n v="1972.8020523038845"/>
  </r>
  <r>
    <n v="4"/>
    <n v="4"/>
    <x v="7"/>
    <n v="6608.1875994245565"/>
    <n v="1972.8020523038845"/>
  </r>
  <r>
    <n v="4"/>
    <n v="5"/>
    <x v="8"/>
    <n v="6195.1758744605213"/>
    <n v="1972.8020523038845"/>
  </r>
  <r>
    <n v="4"/>
    <n v="6"/>
    <x v="9"/>
    <n v="5782.164149496487"/>
    <n v="1972.8020523038845"/>
  </r>
  <r>
    <n v="4"/>
    <n v="7"/>
    <x v="10"/>
    <n v="5369.1524245324526"/>
    <n v="1972.8020523038845"/>
  </r>
  <r>
    <n v="4"/>
    <n v="8"/>
    <x v="11"/>
    <n v="4956.1406995684174"/>
    <n v="1972.8020523038845"/>
  </r>
  <r>
    <n v="4"/>
    <n v="9"/>
    <x v="12"/>
    <n v="4543.1289746043831"/>
    <n v="1972.8020523038845"/>
  </r>
  <r>
    <n v="4"/>
    <n v="10"/>
    <x v="13"/>
    <n v="4130.1172496403478"/>
    <n v="1972.8020523038845"/>
  </r>
  <r>
    <n v="4"/>
    <n v="11"/>
    <x v="14"/>
    <n v="3717.1055246763131"/>
    <n v="1972.8020523038845"/>
  </r>
  <r>
    <n v="4"/>
    <n v="12"/>
    <x v="15"/>
    <n v="3304.0937997122783"/>
    <n v="1972.8020523038845"/>
  </r>
  <r>
    <n v="4"/>
    <n v="13"/>
    <x v="16"/>
    <n v="2891.0820747482435"/>
    <n v="1972.8020523038845"/>
  </r>
  <r>
    <n v="4"/>
    <n v="14"/>
    <x v="17"/>
    <n v="2478.0703497842087"/>
    <n v="1972.8020523038845"/>
  </r>
  <r>
    <n v="4"/>
    <n v="15"/>
    <x v="18"/>
    <n v="2065.0586248201739"/>
    <n v="1972.8020523038845"/>
  </r>
  <r>
    <n v="4"/>
    <n v="16"/>
    <x v="19"/>
    <n v="1652.0468998561391"/>
    <n v="1972.8020523038845"/>
  </r>
  <r>
    <n v="4"/>
    <n v="17"/>
    <x v="20"/>
    <n v="1239.0351748921044"/>
    <n v="1972.8020523038845"/>
  </r>
  <r>
    <n v="4"/>
    <n v="18"/>
    <x v="21"/>
    <n v="826.02344992806957"/>
    <n v="1972.8020523038845"/>
  </r>
  <r>
    <n v="4"/>
    <n v="19"/>
    <x v="22"/>
    <n v="413.01172496403478"/>
    <n v="1972.8020523038845"/>
  </r>
  <r>
    <n v="4"/>
    <n v="20"/>
    <x v="23"/>
    <n v="0"/>
    <n v="1972.8020523038845"/>
  </r>
  <r>
    <n v="4"/>
    <n v="21"/>
    <x v="24"/>
    <n v="0"/>
    <n v="1972.8020523038845"/>
  </r>
  <r>
    <n v="4"/>
    <n v="22"/>
    <x v="25"/>
    <n v="0"/>
    <n v="1972.8020523038845"/>
  </r>
  <r>
    <n v="4"/>
    <n v="23"/>
    <x v="26"/>
    <n v="0"/>
    <n v="1972.8020523038845"/>
  </r>
  <r>
    <n v="4"/>
    <n v="24"/>
    <x v="27"/>
    <n v="0"/>
    <n v="1972.8020523038845"/>
  </r>
  <r>
    <n v="4"/>
    <n v="25"/>
    <x v="28"/>
    <n v="0"/>
    <n v="1972.8020523038845"/>
  </r>
  <r>
    <n v="4"/>
    <n v="26"/>
    <x v="29"/>
    <n v="0"/>
    <n v="1972.8020523038845"/>
  </r>
  <r>
    <n v="4"/>
    <n v="27"/>
    <x v="30"/>
    <n v="0"/>
    <n v="1972.8020523038845"/>
  </r>
  <r>
    <n v="4"/>
    <n v="28"/>
    <x v="31"/>
    <n v="0"/>
    <n v="1972.8020523038845"/>
  </r>
  <r>
    <n v="4"/>
    <n v="29"/>
    <x v="32"/>
    <n v="0"/>
    <n v="1972.8020523038845"/>
  </r>
  <r>
    <n v="4"/>
    <n v="30"/>
    <x v="33"/>
    <n v="0"/>
    <n v="1972.8020523038845"/>
  </r>
  <r>
    <n v="5"/>
    <n v="0"/>
    <x v="4"/>
    <n v="8317.1401012382521"/>
    <n v="1986.392887810943"/>
  </r>
  <r>
    <n v="5"/>
    <n v="1"/>
    <x v="5"/>
    <n v="7901.2830961763393"/>
    <n v="1986.392887810943"/>
  </r>
  <r>
    <n v="5"/>
    <n v="2"/>
    <x v="6"/>
    <n v="7485.4260911144274"/>
    <n v="1986.392887810943"/>
  </r>
  <r>
    <n v="5"/>
    <n v="3"/>
    <x v="7"/>
    <n v="7069.5690860525137"/>
    <n v="1986.392887810943"/>
  </r>
  <r>
    <n v="5"/>
    <n v="4"/>
    <x v="8"/>
    <n v="6653.7120809906019"/>
    <n v="1986.392887810943"/>
  </r>
  <r>
    <n v="5"/>
    <n v="5"/>
    <x v="9"/>
    <n v="6237.8550759286891"/>
    <n v="1986.392887810943"/>
  </r>
  <r>
    <n v="5"/>
    <n v="6"/>
    <x v="10"/>
    <n v="5821.9980708667763"/>
    <n v="1986.392887810943"/>
  </r>
  <r>
    <n v="5"/>
    <n v="7"/>
    <x v="11"/>
    <n v="5406.1410658048644"/>
    <n v="1986.392887810943"/>
  </r>
  <r>
    <n v="5"/>
    <n v="8"/>
    <x v="12"/>
    <n v="4990.2840607429507"/>
    <n v="1986.392887810943"/>
  </r>
  <r>
    <n v="5"/>
    <n v="9"/>
    <x v="13"/>
    <n v="4574.4270556810388"/>
    <n v="1986.392887810943"/>
  </r>
  <r>
    <n v="5"/>
    <n v="10"/>
    <x v="14"/>
    <n v="4158.5700506191261"/>
    <n v="1986.392887810943"/>
  </r>
  <r>
    <n v="5"/>
    <n v="11"/>
    <x v="15"/>
    <n v="3742.7130455572137"/>
    <n v="1986.392887810943"/>
  </r>
  <r>
    <n v="5"/>
    <n v="12"/>
    <x v="16"/>
    <n v="3326.8560404953009"/>
    <n v="1986.392887810943"/>
  </r>
  <r>
    <n v="5"/>
    <n v="13"/>
    <x v="17"/>
    <n v="2910.9990354333881"/>
    <n v="1986.392887810943"/>
  </r>
  <r>
    <n v="5"/>
    <n v="14"/>
    <x v="18"/>
    <n v="2495.1420303714754"/>
    <n v="1986.392887810943"/>
  </r>
  <r>
    <n v="5"/>
    <n v="15"/>
    <x v="19"/>
    <n v="2079.285025309563"/>
    <n v="1986.392887810943"/>
  </r>
  <r>
    <n v="5"/>
    <n v="16"/>
    <x v="20"/>
    <n v="1663.4280202476505"/>
    <n v="1986.392887810943"/>
  </r>
  <r>
    <n v="5"/>
    <n v="17"/>
    <x v="21"/>
    <n v="1247.5710151857377"/>
    <n v="1986.392887810943"/>
  </r>
  <r>
    <n v="5"/>
    <n v="18"/>
    <x v="22"/>
    <n v="831.71401012382523"/>
    <n v="1986.392887810943"/>
  </r>
  <r>
    <n v="5"/>
    <n v="19"/>
    <x v="23"/>
    <n v="415.85700506191262"/>
    <n v="1986.392887810943"/>
  </r>
  <r>
    <n v="5"/>
    <n v="20"/>
    <x v="24"/>
    <n v="0"/>
    <n v="1986.392887810943"/>
  </r>
  <r>
    <n v="5"/>
    <n v="21"/>
    <x v="25"/>
    <n v="0"/>
    <n v="1986.392887810943"/>
  </r>
  <r>
    <n v="5"/>
    <n v="22"/>
    <x v="26"/>
    <n v="0"/>
    <n v="1986.392887810943"/>
  </r>
  <r>
    <n v="5"/>
    <n v="23"/>
    <x v="27"/>
    <n v="0"/>
    <n v="1986.392887810943"/>
  </r>
  <r>
    <n v="5"/>
    <n v="24"/>
    <x v="28"/>
    <n v="0"/>
    <n v="1986.392887810943"/>
  </r>
  <r>
    <n v="5"/>
    <n v="25"/>
    <x v="29"/>
    <n v="0"/>
    <n v="1986.392887810943"/>
  </r>
  <r>
    <n v="5"/>
    <n v="26"/>
    <x v="30"/>
    <n v="0"/>
    <n v="1986.392887810943"/>
  </r>
  <r>
    <n v="5"/>
    <n v="27"/>
    <x v="31"/>
    <n v="0"/>
    <n v="1986.392887810943"/>
  </r>
  <r>
    <n v="5"/>
    <n v="28"/>
    <x v="32"/>
    <n v="0"/>
    <n v="1986.392887810943"/>
  </r>
  <r>
    <n v="5"/>
    <n v="29"/>
    <x v="33"/>
    <n v="0"/>
    <n v="1986.392887810943"/>
  </r>
  <r>
    <n v="5"/>
    <n v="30"/>
    <x v="34"/>
    <n v="0"/>
    <n v="1986.392887810943"/>
  </r>
  <r>
    <n v="6"/>
    <n v="0"/>
    <x v="5"/>
    <n v="8374.0880688911275"/>
    <n v="1999.9938415695697"/>
  </r>
  <r>
    <n v="6"/>
    <n v="1"/>
    <x v="6"/>
    <n v="7955.3836654465704"/>
    <n v="1999.9938415695697"/>
  </r>
  <r>
    <n v="6"/>
    <n v="2"/>
    <x v="7"/>
    <n v="7536.6792620020151"/>
    <n v="1999.9938415695697"/>
  </r>
  <r>
    <n v="6"/>
    <n v="3"/>
    <x v="8"/>
    <n v="7117.974858557458"/>
    <n v="1999.9938415695697"/>
  </r>
  <r>
    <n v="6"/>
    <n v="4"/>
    <x v="9"/>
    <n v="6699.2704551129027"/>
    <n v="1999.9938415695697"/>
  </r>
  <r>
    <n v="6"/>
    <n v="5"/>
    <x v="10"/>
    <n v="6280.5660516683456"/>
    <n v="1999.9938415695697"/>
  </r>
  <r>
    <n v="6"/>
    <n v="6"/>
    <x v="11"/>
    <n v="5861.8616482237885"/>
    <n v="1999.9938415695697"/>
  </r>
  <r>
    <n v="6"/>
    <n v="7"/>
    <x v="12"/>
    <n v="5443.1572447792332"/>
    <n v="1999.9938415695697"/>
  </r>
  <r>
    <n v="6"/>
    <n v="8"/>
    <x v="13"/>
    <n v="5024.4528413346761"/>
    <n v="1999.9938415695697"/>
  </r>
  <r>
    <n v="6"/>
    <n v="9"/>
    <x v="14"/>
    <n v="4605.7484378901208"/>
    <n v="1999.9938415695697"/>
  </r>
  <r>
    <n v="6"/>
    <n v="10"/>
    <x v="15"/>
    <n v="4187.0440344455637"/>
    <n v="1999.9938415695697"/>
  </r>
  <r>
    <n v="6"/>
    <n v="11"/>
    <x v="16"/>
    <n v="3768.3396310010075"/>
    <n v="1999.9938415695697"/>
  </r>
  <r>
    <n v="6"/>
    <n v="12"/>
    <x v="17"/>
    <n v="3349.6352275564514"/>
    <n v="1999.9938415695697"/>
  </r>
  <r>
    <n v="6"/>
    <n v="13"/>
    <x v="18"/>
    <n v="2930.9308241118943"/>
    <n v="1999.9938415695697"/>
  </r>
  <r>
    <n v="6"/>
    <n v="14"/>
    <x v="19"/>
    <n v="2512.2264206673381"/>
    <n v="1999.9938415695697"/>
  </r>
  <r>
    <n v="6"/>
    <n v="15"/>
    <x v="20"/>
    <n v="2093.5220172227819"/>
    <n v="1999.9938415695697"/>
  </r>
  <r>
    <n v="6"/>
    <n v="16"/>
    <x v="21"/>
    <n v="1674.8176137782257"/>
    <n v="1999.9938415695697"/>
  </r>
  <r>
    <n v="6"/>
    <n v="17"/>
    <x v="22"/>
    <n v="1256.113210333669"/>
    <n v="1999.9938415695697"/>
  </r>
  <r>
    <n v="6"/>
    <n v="18"/>
    <x v="23"/>
    <n v="837.40880688911284"/>
    <n v="1999.9938415695697"/>
  </r>
  <r>
    <n v="6"/>
    <n v="19"/>
    <x v="24"/>
    <n v="418.70440344455642"/>
    <n v="1999.9938415695697"/>
  </r>
  <r>
    <n v="6"/>
    <n v="20"/>
    <x v="25"/>
    <n v="0"/>
    <n v="1999.9938415695697"/>
  </r>
  <r>
    <n v="6"/>
    <n v="21"/>
    <x v="26"/>
    <n v="0"/>
    <n v="1999.9938415695697"/>
  </r>
  <r>
    <n v="6"/>
    <n v="22"/>
    <x v="27"/>
    <n v="0"/>
    <n v="1999.9938415695697"/>
  </r>
  <r>
    <n v="6"/>
    <n v="23"/>
    <x v="28"/>
    <n v="0"/>
    <n v="1999.9938415695697"/>
  </r>
  <r>
    <n v="6"/>
    <n v="24"/>
    <x v="29"/>
    <n v="0"/>
    <n v="1999.9938415695697"/>
  </r>
  <r>
    <n v="6"/>
    <n v="25"/>
    <x v="30"/>
    <n v="0"/>
    <n v="1999.9938415695697"/>
  </r>
  <r>
    <n v="6"/>
    <n v="26"/>
    <x v="31"/>
    <n v="0"/>
    <n v="1999.9938415695697"/>
  </r>
  <r>
    <n v="6"/>
    <n v="27"/>
    <x v="32"/>
    <n v="0"/>
    <n v="1999.9938415695697"/>
  </r>
  <r>
    <n v="6"/>
    <n v="28"/>
    <x v="33"/>
    <n v="0"/>
    <n v="1999.9938415695697"/>
  </r>
  <r>
    <n v="6"/>
    <n v="29"/>
    <x v="34"/>
    <n v="0"/>
    <n v="1999.9938415695697"/>
  </r>
  <r>
    <n v="6"/>
    <n v="30"/>
    <x v="35"/>
    <n v="0"/>
    <n v="1999.9938415695697"/>
  </r>
  <r>
    <n v="7"/>
    <n v="0"/>
    <x v="6"/>
    <n v="8459.8234043071025"/>
    <n v="2020.4701180818556"/>
  </r>
  <r>
    <n v="7"/>
    <n v="1"/>
    <x v="7"/>
    <n v="8036.8322340917466"/>
    <n v="2020.4701180818556"/>
  </r>
  <r>
    <n v="7"/>
    <n v="2"/>
    <x v="8"/>
    <n v="7613.8410638763926"/>
    <n v="2020.4701180818556"/>
  </r>
  <r>
    <n v="7"/>
    <n v="3"/>
    <x v="9"/>
    <n v="7190.8498936610367"/>
    <n v="2020.4701180818556"/>
  </r>
  <r>
    <n v="7"/>
    <n v="4"/>
    <x v="10"/>
    <n v="6767.8587234456827"/>
    <n v="2020.4701180818556"/>
  </r>
  <r>
    <n v="7"/>
    <n v="5"/>
    <x v="11"/>
    <n v="6344.8675532303268"/>
    <n v="2020.4701180818556"/>
  </r>
  <r>
    <n v="7"/>
    <n v="6"/>
    <x v="12"/>
    <n v="5921.876383014971"/>
    <n v="2020.4701180818556"/>
  </r>
  <r>
    <n v="7"/>
    <n v="7"/>
    <x v="13"/>
    <n v="5498.885212799617"/>
    <n v="2020.4701180818556"/>
  </r>
  <r>
    <n v="7"/>
    <n v="8"/>
    <x v="14"/>
    <n v="5075.8940425842611"/>
    <n v="2020.4701180818556"/>
  </r>
  <r>
    <n v="7"/>
    <n v="9"/>
    <x v="15"/>
    <n v="4652.9028723689071"/>
    <n v="2020.4701180818556"/>
  </r>
  <r>
    <n v="7"/>
    <n v="10"/>
    <x v="16"/>
    <n v="4229.9117021535512"/>
    <n v="2020.4701180818556"/>
  </r>
  <r>
    <n v="7"/>
    <n v="11"/>
    <x v="17"/>
    <n v="3806.9205319381963"/>
    <n v="2020.4701180818556"/>
  </r>
  <r>
    <n v="7"/>
    <n v="12"/>
    <x v="18"/>
    <n v="3383.9293617228413"/>
    <n v="2020.4701180818556"/>
  </r>
  <r>
    <n v="7"/>
    <n v="13"/>
    <x v="19"/>
    <n v="2960.9381915074855"/>
    <n v="2020.4701180818556"/>
  </r>
  <r>
    <n v="7"/>
    <n v="14"/>
    <x v="20"/>
    <n v="2537.9470212921306"/>
    <n v="2020.4701180818556"/>
  </r>
  <r>
    <n v="7"/>
    <n v="15"/>
    <x v="21"/>
    <n v="2114.9558510767756"/>
    <n v="2020.4701180818556"/>
  </r>
  <r>
    <n v="7"/>
    <n v="16"/>
    <x v="22"/>
    <n v="1691.9646808614207"/>
    <n v="2020.4701180818556"/>
  </r>
  <r>
    <n v="7"/>
    <n v="17"/>
    <x v="23"/>
    <n v="1268.9735106460653"/>
    <n v="2020.4701180818556"/>
  </r>
  <r>
    <n v="7"/>
    <n v="18"/>
    <x v="24"/>
    <n v="845.98234043071034"/>
    <n v="2020.4701180818556"/>
  </r>
  <r>
    <n v="7"/>
    <n v="19"/>
    <x v="25"/>
    <n v="422.99117021535517"/>
    <n v="2020.4701180818556"/>
  </r>
  <r>
    <n v="7"/>
    <n v="20"/>
    <x v="26"/>
    <n v="0"/>
    <n v="2020.4701180818556"/>
  </r>
  <r>
    <n v="7"/>
    <n v="21"/>
    <x v="27"/>
    <n v="0"/>
    <n v="2020.4701180818556"/>
  </r>
  <r>
    <n v="7"/>
    <n v="22"/>
    <x v="28"/>
    <n v="0"/>
    <n v="2020.4701180818556"/>
  </r>
  <r>
    <n v="7"/>
    <n v="23"/>
    <x v="29"/>
    <n v="0"/>
    <n v="2020.4701180818556"/>
  </r>
  <r>
    <n v="7"/>
    <n v="24"/>
    <x v="30"/>
    <n v="0"/>
    <n v="2020.4701180818556"/>
  </r>
  <r>
    <n v="7"/>
    <n v="25"/>
    <x v="31"/>
    <n v="0"/>
    <n v="2020.4701180818556"/>
  </r>
  <r>
    <n v="7"/>
    <n v="26"/>
    <x v="32"/>
    <n v="0"/>
    <n v="2020.4701180818556"/>
  </r>
  <r>
    <n v="7"/>
    <n v="27"/>
    <x v="33"/>
    <n v="0"/>
    <n v="2020.4701180818556"/>
  </r>
  <r>
    <n v="7"/>
    <n v="28"/>
    <x v="34"/>
    <n v="0"/>
    <n v="2020.4701180818556"/>
  </r>
  <r>
    <n v="7"/>
    <n v="29"/>
    <x v="35"/>
    <n v="0"/>
    <n v="2020.4701180818556"/>
  </r>
  <r>
    <n v="7"/>
    <n v="30"/>
    <x v="36"/>
    <n v="0"/>
    <n v="2020.4701180818556"/>
  </r>
  <r>
    <n v="8"/>
    <n v="0"/>
    <x v="7"/>
    <n v="8501.2725341060705"/>
    <n v="2030.369465169488"/>
  </r>
  <r>
    <n v="8"/>
    <n v="1"/>
    <x v="8"/>
    <n v="8076.2089074007663"/>
    <n v="2030.369465169488"/>
  </r>
  <r>
    <n v="8"/>
    <n v="2"/>
    <x v="9"/>
    <n v="7651.145280695464"/>
    <n v="2030.369465169488"/>
  </r>
  <r>
    <n v="8"/>
    <n v="3"/>
    <x v="10"/>
    <n v="7226.0816539901598"/>
    <n v="2030.369465169488"/>
  </r>
  <r>
    <n v="8"/>
    <n v="4"/>
    <x v="11"/>
    <n v="6801.0180272848565"/>
    <n v="2030.369465169488"/>
  </r>
  <r>
    <n v="8"/>
    <n v="5"/>
    <x v="12"/>
    <n v="6375.9544005795524"/>
    <n v="2030.369465169488"/>
  </r>
  <r>
    <n v="8"/>
    <n v="6"/>
    <x v="13"/>
    <n v="5950.8907738742491"/>
    <n v="2030.369465169488"/>
  </r>
  <r>
    <n v="8"/>
    <n v="7"/>
    <x v="14"/>
    <n v="5525.8271471689459"/>
    <n v="2030.369465169488"/>
  </r>
  <r>
    <n v="8"/>
    <n v="8"/>
    <x v="15"/>
    <n v="5100.7635204636417"/>
    <n v="2030.369465169488"/>
  </r>
  <r>
    <n v="8"/>
    <n v="9"/>
    <x v="16"/>
    <n v="4675.6998937583394"/>
    <n v="2030.369465169488"/>
  </r>
  <r>
    <n v="8"/>
    <n v="10"/>
    <x v="17"/>
    <n v="4250.6362670530352"/>
    <n v="2030.369465169488"/>
  </r>
  <r>
    <n v="8"/>
    <n v="11"/>
    <x v="18"/>
    <n v="3825.572640347732"/>
    <n v="2030.369465169488"/>
  </r>
  <r>
    <n v="8"/>
    <n v="12"/>
    <x v="19"/>
    <n v="3400.5090136424283"/>
    <n v="2030.369465169488"/>
  </r>
  <r>
    <n v="8"/>
    <n v="13"/>
    <x v="20"/>
    <n v="2975.4453869371246"/>
    <n v="2030.369465169488"/>
  </r>
  <r>
    <n v="8"/>
    <n v="14"/>
    <x v="21"/>
    <n v="2550.3817602318209"/>
    <n v="2030.369465169488"/>
  </r>
  <r>
    <n v="8"/>
    <n v="15"/>
    <x v="22"/>
    <n v="2125.3181335265176"/>
    <n v="2030.369465169488"/>
  </r>
  <r>
    <n v="8"/>
    <n v="16"/>
    <x v="23"/>
    <n v="1700.2545068212141"/>
    <n v="2030.369465169488"/>
  </r>
  <r>
    <n v="8"/>
    <n v="17"/>
    <x v="24"/>
    <n v="1275.1908801159104"/>
    <n v="2030.369465169488"/>
  </r>
  <r>
    <n v="8"/>
    <n v="18"/>
    <x v="25"/>
    <n v="850.12725341060707"/>
    <n v="2030.369465169488"/>
  </r>
  <r>
    <n v="8"/>
    <n v="19"/>
    <x v="26"/>
    <n v="425.06362670530353"/>
    <n v="2030.369465169488"/>
  </r>
  <r>
    <n v="8"/>
    <n v="20"/>
    <x v="27"/>
    <n v="0"/>
    <n v="2030.369465169488"/>
  </r>
  <r>
    <n v="8"/>
    <n v="21"/>
    <x v="28"/>
    <n v="0"/>
    <n v="2030.369465169488"/>
  </r>
  <r>
    <n v="8"/>
    <n v="22"/>
    <x v="29"/>
    <n v="0"/>
    <n v="2030.369465169488"/>
  </r>
  <r>
    <n v="8"/>
    <n v="23"/>
    <x v="30"/>
    <n v="0"/>
    <n v="2030.369465169488"/>
  </r>
  <r>
    <n v="8"/>
    <n v="24"/>
    <x v="31"/>
    <n v="0"/>
    <n v="2030.369465169488"/>
  </r>
  <r>
    <n v="8"/>
    <n v="25"/>
    <x v="32"/>
    <n v="0"/>
    <n v="2030.369465169488"/>
  </r>
  <r>
    <n v="8"/>
    <n v="26"/>
    <x v="33"/>
    <n v="0"/>
    <n v="2030.369465169488"/>
  </r>
  <r>
    <n v="8"/>
    <n v="27"/>
    <x v="34"/>
    <n v="0"/>
    <n v="2030.369465169488"/>
  </r>
  <r>
    <n v="8"/>
    <n v="28"/>
    <x v="35"/>
    <n v="0"/>
    <n v="2030.369465169488"/>
  </r>
  <r>
    <n v="8"/>
    <n v="29"/>
    <x v="36"/>
    <n v="0"/>
    <n v="2030.369465169488"/>
  </r>
  <r>
    <n v="8"/>
    <n v="30"/>
    <x v="37"/>
    <n v="0"/>
    <n v="2030.369465169488"/>
  </r>
  <r>
    <n v="9"/>
    <n v="0"/>
    <x v="8"/>
    <n v="8558.1080833001106"/>
    <n v="2043.9435698881357"/>
  </r>
  <r>
    <n v="9"/>
    <n v="1"/>
    <x v="9"/>
    <n v="8130.2026791351045"/>
    <n v="2043.9435698881357"/>
  </r>
  <r>
    <n v="9"/>
    <n v="2"/>
    <x v="10"/>
    <n v="7702.2972749700994"/>
    <n v="2043.9435698881357"/>
  </r>
  <r>
    <n v="9"/>
    <n v="3"/>
    <x v="11"/>
    <n v="7274.3918708050942"/>
    <n v="2043.9435698881357"/>
  </r>
  <r>
    <n v="9"/>
    <n v="4"/>
    <x v="12"/>
    <n v="6846.486466640089"/>
    <n v="2043.9435698881357"/>
  </r>
  <r>
    <n v="9"/>
    <n v="5"/>
    <x v="13"/>
    <n v="6418.5810624750829"/>
    <n v="2043.9435698881357"/>
  </r>
  <r>
    <n v="9"/>
    <n v="6"/>
    <x v="14"/>
    <n v="5990.6756583100769"/>
    <n v="2043.9435698881357"/>
  </r>
  <r>
    <n v="9"/>
    <n v="7"/>
    <x v="15"/>
    <n v="5562.7702541450717"/>
    <n v="2043.9435698881357"/>
  </r>
  <r>
    <n v="9"/>
    <n v="8"/>
    <x v="16"/>
    <n v="5134.8648499800665"/>
    <n v="2043.9435698881357"/>
  </r>
  <r>
    <n v="9"/>
    <n v="9"/>
    <x v="17"/>
    <n v="4706.9594458150614"/>
    <n v="2043.9435698881357"/>
  </r>
  <r>
    <n v="9"/>
    <n v="10"/>
    <x v="18"/>
    <n v="4279.0540416500553"/>
    <n v="2043.9435698881357"/>
  </r>
  <r>
    <n v="9"/>
    <n v="11"/>
    <x v="19"/>
    <n v="3851.1486374850497"/>
    <n v="2043.9435698881357"/>
  </r>
  <r>
    <n v="9"/>
    <n v="12"/>
    <x v="20"/>
    <n v="3423.2432333200445"/>
    <n v="2043.9435698881357"/>
  </r>
  <r>
    <n v="9"/>
    <n v="13"/>
    <x v="21"/>
    <n v="2995.3378291550384"/>
    <n v="2043.9435698881357"/>
  </r>
  <r>
    <n v="9"/>
    <n v="14"/>
    <x v="22"/>
    <n v="2567.4324249900333"/>
    <n v="2043.9435698881357"/>
  </r>
  <r>
    <n v="9"/>
    <n v="15"/>
    <x v="23"/>
    <n v="2139.5270208250276"/>
    <n v="2043.9435698881357"/>
  </r>
  <r>
    <n v="9"/>
    <n v="16"/>
    <x v="24"/>
    <n v="1711.6216166600223"/>
    <n v="2043.9435698881357"/>
  </r>
  <r>
    <n v="9"/>
    <n v="17"/>
    <x v="25"/>
    <n v="1283.7162124950166"/>
    <n v="2043.9435698881357"/>
  </r>
  <r>
    <n v="9"/>
    <n v="18"/>
    <x v="26"/>
    <n v="855.81080833001113"/>
    <n v="2043.9435698881357"/>
  </r>
  <r>
    <n v="9"/>
    <n v="19"/>
    <x v="27"/>
    <n v="427.90540416500556"/>
    <n v="2043.9435698881357"/>
  </r>
  <r>
    <n v="9"/>
    <n v="20"/>
    <x v="28"/>
    <n v="0"/>
    <n v="2043.9435698881357"/>
  </r>
  <r>
    <n v="9"/>
    <n v="21"/>
    <x v="29"/>
    <n v="0"/>
    <n v="2043.9435698881357"/>
  </r>
  <r>
    <n v="9"/>
    <n v="22"/>
    <x v="30"/>
    <n v="0"/>
    <n v="2043.9435698881357"/>
  </r>
  <r>
    <n v="9"/>
    <n v="23"/>
    <x v="31"/>
    <n v="0"/>
    <n v="2043.9435698881357"/>
  </r>
  <r>
    <n v="9"/>
    <n v="24"/>
    <x v="32"/>
    <n v="0"/>
    <n v="2043.9435698881357"/>
  </r>
  <r>
    <n v="9"/>
    <n v="25"/>
    <x v="33"/>
    <n v="0"/>
    <n v="2043.9435698881357"/>
  </r>
  <r>
    <n v="9"/>
    <n v="26"/>
    <x v="34"/>
    <n v="0"/>
    <n v="2043.9435698881357"/>
  </r>
  <r>
    <n v="9"/>
    <n v="27"/>
    <x v="35"/>
    <n v="0"/>
    <n v="2043.9435698881357"/>
  </r>
  <r>
    <n v="9"/>
    <n v="28"/>
    <x v="36"/>
    <n v="0"/>
    <n v="2043.9435698881357"/>
  </r>
  <r>
    <n v="9"/>
    <n v="29"/>
    <x v="37"/>
    <n v="0"/>
    <n v="2043.9435698881357"/>
  </r>
  <r>
    <n v="9"/>
    <n v="30"/>
    <x v="38"/>
    <n v="0"/>
    <n v="2043.9435698881357"/>
  </r>
  <r>
    <n v="10"/>
    <n v="0"/>
    <x v="9"/>
    <n v="8599.4468857675092"/>
    <n v="2053.8165673623075"/>
  </r>
  <r>
    <n v="10"/>
    <n v="1"/>
    <x v="10"/>
    <n v="8169.4745414791332"/>
    <n v="2053.8165673623075"/>
  </r>
  <r>
    <n v="10"/>
    <n v="2"/>
    <x v="11"/>
    <n v="7739.5021971907581"/>
    <n v="2053.8165673623075"/>
  </r>
  <r>
    <n v="10"/>
    <n v="3"/>
    <x v="12"/>
    <n v="7309.529852902383"/>
    <n v="2053.8165673623075"/>
  </r>
  <r>
    <n v="10"/>
    <n v="4"/>
    <x v="13"/>
    <n v="6879.5575086140079"/>
    <n v="2053.8165673623075"/>
  </r>
  <r>
    <n v="10"/>
    <n v="5"/>
    <x v="14"/>
    <n v="6449.5851643256319"/>
    <n v="2053.8165673623075"/>
  </r>
  <r>
    <n v="10"/>
    <n v="6"/>
    <x v="15"/>
    <n v="6019.6128200372559"/>
    <n v="2053.8165673623075"/>
  </r>
  <r>
    <n v="10"/>
    <n v="7"/>
    <x v="16"/>
    <n v="5589.6404757488808"/>
    <n v="2053.8165673623075"/>
  </r>
  <r>
    <n v="10"/>
    <n v="8"/>
    <x v="17"/>
    <n v="5159.6681314605057"/>
    <n v="2053.8165673623075"/>
  </r>
  <r>
    <n v="10"/>
    <n v="9"/>
    <x v="18"/>
    <n v="4729.6957871721306"/>
    <n v="2053.8165673623075"/>
  </r>
  <r>
    <n v="10"/>
    <n v="10"/>
    <x v="19"/>
    <n v="4299.7234428837546"/>
    <n v="2053.8165673623075"/>
  </r>
  <r>
    <n v="10"/>
    <n v="11"/>
    <x v="20"/>
    <n v="3869.7510985953791"/>
    <n v="2053.8165673623075"/>
  </r>
  <r>
    <n v="10"/>
    <n v="12"/>
    <x v="21"/>
    <n v="3439.778754307004"/>
    <n v="2053.8165673623075"/>
  </r>
  <r>
    <n v="10"/>
    <n v="13"/>
    <x v="22"/>
    <n v="3009.806410018628"/>
    <n v="2053.8165673623075"/>
  </r>
  <r>
    <n v="10"/>
    <n v="14"/>
    <x v="23"/>
    <n v="2579.8340657302529"/>
    <n v="2053.8165673623075"/>
  </r>
  <r>
    <n v="10"/>
    <n v="15"/>
    <x v="24"/>
    <n v="2149.8617214418773"/>
    <n v="2053.8165673623075"/>
  </r>
  <r>
    <n v="10"/>
    <n v="16"/>
    <x v="25"/>
    <n v="1719.889377153502"/>
    <n v="2053.8165673623075"/>
  </r>
  <r>
    <n v="10"/>
    <n v="17"/>
    <x v="26"/>
    <n v="1289.9170328651264"/>
    <n v="2053.8165673623075"/>
  </r>
  <r>
    <n v="10"/>
    <n v="18"/>
    <x v="27"/>
    <n v="859.94468857675099"/>
    <n v="2053.8165673623075"/>
  </r>
  <r>
    <n v="10"/>
    <n v="19"/>
    <x v="28"/>
    <n v="429.9723442883755"/>
    <n v="2053.8165673623075"/>
  </r>
  <r>
    <n v="10"/>
    <n v="20"/>
    <x v="29"/>
    <n v="0"/>
    <n v="2053.8165673623075"/>
  </r>
  <r>
    <n v="10"/>
    <n v="21"/>
    <x v="30"/>
    <n v="0"/>
    <n v="2053.8165673623075"/>
  </r>
  <r>
    <n v="10"/>
    <n v="22"/>
    <x v="31"/>
    <n v="0"/>
    <n v="2053.8165673623075"/>
  </r>
  <r>
    <n v="10"/>
    <n v="23"/>
    <x v="32"/>
    <n v="0"/>
    <n v="2053.8165673623075"/>
  </r>
  <r>
    <n v="10"/>
    <n v="24"/>
    <x v="33"/>
    <n v="0"/>
    <n v="2053.8165673623075"/>
  </r>
  <r>
    <n v="10"/>
    <n v="25"/>
    <x v="34"/>
    <n v="0"/>
    <n v="2053.8165673623075"/>
  </r>
  <r>
    <n v="10"/>
    <n v="26"/>
    <x v="35"/>
    <n v="0"/>
    <n v="2053.8165673623075"/>
  </r>
  <r>
    <n v="10"/>
    <n v="27"/>
    <x v="36"/>
    <n v="0"/>
    <n v="2053.8165673623075"/>
  </r>
  <r>
    <n v="10"/>
    <n v="28"/>
    <x v="37"/>
    <n v="0"/>
    <n v="2053.8165673623075"/>
  </r>
  <r>
    <n v="10"/>
    <n v="29"/>
    <x v="38"/>
    <n v="0"/>
    <n v="2053.8165673623075"/>
  </r>
  <r>
    <n v="10"/>
    <n v="30"/>
    <x v="39"/>
    <n v="0"/>
    <n v="2053.8165673623075"/>
  </r>
  <r>
    <n v="11"/>
    <n v="0"/>
    <x v="10"/>
    <n v="8686.8855393954345"/>
    <n v="2074.6996494761243"/>
  </r>
  <r>
    <n v="11"/>
    <n v="1"/>
    <x v="11"/>
    <n v="8252.5412624256624"/>
    <n v="2074.6996494761243"/>
  </r>
  <r>
    <n v="11"/>
    <n v="2"/>
    <x v="12"/>
    <n v="7818.1969854558911"/>
    <n v="2074.6996494761243"/>
  </r>
  <r>
    <n v="11"/>
    <n v="3"/>
    <x v="13"/>
    <n v="7383.8527084861189"/>
    <n v="2074.6996494761243"/>
  </r>
  <r>
    <n v="11"/>
    <n v="4"/>
    <x v="14"/>
    <n v="6949.5084315163476"/>
    <n v="2074.6996494761243"/>
  </r>
  <r>
    <n v="11"/>
    <n v="5"/>
    <x v="15"/>
    <n v="6515.1641545465754"/>
    <n v="2074.6996494761243"/>
  </r>
  <r>
    <n v="11"/>
    <n v="6"/>
    <x v="16"/>
    <n v="6080.8198775768042"/>
    <n v="2074.6996494761243"/>
  </r>
  <r>
    <n v="11"/>
    <n v="7"/>
    <x v="17"/>
    <n v="5646.4756006070329"/>
    <n v="2074.6996494761243"/>
  </r>
  <r>
    <n v="11"/>
    <n v="8"/>
    <x v="18"/>
    <n v="5212.1313236372607"/>
    <n v="2074.6996494761243"/>
  </r>
  <r>
    <n v="11"/>
    <n v="9"/>
    <x v="19"/>
    <n v="4777.7870466674894"/>
    <n v="2074.6996494761243"/>
  </r>
  <r>
    <n v="11"/>
    <n v="10"/>
    <x v="20"/>
    <n v="4343.4427696977173"/>
    <n v="2074.6996494761243"/>
  </r>
  <r>
    <n v="11"/>
    <n v="11"/>
    <x v="21"/>
    <n v="3909.0984927279455"/>
    <n v="2074.6996494761243"/>
  </r>
  <r>
    <n v="11"/>
    <n v="12"/>
    <x v="22"/>
    <n v="3474.7542157581738"/>
    <n v="2074.6996494761243"/>
  </r>
  <r>
    <n v="11"/>
    <n v="13"/>
    <x v="23"/>
    <n v="3040.4099387884021"/>
    <n v="2074.6996494761243"/>
  </r>
  <r>
    <n v="11"/>
    <n v="14"/>
    <x v="24"/>
    <n v="2606.0656618186304"/>
    <n v="2074.6996494761243"/>
  </r>
  <r>
    <n v="11"/>
    <n v="15"/>
    <x v="25"/>
    <n v="2171.7213848488586"/>
    <n v="2074.6996494761243"/>
  </r>
  <r>
    <n v="11"/>
    <n v="16"/>
    <x v="26"/>
    <n v="1737.3771078790869"/>
    <n v="2074.6996494761243"/>
  </r>
  <r>
    <n v="11"/>
    <n v="17"/>
    <x v="27"/>
    <n v="1303.0328309093152"/>
    <n v="2074.6996494761243"/>
  </r>
  <r>
    <n v="11"/>
    <n v="18"/>
    <x v="28"/>
    <n v="868.68855393954345"/>
    <n v="2074.6996494761243"/>
  </r>
  <r>
    <n v="11"/>
    <n v="19"/>
    <x v="29"/>
    <n v="434.34427696977173"/>
    <n v="2074.6996494761243"/>
  </r>
  <r>
    <n v="11"/>
    <n v="20"/>
    <x v="30"/>
    <n v="0"/>
    <n v="2074.6996494761243"/>
  </r>
  <r>
    <n v="11"/>
    <n v="21"/>
    <x v="31"/>
    <n v="0"/>
    <n v="2074.6996494761243"/>
  </r>
  <r>
    <n v="11"/>
    <n v="22"/>
    <x v="32"/>
    <n v="0"/>
    <n v="2074.6996494761243"/>
  </r>
  <r>
    <n v="11"/>
    <n v="23"/>
    <x v="33"/>
    <n v="0"/>
    <n v="2074.6996494761243"/>
  </r>
  <r>
    <n v="11"/>
    <n v="24"/>
    <x v="34"/>
    <n v="0"/>
    <n v="2074.6996494761243"/>
  </r>
  <r>
    <n v="11"/>
    <n v="25"/>
    <x v="35"/>
    <n v="0"/>
    <n v="2074.6996494761243"/>
  </r>
  <r>
    <n v="11"/>
    <n v="26"/>
    <x v="36"/>
    <n v="0"/>
    <n v="2074.6996494761243"/>
  </r>
  <r>
    <n v="11"/>
    <n v="27"/>
    <x v="37"/>
    <n v="0"/>
    <n v="2074.6996494761243"/>
  </r>
  <r>
    <n v="11"/>
    <n v="28"/>
    <x v="38"/>
    <n v="0"/>
    <n v="2074.6996494761243"/>
  </r>
  <r>
    <n v="11"/>
    <n v="29"/>
    <x v="39"/>
    <n v="0"/>
    <n v="2074.6996494761243"/>
  </r>
  <r>
    <n v="11"/>
    <n v="30"/>
    <x v="40"/>
    <n v="0"/>
    <n v="2074.6996494761243"/>
  </r>
  <r>
    <n v="12"/>
    <n v="0"/>
    <x v="11"/>
    <n v="8728.0970410956361"/>
    <n v="2084.54224355015"/>
  </r>
  <r>
    <n v="12"/>
    <n v="1"/>
    <x v="12"/>
    <n v="8291.6921890408539"/>
    <n v="2084.54224355015"/>
  </r>
  <r>
    <n v="12"/>
    <n v="2"/>
    <x v="13"/>
    <n v="7855.2873369860727"/>
    <n v="2084.54224355015"/>
  </r>
  <r>
    <n v="12"/>
    <n v="3"/>
    <x v="14"/>
    <n v="7418.8824849312905"/>
    <n v="2084.54224355015"/>
  </r>
  <r>
    <n v="12"/>
    <n v="4"/>
    <x v="15"/>
    <n v="6982.4776328765092"/>
    <n v="2084.54224355015"/>
  </r>
  <r>
    <n v="12"/>
    <n v="5"/>
    <x v="16"/>
    <n v="6546.0727808217271"/>
    <n v="2084.54224355015"/>
  </r>
  <r>
    <n v="12"/>
    <n v="6"/>
    <x v="17"/>
    <n v="6109.6679287669449"/>
    <n v="2084.54224355015"/>
  </r>
  <r>
    <n v="12"/>
    <n v="7"/>
    <x v="18"/>
    <n v="5673.2630767121636"/>
    <n v="2084.54224355015"/>
  </r>
  <r>
    <n v="12"/>
    <n v="8"/>
    <x v="19"/>
    <n v="5236.8582246573815"/>
    <n v="2084.54224355015"/>
  </r>
  <r>
    <n v="12"/>
    <n v="9"/>
    <x v="20"/>
    <n v="4800.4533726026002"/>
    <n v="2084.54224355015"/>
  </r>
  <r>
    <n v="12"/>
    <n v="10"/>
    <x v="21"/>
    <n v="4364.048520547818"/>
    <n v="2084.54224355015"/>
  </r>
  <r>
    <n v="12"/>
    <n v="11"/>
    <x v="22"/>
    <n v="3927.6436684930363"/>
    <n v="2084.54224355015"/>
  </r>
  <r>
    <n v="12"/>
    <n v="12"/>
    <x v="23"/>
    <n v="3491.2388164382546"/>
    <n v="2084.54224355015"/>
  </r>
  <r>
    <n v="12"/>
    <n v="13"/>
    <x v="24"/>
    <n v="3054.8339643834724"/>
    <n v="2084.54224355015"/>
  </r>
  <r>
    <n v="12"/>
    <n v="14"/>
    <x v="25"/>
    <n v="2618.4291123286907"/>
    <n v="2084.54224355015"/>
  </r>
  <r>
    <n v="12"/>
    <n v="15"/>
    <x v="26"/>
    <n v="2182.024260273909"/>
    <n v="2084.54224355015"/>
  </r>
  <r>
    <n v="12"/>
    <n v="16"/>
    <x v="27"/>
    <n v="1745.6194082191273"/>
    <n v="2084.54224355015"/>
  </r>
  <r>
    <n v="12"/>
    <n v="17"/>
    <x v="28"/>
    <n v="1309.2145561643454"/>
    <n v="2084.54224355015"/>
  </r>
  <r>
    <n v="12"/>
    <n v="18"/>
    <x v="29"/>
    <n v="872.80970410956365"/>
    <n v="2084.54224355015"/>
  </r>
  <r>
    <n v="12"/>
    <n v="19"/>
    <x v="30"/>
    <n v="436.40485205478183"/>
    <n v="2084.54224355015"/>
  </r>
  <r>
    <n v="12"/>
    <n v="20"/>
    <x v="31"/>
    <n v="0"/>
    <n v="2084.54224355015"/>
  </r>
  <r>
    <n v="12"/>
    <n v="21"/>
    <x v="32"/>
    <n v="0"/>
    <n v="2084.54224355015"/>
  </r>
  <r>
    <n v="12"/>
    <n v="22"/>
    <x v="33"/>
    <n v="0"/>
    <n v="2084.54224355015"/>
  </r>
  <r>
    <n v="12"/>
    <n v="23"/>
    <x v="34"/>
    <n v="0"/>
    <n v="2084.54224355015"/>
  </r>
  <r>
    <n v="12"/>
    <n v="24"/>
    <x v="35"/>
    <n v="0"/>
    <n v="2084.54224355015"/>
  </r>
  <r>
    <n v="12"/>
    <n v="25"/>
    <x v="36"/>
    <n v="0"/>
    <n v="2084.54224355015"/>
  </r>
  <r>
    <n v="12"/>
    <n v="26"/>
    <x v="37"/>
    <n v="0"/>
    <n v="2084.54224355015"/>
  </r>
  <r>
    <n v="12"/>
    <n v="27"/>
    <x v="38"/>
    <n v="0"/>
    <n v="2084.54224355015"/>
  </r>
  <r>
    <n v="12"/>
    <n v="28"/>
    <x v="39"/>
    <n v="0"/>
    <n v="2084.54224355015"/>
  </r>
  <r>
    <n v="12"/>
    <n v="29"/>
    <x v="40"/>
    <n v="0"/>
    <n v="2084.54224355015"/>
  </r>
  <r>
    <n v="12"/>
    <n v="30"/>
    <x v="41"/>
    <n v="0"/>
    <n v="2084.54224355015"/>
  </r>
  <r>
    <n v="13"/>
    <n v="0"/>
    <x v="12"/>
    <n v="0"/>
    <n v="0"/>
  </r>
  <r>
    <n v="13"/>
    <n v="1"/>
    <x v="13"/>
    <n v="0"/>
    <n v="0"/>
  </r>
  <r>
    <n v="13"/>
    <n v="2"/>
    <x v="14"/>
    <n v="0"/>
    <n v="0"/>
  </r>
  <r>
    <n v="13"/>
    <n v="3"/>
    <x v="15"/>
    <n v="0"/>
    <n v="0"/>
  </r>
  <r>
    <n v="13"/>
    <n v="4"/>
    <x v="16"/>
    <n v="0"/>
    <n v="0"/>
  </r>
  <r>
    <n v="13"/>
    <n v="5"/>
    <x v="17"/>
    <n v="0"/>
    <n v="0"/>
  </r>
  <r>
    <n v="13"/>
    <n v="6"/>
    <x v="18"/>
    <n v="0"/>
    <n v="0"/>
  </r>
  <r>
    <n v="13"/>
    <n v="7"/>
    <x v="19"/>
    <n v="0"/>
    <n v="0"/>
  </r>
  <r>
    <n v="13"/>
    <n v="8"/>
    <x v="20"/>
    <n v="0"/>
    <n v="0"/>
  </r>
  <r>
    <n v="13"/>
    <n v="9"/>
    <x v="21"/>
    <n v="0"/>
    <n v="0"/>
  </r>
  <r>
    <n v="13"/>
    <n v="10"/>
    <x v="22"/>
    <n v="0"/>
    <n v="0"/>
  </r>
  <r>
    <n v="13"/>
    <n v="11"/>
    <x v="23"/>
    <n v="0"/>
    <n v="0"/>
  </r>
  <r>
    <n v="13"/>
    <n v="12"/>
    <x v="24"/>
    <n v="0"/>
    <n v="0"/>
  </r>
  <r>
    <n v="13"/>
    <n v="13"/>
    <x v="25"/>
    <n v="0"/>
    <n v="0"/>
  </r>
  <r>
    <n v="13"/>
    <n v="14"/>
    <x v="26"/>
    <n v="0"/>
    <n v="0"/>
  </r>
  <r>
    <n v="13"/>
    <n v="15"/>
    <x v="27"/>
    <n v="0"/>
    <n v="0"/>
  </r>
  <r>
    <n v="13"/>
    <n v="16"/>
    <x v="28"/>
    <n v="0"/>
    <n v="0"/>
  </r>
  <r>
    <n v="13"/>
    <n v="17"/>
    <x v="29"/>
    <n v="0"/>
    <n v="0"/>
  </r>
  <r>
    <n v="13"/>
    <n v="18"/>
    <x v="30"/>
    <n v="0"/>
    <n v="0"/>
  </r>
  <r>
    <n v="13"/>
    <n v="19"/>
    <x v="31"/>
    <n v="0"/>
    <n v="0"/>
  </r>
  <r>
    <n v="13"/>
    <n v="20"/>
    <x v="32"/>
    <n v="0"/>
    <n v="0"/>
  </r>
  <r>
    <n v="13"/>
    <n v="21"/>
    <x v="33"/>
    <n v="0"/>
    <n v="0"/>
  </r>
  <r>
    <n v="13"/>
    <n v="22"/>
    <x v="34"/>
    <n v="0"/>
    <n v="0"/>
  </r>
  <r>
    <n v="13"/>
    <n v="23"/>
    <x v="35"/>
    <n v="0"/>
    <n v="0"/>
  </r>
  <r>
    <n v="13"/>
    <n v="24"/>
    <x v="36"/>
    <n v="0"/>
    <n v="0"/>
  </r>
  <r>
    <n v="13"/>
    <n v="25"/>
    <x v="37"/>
    <n v="0"/>
    <n v="0"/>
  </r>
  <r>
    <n v="13"/>
    <n v="26"/>
    <x v="38"/>
    <n v="0"/>
    <n v="0"/>
  </r>
  <r>
    <n v="13"/>
    <n v="27"/>
    <x v="39"/>
    <n v="0"/>
    <n v="0"/>
  </r>
  <r>
    <n v="13"/>
    <n v="28"/>
    <x v="40"/>
    <n v="0"/>
    <n v="0"/>
  </r>
  <r>
    <n v="13"/>
    <n v="29"/>
    <x v="41"/>
    <n v="0"/>
    <n v="0"/>
  </r>
  <r>
    <n v="13"/>
    <n v="30"/>
    <x v="42"/>
    <n v="0"/>
    <n v="0"/>
  </r>
  <r>
    <n v="14"/>
    <n v="0"/>
    <x v="13"/>
    <n v="0"/>
    <n v="0"/>
  </r>
  <r>
    <n v="14"/>
    <n v="1"/>
    <x v="14"/>
    <n v="0"/>
    <n v="0"/>
  </r>
  <r>
    <n v="14"/>
    <n v="2"/>
    <x v="15"/>
    <n v="0"/>
    <n v="0"/>
  </r>
  <r>
    <n v="14"/>
    <n v="3"/>
    <x v="16"/>
    <n v="0"/>
    <n v="0"/>
  </r>
  <r>
    <n v="14"/>
    <n v="4"/>
    <x v="17"/>
    <n v="0"/>
    <n v="0"/>
  </r>
  <r>
    <n v="14"/>
    <n v="5"/>
    <x v="18"/>
    <n v="0"/>
    <n v="0"/>
  </r>
  <r>
    <n v="14"/>
    <n v="6"/>
    <x v="19"/>
    <n v="0"/>
    <n v="0"/>
  </r>
  <r>
    <n v="14"/>
    <n v="7"/>
    <x v="20"/>
    <n v="0"/>
    <n v="0"/>
  </r>
  <r>
    <n v="14"/>
    <n v="8"/>
    <x v="21"/>
    <n v="0"/>
    <n v="0"/>
  </r>
  <r>
    <n v="14"/>
    <n v="9"/>
    <x v="22"/>
    <n v="0"/>
    <n v="0"/>
  </r>
  <r>
    <n v="14"/>
    <n v="10"/>
    <x v="23"/>
    <n v="0"/>
    <n v="0"/>
  </r>
  <r>
    <n v="14"/>
    <n v="11"/>
    <x v="24"/>
    <n v="0"/>
    <n v="0"/>
  </r>
  <r>
    <n v="14"/>
    <n v="12"/>
    <x v="25"/>
    <n v="0"/>
    <n v="0"/>
  </r>
  <r>
    <n v="14"/>
    <n v="13"/>
    <x v="26"/>
    <n v="0"/>
    <n v="0"/>
  </r>
  <r>
    <n v="14"/>
    <n v="14"/>
    <x v="27"/>
    <n v="0"/>
    <n v="0"/>
  </r>
  <r>
    <n v="14"/>
    <n v="15"/>
    <x v="28"/>
    <n v="0"/>
    <n v="0"/>
  </r>
  <r>
    <n v="14"/>
    <n v="16"/>
    <x v="29"/>
    <n v="0"/>
    <n v="0"/>
  </r>
  <r>
    <n v="14"/>
    <n v="17"/>
    <x v="30"/>
    <n v="0"/>
    <n v="0"/>
  </r>
  <r>
    <n v="14"/>
    <n v="18"/>
    <x v="31"/>
    <n v="0"/>
    <n v="0"/>
  </r>
  <r>
    <n v="14"/>
    <n v="19"/>
    <x v="32"/>
    <n v="0"/>
    <n v="0"/>
  </r>
  <r>
    <n v="14"/>
    <n v="20"/>
    <x v="33"/>
    <n v="0"/>
    <n v="0"/>
  </r>
  <r>
    <n v="14"/>
    <n v="21"/>
    <x v="34"/>
    <n v="0"/>
    <n v="0"/>
  </r>
  <r>
    <n v="14"/>
    <n v="22"/>
    <x v="35"/>
    <n v="0"/>
    <n v="0"/>
  </r>
  <r>
    <n v="14"/>
    <n v="23"/>
    <x v="36"/>
    <n v="0"/>
    <n v="0"/>
  </r>
  <r>
    <n v="14"/>
    <n v="24"/>
    <x v="37"/>
    <n v="0"/>
    <n v="0"/>
  </r>
  <r>
    <n v="14"/>
    <n v="25"/>
    <x v="38"/>
    <n v="0"/>
    <n v="0"/>
  </r>
  <r>
    <n v="14"/>
    <n v="26"/>
    <x v="39"/>
    <n v="0"/>
    <n v="0"/>
  </r>
  <r>
    <n v="14"/>
    <n v="27"/>
    <x v="40"/>
    <n v="0"/>
    <n v="0"/>
  </r>
  <r>
    <n v="14"/>
    <n v="28"/>
    <x v="41"/>
    <n v="0"/>
    <n v="0"/>
  </r>
  <r>
    <n v="14"/>
    <n v="29"/>
    <x v="42"/>
    <n v="0"/>
    <n v="0"/>
  </r>
  <r>
    <n v="14"/>
    <n v="30"/>
    <x v="43"/>
    <n v="0"/>
    <n v="0"/>
  </r>
  <r>
    <n v="15"/>
    <n v="0"/>
    <x v="14"/>
    <n v="0"/>
    <n v="0"/>
  </r>
  <r>
    <n v="15"/>
    <n v="1"/>
    <x v="15"/>
    <n v="0"/>
    <n v="0"/>
  </r>
  <r>
    <n v="15"/>
    <n v="2"/>
    <x v="16"/>
    <n v="0"/>
    <n v="0"/>
  </r>
  <r>
    <n v="15"/>
    <n v="3"/>
    <x v="17"/>
    <n v="0"/>
    <n v="0"/>
  </r>
  <r>
    <n v="15"/>
    <n v="4"/>
    <x v="18"/>
    <n v="0"/>
    <n v="0"/>
  </r>
  <r>
    <n v="15"/>
    <n v="5"/>
    <x v="19"/>
    <n v="0"/>
    <n v="0"/>
  </r>
  <r>
    <n v="15"/>
    <n v="6"/>
    <x v="20"/>
    <n v="0"/>
    <n v="0"/>
  </r>
  <r>
    <n v="15"/>
    <n v="7"/>
    <x v="21"/>
    <n v="0"/>
    <n v="0"/>
  </r>
  <r>
    <n v="15"/>
    <n v="8"/>
    <x v="22"/>
    <n v="0"/>
    <n v="0"/>
  </r>
  <r>
    <n v="15"/>
    <n v="9"/>
    <x v="23"/>
    <n v="0"/>
    <n v="0"/>
  </r>
  <r>
    <n v="15"/>
    <n v="10"/>
    <x v="24"/>
    <n v="0"/>
    <n v="0"/>
  </r>
  <r>
    <n v="15"/>
    <n v="11"/>
    <x v="25"/>
    <n v="0"/>
    <n v="0"/>
  </r>
  <r>
    <n v="15"/>
    <n v="12"/>
    <x v="26"/>
    <n v="0"/>
    <n v="0"/>
  </r>
  <r>
    <n v="15"/>
    <n v="13"/>
    <x v="27"/>
    <n v="0"/>
    <n v="0"/>
  </r>
  <r>
    <n v="15"/>
    <n v="14"/>
    <x v="28"/>
    <n v="0"/>
    <n v="0"/>
  </r>
  <r>
    <n v="15"/>
    <n v="15"/>
    <x v="29"/>
    <n v="0"/>
    <n v="0"/>
  </r>
  <r>
    <n v="15"/>
    <n v="16"/>
    <x v="30"/>
    <n v="0"/>
    <n v="0"/>
  </r>
  <r>
    <n v="15"/>
    <n v="17"/>
    <x v="31"/>
    <n v="0"/>
    <n v="0"/>
  </r>
  <r>
    <n v="15"/>
    <n v="18"/>
    <x v="32"/>
    <n v="0"/>
    <n v="0"/>
  </r>
  <r>
    <n v="15"/>
    <n v="19"/>
    <x v="33"/>
    <n v="0"/>
    <n v="0"/>
  </r>
  <r>
    <n v="15"/>
    <n v="20"/>
    <x v="34"/>
    <n v="0"/>
    <n v="0"/>
  </r>
  <r>
    <n v="15"/>
    <n v="21"/>
    <x v="35"/>
    <n v="0"/>
    <n v="0"/>
  </r>
  <r>
    <n v="15"/>
    <n v="22"/>
    <x v="36"/>
    <n v="0"/>
    <n v="0"/>
  </r>
  <r>
    <n v="15"/>
    <n v="23"/>
    <x v="37"/>
    <n v="0"/>
    <n v="0"/>
  </r>
  <r>
    <n v="15"/>
    <n v="24"/>
    <x v="38"/>
    <n v="0"/>
    <n v="0"/>
  </r>
  <r>
    <n v="15"/>
    <n v="25"/>
    <x v="39"/>
    <n v="0"/>
    <n v="0"/>
  </r>
  <r>
    <n v="15"/>
    <n v="26"/>
    <x v="40"/>
    <n v="0"/>
    <n v="0"/>
  </r>
  <r>
    <n v="15"/>
    <n v="27"/>
    <x v="41"/>
    <n v="0"/>
    <n v="0"/>
  </r>
  <r>
    <n v="15"/>
    <n v="28"/>
    <x v="42"/>
    <n v="0"/>
    <n v="0"/>
  </r>
  <r>
    <n v="15"/>
    <n v="29"/>
    <x v="43"/>
    <n v="0"/>
    <n v="0"/>
  </r>
  <r>
    <n v="15"/>
    <n v="30"/>
    <x v="44"/>
    <n v="0"/>
    <n v="0"/>
  </r>
  <r>
    <n v="16"/>
    <n v="0"/>
    <x v="15"/>
    <n v="0"/>
    <n v="0"/>
  </r>
  <r>
    <n v="16"/>
    <n v="1"/>
    <x v="16"/>
    <n v="0"/>
    <n v="0"/>
  </r>
  <r>
    <n v="16"/>
    <n v="2"/>
    <x v="17"/>
    <n v="0"/>
    <n v="0"/>
  </r>
  <r>
    <n v="16"/>
    <n v="3"/>
    <x v="18"/>
    <n v="0"/>
    <n v="0"/>
  </r>
  <r>
    <n v="16"/>
    <n v="4"/>
    <x v="19"/>
    <n v="0"/>
    <n v="0"/>
  </r>
  <r>
    <n v="16"/>
    <n v="5"/>
    <x v="20"/>
    <n v="0"/>
    <n v="0"/>
  </r>
  <r>
    <n v="16"/>
    <n v="6"/>
    <x v="21"/>
    <n v="0"/>
    <n v="0"/>
  </r>
  <r>
    <n v="16"/>
    <n v="7"/>
    <x v="22"/>
    <n v="0"/>
    <n v="0"/>
  </r>
  <r>
    <n v="16"/>
    <n v="8"/>
    <x v="23"/>
    <n v="0"/>
    <n v="0"/>
  </r>
  <r>
    <n v="16"/>
    <n v="9"/>
    <x v="24"/>
    <n v="0"/>
    <n v="0"/>
  </r>
  <r>
    <n v="16"/>
    <n v="10"/>
    <x v="25"/>
    <n v="0"/>
    <n v="0"/>
  </r>
  <r>
    <n v="16"/>
    <n v="11"/>
    <x v="26"/>
    <n v="0"/>
    <n v="0"/>
  </r>
  <r>
    <n v="16"/>
    <n v="12"/>
    <x v="27"/>
    <n v="0"/>
    <n v="0"/>
  </r>
  <r>
    <n v="16"/>
    <n v="13"/>
    <x v="28"/>
    <n v="0"/>
    <n v="0"/>
  </r>
  <r>
    <n v="16"/>
    <n v="14"/>
    <x v="29"/>
    <n v="0"/>
    <n v="0"/>
  </r>
  <r>
    <n v="16"/>
    <n v="15"/>
    <x v="30"/>
    <n v="0"/>
    <n v="0"/>
  </r>
  <r>
    <n v="16"/>
    <n v="16"/>
    <x v="31"/>
    <n v="0"/>
    <n v="0"/>
  </r>
  <r>
    <n v="16"/>
    <n v="17"/>
    <x v="32"/>
    <n v="0"/>
    <n v="0"/>
  </r>
  <r>
    <n v="16"/>
    <n v="18"/>
    <x v="33"/>
    <n v="0"/>
    <n v="0"/>
  </r>
  <r>
    <n v="16"/>
    <n v="19"/>
    <x v="34"/>
    <n v="0"/>
    <n v="0"/>
  </r>
  <r>
    <n v="16"/>
    <n v="20"/>
    <x v="35"/>
    <n v="0"/>
    <n v="0"/>
  </r>
  <r>
    <n v="16"/>
    <n v="21"/>
    <x v="36"/>
    <n v="0"/>
    <n v="0"/>
  </r>
  <r>
    <n v="16"/>
    <n v="22"/>
    <x v="37"/>
    <n v="0"/>
    <n v="0"/>
  </r>
  <r>
    <n v="16"/>
    <n v="23"/>
    <x v="38"/>
    <n v="0"/>
    <n v="0"/>
  </r>
  <r>
    <n v="16"/>
    <n v="24"/>
    <x v="39"/>
    <n v="0"/>
    <n v="0"/>
  </r>
  <r>
    <n v="16"/>
    <n v="25"/>
    <x v="40"/>
    <n v="0"/>
    <n v="0"/>
  </r>
  <r>
    <n v="16"/>
    <n v="26"/>
    <x v="41"/>
    <n v="0"/>
    <n v="0"/>
  </r>
  <r>
    <n v="16"/>
    <n v="27"/>
    <x v="42"/>
    <n v="0"/>
    <n v="0"/>
  </r>
  <r>
    <n v="16"/>
    <n v="28"/>
    <x v="43"/>
    <n v="0"/>
    <n v="0"/>
  </r>
  <r>
    <n v="16"/>
    <n v="29"/>
    <x v="44"/>
    <n v="0"/>
    <n v="0"/>
  </r>
  <r>
    <n v="16"/>
    <n v="30"/>
    <x v="45"/>
    <n v="0"/>
    <n v="0"/>
  </r>
  <r>
    <n v="17"/>
    <n v="0"/>
    <x v="16"/>
    <n v="0"/>
    <n v="0"/>
  </r>
  <r>
    <n v="17"/>
    <n v="1"/>
    <x v="17"/>
    <n v="0"/>
    <n v="0"/>
  </r>
  <r>
    <n v="17"/>
    <n v="2"/>
    <x v="18"/>
    <n v="0"/>
    <n v="0"/>
  </r>
  <r>
    <n v="17"/>
    <n v="3"/>
    <x v="19"/>
    <n v="0"/>
    <n v="0"/>
  </r>
  <r>
    <n v="17"/>
    <n v="4"/>
    <x v="20"/>
    <n v="0"/>
    <n v="0"/>
  </r>
  <r>
    <n v="17"/>
    <n v="5"/>
    <x v="21"/>
    <n v="0"/>
    <n v="0"/>
  </r>
  <r>
    <n v="17"/>
    <n v="6"/>
    <x v="22"/>
    <n v="0"/>
    <n v="0"/>
  </r>
  <r>
    <n v="17"/>
    <n v="7"/>
    <x v="23"/>
    <n v="0"/>
    <n v="0"/>
  </r>
  <r>
    <n v="17"/>
    <n v="8"/>
    <x v="24"/>
    <n v="0"/>
    <n v="0"/>
  </r>
  <r>
    <n v="17"/>
    <n v="9"/>
    <x v="25"/>
    <n v="0"/>
    <n v="0"/>
  </r>
  <r>
    <n v="17"/>
    <n v="10"/>
    <x v="26"/>
    <n v="0"/>
    <n v="0"/>
  </r>
  <r>
    <n v="17"/>
    <n v="11"/>
    <x v="27"/>
    <n v="0"/>
    <n v="0"/>
  </r>
  <r>
    <n v="17"/>
    <n v="12"/>
    <x v="28"/>
    <n v="0"/>
    <n v="0"/>
  </r>
  <r>
    <n v="17"/>
    <n v="13"/>
    <x v="29"/>
    <n v="0"/>
    <n v="0"/>
  </r>
  <r>
    <n v="17"/>
    <n v="14"/>
    <x v="30"/>
    <n v="0"/>
    <n v="0"/>
  </r>
  <r>
    <n v="17"/>
    <n v="15"/>
    <x v="31"/>
    <n v="0"/>
    <n v="0"/>
  </r>
  <r>
    <n v="17"/>
    <n v="16"/>
    <x v="32"/>
    <n v="0"/>
    <n v="0"/>
  </r>
  <r>
    <n v="17"/>
    <n v="17"/>
    <x v="33"/>
    <n v="0"/>
    <n v="0"/>
  </r>
  <r>
    <n v="17"/>
    <n v="18"/>
    <x v="34"/>
    <n v="0"/>
    <n v="0"/>
  </r>
  <r>
    <n v="17"/>
    <n v="19"/>
    <x v="35"/>
    <n v="0"/>
    <n v="0"/>
  </r>
  <r>
    <n v="17"/>
    <n v="20"/>
    <x v="36"/>
    <n v="0"/>
    <n v="0"/>
  </r>
  <r>
    <n v="17"/>
    <n v="21"/>
    <x v="37"/>
    <n v="0"/>
    <n v="0"/>
  </r>
  <r>
    <n v="17"/>
    <n v="22"/>
    <x v="38"/>
    <n v="0"/>
    <n v="0"/>
  </r>
  <r>
    <n v="17"/>
    <n v="23"/>
    <x v="39"/>
    <n v="0"/>
    <n v="0"/>
  </r>
  <r>
    <n v="17"/>
    <n v="24"/>
    <x v="40"/>
    <n v="0"/>
    <n v="0"/>
  </r>
  <r>
    <n v="17"/>
    <n v="25"/>
    <x v="41"/>
    <n v="0"/>
    <n v="0"/>
  </r>
  <r>
    <n v="17"/>
    <n v="26"/>
    <x v="42"/>
    <n v="0"/>
    <n v="0"/>
  </r>
  <r>
    <n v="17"/>
    <n v="27"/>
    <x v="43"/>
    <n v="0"/>
    <n v="0"/>
  </r>
  <r>
    <n v="17"/>
    <n v="28"/>
    <x v="44"/>
    <n v="0"/>
    <n v="0"/>
  </r>
  <r>
    <n v="17"/>
    <n v="29"/>
    <x v="45"/>
    <n v="0"/>
    <n v="0"/>
  </r>
  <r>
    <n v="17"/>
    <n v="30"/>
    <x v="46"/>
    <n v="0"/>
    <n v="0"/>
  </r>
  <r>
    <n v="18"/>
    <n v="0"/>
    <x v="17"/>
    <n v="0"/>
    <n v="0"/>
  </r>
  <r>
    <n v="18"/>
    <n v="1"/>
    <x v="18"/>
    <n v="0"/>
    <n v="0"/>
  </r>
  <r>
    <n v="18"/>
    <n v="2"/>
    <x v="19"/>
    <n v="0"/>
    <n v="0"/>
  </r>
  <r>
    <n v="18"/>
    <n v="3"/>
    <x v="20"/>
    <n v="0"/>
    <n v="0"/>
  </r>
  <r>
    <n v="18"/>
    <n v="4"/>
    <x v="21"/>
    <n v="0"/>
    <n v="0"/>
  </r>
  <r>
    <n v="18"/>
    <n v="5"/>
    <x v="22"/>
    <n v="0"/>
    <n v="0"/>
  </r>
  <r>
    <n v="18"/>
    <n v="6"/>
    <x v="23"/>
    <n v="0"/>
    <n v="0"/>
  </r>
  <r>
    <n v="18"/>
    <n v="7"/>
    <x v="24"/>
    <n v="0"/>
    <n v="0"/>
  </r>
  <r>
    <n v="18"/>
    <n v="8"/>
    <x v="25"/>
    <n v="0"/>
    <n v="0"/>
  </r>
  <r>
    <n v="18"/>
    <n v="9"/>
    <x v="26"/>
    <n v="0"/>
    <n v="0"/>
  </r>
  <r>
    <n v="18"/>
    <n v="10"/>
    <x v="27"/>
    <n v="0"/>
    <n v="0"/>
  </r>
  <r>
    <n v="18"/>
    <n v="11"/>
    <x v="28"/>
    <n v="0"/>
    <n v="0"/>
  </r>
  <r>
    <n v="18"/>
    <n v="12"/>
    <x v="29"/>
    <n v="0"/>
    <n v="0"/>
  </r>
  <r>
    <n v="18"/>
    <n v="13"/>
    <x v="30"/>
    <n v="0"/>
    <n v="0"/>
  </r>
  <r>
    <n v="18"/>
    <n v="14"/>
    <x v="31"/>
    <n v="0"/>
    <n v="0"/>
  </r>
  <r>
    <n v="18"/>
    <n v="15"/>
    <x v="32"/>
    <n v="0"/>
    <n v="0"/>
  </r>
  <r>
    <n v="18"/>
    <n v="16"/>
    <x v="33"/>
    <n v="0"/>
    <n v="0"/>
  </r>
  <r>
    <n v="18"/>
    <n v="17"/>
    <x v="34"/>
    <n v="0"/>
    <n v="0"/>
  </r>
  <r>
    <n v="18"/>
    <n v="18"/>
    <x v="35"/>
    <n v="0"/>
    <n v="0"/>
  </r>
  <r>
    <n v="18"/>
    <n v="19"/>
    <x v="36"/>
    <n v="0"/>
    <n v="0"/>
  </r>
  <r>
    <n v="18"/>
    <n v="20"/>
    <x v="37"/>
    <n v="0"/>
    <n v="0"/>
  </r>
  <r>
    <n v="18"/>
    <n v="21"/>
    <x v="38"/>
    <n v="0"/>
    <n v="0"/>
  </r>
  <r>
    <n v="18"/>
    <n v="22"/>
    <x v="39"/>
    <n v="0"/>
    <n v="0"/>
  </r>
  <r>
    <n v="18"/>
    <n v="23"/>
    <x v="40"/>
    <n v="0"/>
    <n v="0"/>
  </r>
  <r>
    <n v="18"/>
    <n v="24"/>
    <x v="41"/>
    <n v="0"/>
    <n v="0"/>
  </r>
  <r>
    <n v="18"/>
    <n v="25"/>
    <x v="42"/>
    <n v="0"/>
    <n v="0"/>
  </r>
  <r>
    <n v="18"/>
    <n v="26"/>
    <x v="43"/>
    <n v="0"/>
    <n v="0"/>
  </r>
  <r>
    <n v="18"/>
    <n v="27"/>
    <x v="44"/>
    <n v="0"/>
    <n v="0"/>
  </r>
  <r>
    <n v="18"/>
    <n v="28"/>
    <x v="45"/>
    <n v="0"/>
    <n v="0"/>
  </r>
  <r>
    <n v="18"/>
    <n v="29"/>
    <x v="46"/>
    <n v="0"/>
    <n v="0"/>
  </r>
  <r>
    <n v="18"/>
    <n v="30"/>
    <x v="47"/>
    <n v="0"/>
    <n v="0"/>
  </r>
  <r>
    <n v="19"/>
    <n v="0"/>
    <x v="18"/>
    <n v="0"/>
    <n v="0"/>
  </r>
  <r>
    <n v="19"/>
    <n v="1"/>
    <x v="19"/>
    <n v="0"/>
    <n v="0"/>
  </r>
  <r>
    <n v="19"/>
    <n v="2"/>
    <x v="20"/>
    <n v="0"/>
    <n v="0"/>
  </r>
  <r>
    <n v="19"/>
    <n v="3"/>
    <x v="21"/>
    <n v="0"/>
    <n v="0"/>
  </r>
  <r>
    <n v="19"/>
    <n v="4"/>
    <x v="22"/>
    <n v="0"/>
    <n v="0"/>
  </r>
  <r>
    <n v="19"/>
    <n v="5"/>
    <x v="23"/>
    <n v="0"/>
    <n v="0"/>
  </r>
  <r>
    <n v="19"/>
    <n v="6"/>
    <x v="24"/>
    <n v="0"/>
    <n v="0"/>
  </r>
  <r>
    <n v="19"/>
    <n v="7"/>
    <x v="25"/>
    <n v="0"/>
    <n v="0"/>
  </r>
  <r>
    <n v="19"/>
    <n v="8"/>
    <x v="26"/>
    <n v="0"/>
    <n v="0"/>
  </r>
  <r>
    <n v="19"/>
    <n v="9"/>
    <x v="27"/>
    <n v="0"/>
    <n v="0"/>
  </r>
  <r>
    <n v="19"/>
    <n v="10"/>
    <x v="28"/>
    <n v="0"/>
    <n v="0"/>
  </r>
  <r>
    <n v="19"/>
    <n v="11"/>
    <x v="29"/>
    <n v="0"/>
    <n v="0"/>
  </r>
  <r>
    <n v="19"/>
    <n v="12"/>
    <x v="30"/>
    <n v="0"/>
    <n v="0"/>
  </r>
  <r>
    <n v="19"/>
    <n v="13"/>
    <x v="31"/>
    <n v="0"/>
    <n v="0"/>
  </r>
  <r>
    <n v="19"/>
    <n v="14"/>
    <x v="32"/>
    <n v="0"/>
    <n v="0"/>
  </r>
  <r>
    <n v="19"/>
    <n v="15"/>
    <x v="33"/>
    <n v="0"/>
    <n v="0"/>
  </r>
  <r>
    <n v="19"/>
    <n v="16"/>
    <x v="34"/>
    <n v="0"/>
    <n v="0"/>
  </r>
  <r>
    <n v="19"/>
    <n v="17"/>
    <x v="35"/>
    <n v="0"/>
    <n v="0"/>
  </r>
  <r>
    <n v="19"/>
    <n v="18"/>
    <x v="36"/>
    <n v="0"/>
    <n v="0"/>
  </r>
  <r>
    <n v="19"/>
    <n v="19"/>
    <x v="37"/>
    <n v="0"/>
    <n v="0"/>
  </r>
  <r>
    <n v="19"/>
    <n v="20"/>
    <x v="38"/>
    <n v="0"/>
    <n v="0"/>
  </r>
  <r>
    <n v="19"/>
    <n v="21"/>
    <x v="39"/>
    <n v="0"/>
    <n v="0"/>
  </r>
  <r>
    <n v="19"/>
    <n v="22"/>
    <x v="40"/>
    <n v="0"/>
    <n v="0"/>
  </r>
  <r>
    <n v="19"/>
    <n v="23"/>
    <x v="41"/>
    <n v="0"/>
    <n v="0"/>
  </r>
  <r>
    <n v="19"/>
    <n v="24"/>
    <x v="42"/>
    <n v="0"/>
    <n v="0"/>
  </r>
  <r>
    <n v="19"/>
    <n v="25"/>
    <x v="43"/>
    <n v="0"/>
    <n v="0"/>
  </r>
  <r>
    <n v="19"/>
    <n v="26"/>
    <x v="44"/>
    <n v="0"/>
    <n v="0"/>
  </r>
  <r>
    <n v="19"/>
    <n v="27"/>
    <x v="45"/>
    <n v="0"/>
    <n v="0"/>
  </r>
  <r>
    <n v="19"/>
    <n v="28"/>
    <x v="46"/>
    <n v="0"/>
    <n v="0"/>
  </r>
  <r>
    <n v="19"/>
    <n v="29"/>
    <x v="47"/>
    <n v="0"/>
    <n v="0"/>
  </r>
  <r>
    <n v="19"/>
    <n v="30"/>
    <x v="48"/>
    <n v="0"/>
    <n v="0"/>
  </r>
  <r>
    <n v="20"/>
    <n v="0"/>
    <x v="19"/>
    <n v="0"/>
    <n v="0"/>
  </r>
  <r>
    <n v="20"/>
    <n v="1"/>
    <x v="20"/>
    <n v="0"/>
    <n v="0"/>
  </r>
  <r>
    <n v="20"/>
    <n v="2"/>
    <x v="21"/>
    <n v="0"/>
    <n v="0"/>
  </r>
  <r>
    <n v="20"/>
    <n v="3"/>
    <x v="22"/>
    <n v="0"/>
    <n v="0"/>
  </r>
  <r>
    <n v="20"/>
    <n v="4"/>
    <x v="23"/>
    <n v="0"/>
    <n v="0"/>
  </r>
  <r>
    <n v="20"/>
    <n v="5"/>
    <x v="24"/>
    <n v="0"/>
    <n v="0"/>
  </r>
  <r>
    <n v="20"/>
    <n v="6"/>
    <x v="25"/>
    <n v="0"/>
    <n v="0"/>
  </r>
  <r>
    <n v="20"/>
    <n v="7"/>
    <x v="26"/>
    <n v="0"/>
    <n v="0"/>
  </r>
  <r>
    <n v="20"/>
    <n v="8"/>
    <x v="27"/>
    <n v="0"/>
    <n v="0"/>
  </r>
  <r>
    <n v="20"/>
    <n v="9"/>
    <x v="28"/>
    <n v="0"/>
    <n v="0"/>
  </r>
  <r>
    <n v="20"/>
    <n v="10"/>
    <x v="29"/>
    <n v="0"/>
    <n v="0"/>
  </r>
  <r>
    <n v="20"/>
    <n v="11"/>
    <x v="30"/>
    <n v="0"/>
    <n v="0"/>
  </r>
  <r>
    <n v="20"/>
    <n v="12"/>
    <x v="31"/>
    <n v="0"/>
    <n v="0"/>
  </r>
  <r>
    <n v="20"/>
    <n v="13"/>
    <x v="32"/>
    <n v="0"/>
    <n v="0"/>
  </r>
  <r>
    <n v="20"/>
    <n v="14"/>
    <x v="33"/>
    <n v="0"/>
    <n v="0"/>
  </r>
  <r>
    <n v="20"/>
    <n v="15"/>
    <x v="34"/>
    <n v="0"/>
    <n v="0"/>
  </r>
  <r>
    <n v="20"/>
    <n v="16"/>
    <x v="35"/>
    <n v="0"/>
    <n v="0"/>
  </r>
  <r>
    <n v="20"/>
    <n v="17"/>
    <x v="36"/>
    <n v="0"/>
    <n v="0"/>
  </r>
  <r>
    <n v="20"/>
    <n v="18"/>
    <x v="37"/>
    <n v="0"/>
    <n v="0"/>
  </r>
  <r>
    <n v="20"/>
    <n v="19"/>
    <x v="38"/>
    <n v="0"/>
    <n v="0"/>
  </r>
  <r>
    <n v="20"/>
    <n v="20"/>
    <x v="39"/>
    <n v="0"/>
    <n v="0"/>
  </r>
  <r>
    <n v="20"/>
    <n v="21"/>
    <x v="40"/>
    <n v="0"/>
    <n v="0"/>
  </r>
  <r>
    <n v="20"/>
    <n v="22"/>
    <x v="41"/>
    <n v="0"/>
    <n v="0"/>
  </r>
  <r>
    <n v="20"/>
    <n v="23"/>
    <x v="42"/>
    <n v="0"/>
    <n v="0"/>
  </r>
  <r>
    <n v="20"/>
    <n v="24"/>
    <x v="43"/>
    <n v="0"/>
    <n v="0"/>
  </r>
  <r>
    <n v="20"/>
    <n v="25"/>
    <x v="44"/>
    <n v="0"/>
    <n v="0"/>
  </r>
  <r>
    <n v="20"/>
    <n v="26"/>
    <x v="45"/>
    <n v="0"/>
    <n v="0"/>
  </r>
  <r>
    <n v="20"/>
    <n v="27"/>
    <x v="46"/>
    <n v="0"/>
    <n v="0"/>
  </r>
  <r>
    <n v="20"/>
    <n v="28"/>
    <x v="47"/>
    <n v="0"/>
    <n v="0"/>
  </r>
  <r>
    <n v="20"/>
    <n v="29"/>
    <x v="48"/>
    <n v="0"/>
    <n v="0"/>
  </r>
  <r>
    <n v="20"/>
    <n v="30"/>
    <x v="49"/>
    <n v="0"/>
    <n v="0"/>
  </r>
  <r>
    <n v="21"/>
    <n v="0"/>
    <x v="20"/>
    <n v="0"/>
    <n v="0"/>
  </r>
  <r>
    <n v="21"/>
    <n v="1"/>
    <x v="21"/>
    <n v="0"/>
    <n v="0"/>
  </r>
  <r>
    <n v="21"/>
    <n v="2"/>
    <x v="22"/>
    <n v="0"/>
    <n v="0"/>
  </r>
  <r>
    <n v="21"/>
    <n v="3"/>
    <x v="23"/>
    <n v="0"/>
    <n v="0"/>
  </r>
  <r>
    <n v="21"/>
    <n v="4"/>
    <x v="24"/>
    <n v="0"/>
    <n v="0"/>
  </r>
  <r>
    <n v="21"/>
    <n v="5"/>
    <x v="25"/>
    <n v="0"/>
    <n v="0"/>
  </r>
  <r>
    <n v="21"/>
    <n v="6"/>
    <x v="26"/>
    <n v="0"/>
    <n v="0"/>
  </r>
  <r>
    <n v="21"/>
    <n v="7"/>
    <x v="27"/>
    <n v="0"/>
    <n v="0"/>
  </r>
  <r>
    <n v="21"/>
    <n v="8"/>
    <x v="28"/>
    <n v="0"/>
    <n v="0"/>
  </r>
  <r>
    <n v="21"/>
    <n v="9"/>
    <x v="29"/>
    <n v="0"/>
    <n v="0"/>
  </r>
  <r>
    <n v="21"/>
    <n v="10"/>
    <x v="30"/>
    <n v="0"/>
    <n v="0"/>
  </r>
  <r>
    <n v="21"/>
    <n v="11"/>
    <x v="31"/>
    <n v="0"/>
    <n v="0"/>
  </r>
  <r>
    <n v="21"/>
    <n v="12"/>
    <x v="32"/>
    <n v="0"/>
    <n v="0"/>
  </r>
  <r>
    <n v="21"/>
    <n v="13"/>
    <x v="33"/>
    <n v="0"/>
    <n v="0"/>
  </r>
  <r>
    <n v="21"/>
    <n v="14"/>
    <x v="34"/>
    <n v="0"/>
    <n v="0"/>
  </r>
  <r>
    <n v="21"/>
    <n v="15"/>
    <x v="35"/>
    <n v="0"/>
    <n v="0"/>
  </r>
  <r>
    <n v="21"/>
    <n v="16"/>
    <x v="36"/>
    <n v="0"/>
    <n v="0"/>
  </r>
  <r>
    <n v="21"/>
    <n v="17"/>
    <x v="37"/>
    <n v="0"/>
    <n v="0"/>
  </r>
  <r>
    <n v="21"/>
    <n v="18"/>
    <x v="38"/>
    <n v="0"/>
    <n v="0"/>
  </r>
  <r>
    <n v="21"/>
    <n v="19"/>
    <x v="39"/>
    <n v="0"/>
    <n v="0"/>
  </r>
  <r>
    <n v="21"/>
    <n v="20"/>
    <x v="40"/>
    <n v="0"/>
    <n v="0"/>
  </r>
  <r>
    <n v="21"/>
    <n v="21"/>
    <x v="41"/>
    <n v="0"/>
    <n v="0"/>
  </r>
  <r>
    <n v="21"/>
    <n v="22"/>
    <x v="42"/>
    <n v="0"/>
    <n v="0"/>
  </r>
  <r>
    <n v="21"/>
    <n v="23"/>
    <x v="43"/>
    <n v="0"/>
    <n v="0"/>
  </r>
  <r>
    <n v="21"/>
    <n v="24"/>
    <x v="44"/>
    <n v="0"/>
    <n v="0"/>
  </r>
  <r>
    <n v="21"/>
    <n v="25"/>
    <x v="45"/>
    <n v="0"/>
    <n v="0"/>
  </r>
  <r>
    <n v="21"/>
    <n v="26"/>
    <x v="46"/>
    <n v="0"/>
    <n v="0"/>
  </r>
  <r>
    <n v="21"/>
    <n v="27"/>
    <x v="47"/>
    <n v="0"/>
    <n v="0"/>
  </r>
  <r>
    <n v="21"/>
    <n v="28"/>
    <x v="48"/>
    <n v="0"/>
    <n v="0"/>
  </r>
  <r>
    <n v="21"/>
    <n v="29"/>
    <x v="49"/>
    <n v="0"/>
    <n v="0"/>
  </r>
  <r>
    <n v="21"/>
    <n v="30"/>
    <x v="50"/>
    <n v="0"/>
    <n v="0"/>
  </r>
  <r>
    <n v="22"/>
    <n v="0"/>
    <x v="21"/>
    <n v="0"/>
    <n v="0"/>
  </r>
  <r>
    <n v="22"/>
    <n v="1"/>
    <x v="22"/>
    <n v="0"/>
    <n v="0"/>
  </r>
  <r>
    <n v="22"/>
    <n v="2"/>
    <x v="23"/>
    <n v="0"/>
    <n v="0"/>
  </r>
  <r>
    <n v="22"/>
    <n v="3"/>
    <x v="24"/>
    <n v="0"/>
    <n v="0"/>
  </r>
  <r>
    <n v="22"/>
    <n v="4"/>
    <x v="25"/>
    <n v="0"/>
    <n v="0"/>
  </r>
  <r>
    <n v="22"/>
    <n v="5"/>
    <x v="26"/>
    <n v="0"/>
    <n v="0"/>
  </r>
  <r>
    <n v="22"/>
    <n v="6"/>
    <x v="27"/>
    <n v="0"/>
    <n v="0"/>
  </r>
  <r>
    <n v="22"/>
    <n v="7"/>
    <x v="28"/>
    <n v="0"/>
    <n v="0"/>
  </r>
  <r>
    <n v="22"/>
    <n v="8"/>
    <x v="29"/>
    <n v="0"/>
    <n v="0"/>
  </r>
  <r>
    <n v="22"/>
    <n v="9"/>
    <x v="30"/>
    <n v="0"/>
    <n v="0"/>
  </r>
  <r>
    <n v="22"/>
    <n v="10"/>
    <x v="31"/>
    <n v="0"/>
    <n v="0"/>
  </r>
  <r>
    <n v="22"/>
    <n v="11"/>
    <x v="32"/>
    <n v="0"/>
    <n v="0"/>
  </r>
  <r>
    <n v="22"/>
    <n v="12"/>
    <x v="33"/>
    <n v="0"/>
    <n v="0"/>
  </r>
  <r>
    <n v="22"/>
    <n v="13"/>
    <x v="34"/>
    <n v="0"/>
    <n v="0"/>
  </r>
  <r>
    <n v="22"/>
    <n v="14"/>
    <x v="35"/>
    <n v="0"/>
    <n v="0"/>
  </r>
  <r>
    <n v="22"/>
    <n v="15"/>
    <x v="36"/>
    <n v="0"/>
    <n v="0"/>
  </r>
  <r>
    <n v="22"/>
    <n v="16"/>
    <x v="37"/>
    <n v="0"/>
    <n v="0"/>
  </r>
  <r>
    <n v="22"/>
    <n v="17"/>
    <x v="38"/>
    <n v="0"/>
    <n v="0"/>
  </r>
  <r>
    <n v="22"/>
    <n v="18"/>
    <x v="39"/>
    <n v="0"/>
    <n v="0"/>
  </r>
  <r>
    <n v="22"/>
    <n v="19"/>
    <x v="40"/>
    <n v="0"/>
    <n v="0"/>
  </r>
  <r>
    <n v="22"/>
    <n v="20"/>
    <x v="41"/>
    <n v="0"/>
    <n v="0"/>
  </r>
  <r>
    <n v="22"/>
    <n v="21"/>
    <x v="42"/>
    <n v="0"/>
    <n v="0"/>
  </r>
  <r>
    <n v="22"/>
    <n v="22"/>
    <x v="43"/>
    <n v="0"/>
    <n v="0"/>
  </r>
  <r>
    <n v="22"/>
    <n v="23"/>
    <x v="44"/>
    <n v="0"/>
    <n v="0"/>
  </r>
  <r>
    <n v="22"/>
    <n v="24"/>
    <x v="45"/>
    <n v="0"/>
    <n v="0"/>
  </r>
  <r>
    <n v="22"/>
    <n v="25"/>
    <x v="46"/>
    <n v="0"/>
    <n v="0"/>
  </r>
  <r>
    <n v="22"/>
    <n v="26"/>
    <x v="47"/>
    <n v="0"/>
    <n v="0"/>
  </r>
  <r>
    <n v="22"/>
    <n v="27"/>
    <x v="48"/>
    <n v="0"/>
    <n v="0"/>
  </r>
  <r>
    <n v="22"/>
    <n v="28"/>
    <x v="49"/>
    <n v="0"/>
    <n v="0"/>
  </r>
  <r>
    <n v="22"/>
    <n v="29"/>
    <x v="50"/>
    <n v="0"/>
    <n v="0"/>
  </r>
  <r>
    <n v="22"/>
    <n v="30"/>
    <x v="51"/>
    <n v="0"/>
    <n v="0"/>
  </r>
  <r>
    <n v="23"/>
    <n v="0"/>
    <x v="22"/>
    <n v="0"/>
    <n v="0"/>
  </r>
  <r>
    <n v="23"/>
    <n v="1"/>
    <x v="23"/>
    <n v="0"/>
    <n v="0"/>
  </r>
  <r>
    <n v="23"/>
    <n v="2"/>
    <x v="24"/>
    <n v="0"/>
    <n v="0"/>
  </r>
  <r>
    <n v="23"/>
    <n v="3"/>
    <x v="25"/>
    <n v="0"/>
    <n v="0"/>
  </r>
  <r>
    <n v="23"/>
    <n v="4"/>
    <x v="26"/>
    <n v="0"/>
    <n v="0"/>
  </r>
  <r>
    <n v="23"/>
    <n v="5"/>
    <x v="27"/>
    <n v="0"/>
    <n v="0"/>
  </r>
  <r>
    <n v="23"/>
    <n v="6"/>
    <x v="28"/>
    <n v="0"/>
    <n v="0"/>
  </r>
  <r>
    <n v="23"/>
    <n v="7"/>
    <x v="29"/>
    <n v="0"/>
    <n v="0"/>
  </r>
  <r>
    <n v="23"/>
    <n v="8"/>
    <x v="30"/>
    <n v="0"/>
    <n v="0"/>
  </r>
  <r>
    <n v="23"/>
    <n v="9"/>
    <x v="31"/>
    <n v="0"/>
    <n v="0"/>
  </r>
  <r>
    <n v="23"/>
    <n v="10"/>
    <x v="32"/>
    <n v="0"/>
    <n v="0"/>
  </r>
  <r>
    <n v="23"/>
    <n v="11"/>
    <x v="33"/>
    <n v="0"/>
    <n v="0"/>
  </r>
  <r>
    <n v="23"/>
    <n v="12"/>
    <x v="34"/>
    <n v="0"/>
    <n v="0"/>
  </r>
  <r>
    <n v="23"/>
    <n v="13"/>
    <x v="35"/>
    <n v="0"/>
    <n v="0"/>
  </r>
  <r>
    <n v="23"/>
    <n v="14"/>
    <x v="36"/>
    <n v="0"/>
    <n v="0"/>
  </r>
  <r>
    <n v="23"/>
    <n v="15"/>
    <x v="37"/>
    <n v="0"/>
    <n v="0"/>
  </r>
  <r>
    <n v="23"/>
    <n v="16"/>
    <x v="38"/>
    <n v="0"/>
    <n v="0"/>
  </r>
  <r>
    <n v="23"/>
    <n v="17"/>
    <x v="39"/>
    <n v="0"/>
    <n v="0"/>
  </r>
  <r>
    <n v="23"/>
    <n v="18"/>
    <x v="40"/>
    <n v="0"/>
    <n v="0"/>
  </r>
  <r>
    <n v="23"/>
    <n v="19"/>
    <x v="41"/>
    <n v="0"/>
    <n v="0"/>
  </r>
  <r>
    <n v="23"/>
    <n v="20"/>
    <x v="42"/>
    <n v="0"/>
    <n v="0"/>
  </r>
  <r>
    <n v="23"/>
    <n v="21"/>
    <x v="43"/>
    <n v="0"/>
    <n v="0"/>
  </r>
  <r>
    <n v="23"/>
    <n v="22"/>
    <x v="44"/>
    <n v="0"/>
    <n v="0"/>
  </r>
  <r>
    <n v="23"/>
    <n v="23"/>
    <x v="45"/>
    <n v="0"/>
    <n v="0"/>
  </r>
  <r>
    <n v="23"/>
    <n v="24"/>
    <x v="46"/>
    <n v="0"/>
    <n v="0"/>
  </r>
  <r>
    <n v="23"/>
    <n v="25"/>
    <x v="47"/>
    <n v="0"/>
    <n v="0"/>
  </r>
  <r>
    <n v="23"/>
    <n v="26"/>
    <x v="48"/>
    <n v="0"/>
    <n v="0"/>
  </r>
  <r>
    <n v="23"/>
    <n v="27"/>
    <x v="49"/>
    <n v="0"/>
    <n v="0"/>
  </r>
  <r>
    <n v="23"/>
    <n v="28"/>
    <x v="50"/>
    <n v="0"/>
    <n v="0"/>
  </r>
  <r>
    <n v="23"/>
    <n v="29"/>
    <x v="51"/>
    <n v="0"/>
    <n v="0"/>
  </r>
  <r>
    <n v="23"/>
    <n v="30"/>
    <x v="52"/>
    <n v="0"/>
    <n v="0"/>
  </r>
  <r>
    <n v="24"/>
    <n v="0"/>
    <x v="23"/>
    <n v="0"/>
    <n v="0"/>
  </r>
  <r>
    <n v="24"/>
    <n v="1"/>
    <x v="24"/>
    <n v="0"/>
    <n v="0"/>
  </r>
  <r>
    <n v="24"/>
    <n v="2"/>
    <x v="25"/>
    <n v="0"/>
    <n v="0"/>
  </r>
  <r>
    <n v="24"/>
    <n v="3"/>
    <x v="26"/>
    <n v="0"/>
    <n v="0"/>
  </r>
  <r>
    <n v="24"/>
    <n v="4"/>
    <x v="27"/>
    <n v="0"/>
    <n v="0"/>
  </r>
  <r>
    <n v="24"/>
    <n v="5"/>
    <x v="28"/>
    <n v="0"/>
    <n v="0"/>
  </r>
  <r>
    <n v="24"/>
    <n v="6"/>
    <x v="29"/>
    <n v="0"/>
    <n v="0"/>
  </r>
  <r>
    <n v="24"/>
    <n v="7"/>
    <x v="30"/>
    <n v="0"/>
    <n v="0"/>
  </r>
  <r>
    <n v="24"/>
    <n v="8"/>
    <x v="31"/>
    <n v="0"/>
    <n v="0"/>
  </r>
  <r>
    <n v="24"/>
    <n v="9"/>
    <x v="32"/>
    <n v="0"/>
    <n v="0"/>
  </r>
  <r>
    <n v="24"/>
    <n v="10"/>
    <x v="33"/>
    <n v="0"/>
    <n v="0"/>
  </r>
  <r>
    <n v="24"/>
    <n v="11"/>
    <x v="34"/>
    <n v="0"/>
    <n v="0"/>
  </r>
  <r>
    <n v="24"/>
    <n v="12"/>
    <x v="35"/>
    <n v="0"/>
    <n v="0"/>
  </r>
  <r>
    <n v="24"/>
    <n v="13"/>
    <x v="36"/>
    <n v="0"/>
    <n v="0"/>
  </r>
  <r>
    <n v="24"/>
    <n v="14"/>
    <x v="37"/>
    <n v="0"/>
    <n v="0"/>
  </r>
  <r>
    <n v="24"/>
    <n v="15"/>
    <x v="38"/>
    <n v="0"/>
    <n v="0"/>
  </r>
  <r>
    <n v="24"/>
    <n v="16"/>
    <x v="39"/>
    <n v="0"/>
    <n v="0"/>
  </r>
  <r>
    <n v="24"/>
    <n v="17"/>
    <x v="40"/>
    <n v="0"/>
    <n v="0"/>
  </r>
  <r>
    <n v="24"/>
    <n v="18"/>
    <x v="41"/>
    <n v="0"/>
    <n v="0"/>
  </r>
  <r>
    <n v="24"/>
    <n v="19"/>
    <x v="42"/>
    <n v="0"/>
    <n v="0"/>
  </r>
  <r>
    <n v="24"/>
    <n v="20"/>
    <x v="43"/>
    <n v="0"/>
    <n v="0"/>
  </r>
  <r>
    <n v="24"/>
    <n v="21"/>
    <x v="44"/>
    <n v="0"/>
    <n v="0"/>
  </r>
  <r>
    <n v="24"/>
    <n v="22"/>
    <x v="45"/>
    <n v="0"/>
    <n v="0"/>
  </r>
  <r>
    <n v="24"/>
    <n v="23"/>
    <x v="46"/>
    <n v="0"/>
    <n v="0"/>
  </r>
  <r>
    <n v="24"/>
    <n v="24"/>
    <x v="47"/>
    <n v="0"/>
    <n v="0"/>
  </r>
  <r>
    <n v="24"/>
    <n v="25"/>
    <x v="48"/>
    <n v="0"/>
    <n v="0"/>
  </r>
  <r>
    <n v="24"/>
    <n v="26"/>
    <x v="49"/>
    <n v="0"/>
    <n v="0"/>
  </r>
  <r>
    <n v="24"/>
    <n v="27"/>
    <x v="50"/>
    <n v="0"/>
    <n v="0"/>
  </r>
  <r>
    <n v="24"/>
    <n v="28"/>
    <x v="51"/>
    <n v="0"/>
    <n v="0"/>
  </r>
  <r>
    <n v="24"/>
    <n v="29"/>
    <x v="52"/>
    <n v="0"/>
    <n v="0"/>
  </r>
  <r>
    <n v="24"/>
    <n v="30"/>
    <x v="53"/>
    <n v="0"/>
    <n v="0"/>
  </r>
  <r>
    <n v="25"/>
    <n v="0"/>
    <x v="24"/>
    <n v="0"/>
    <n v="0"/>
  </r>
  <r>
    <n v="25"/>
    <n v="1"/>
    <x v="25"/>
    <n v="0"/>
    <n v="0"/>
  </r>
  <r>
    <n v="25"/>
    <n v="2"/>
    <x v="26"/>
    <n v="0"/>
    <n v="0"/>
  </r>
  <r>
    <n v="25"/>
    <n v="3"/>
    <x v="27"/>
    <n v="0"/>
    <n v="0"/>
  </r>
  <r>
    <n v="25"/>
    <n v="4"/>
    <x v="28"/>
    <n v="0"/>
    <n v="0"/>
  </r>
  <r>
    <n v="25"/>
    <n v="5"/>
    <x v="29"/>
    <n v="0"/>
    <n v="0"/>
  </r>
  <r>
    <n v="25"/>
    <n v="6"/>
    <x v="30"/>
    <n v="0"/>
    <n v="0"/>
  </r>
  <r>
    <n v="25"/>
    <n v="7"/>
    <x v="31"/>
    <n v="0"/>
    <n v="0"/>
  </r>
  <r>
    <n v="25"/>
    <n v="8"/>
    <x v="32"/>
    <n v="0"/>
    <n v="0"/>
  </r>
  <r>
    <n v="25"/>
    <n v="9"/>
    <x v="33"/>
    <n v="0"/>
    <n v="0"/>
  </r>
  <r>
    <n v="25"/>
    <n v="10"/>
    <x v="34"/>
    <n v="0"/>
    <n v="0"/>
  </r>
  <r>
    <n v="25"/>
    <n v="11"/>
    <x v="35"/>
    <n v="0"/>
    <n v="0"/>
  </r>
  <r>
    <n v="25"/>
    <n v="12"/>
    <x v="36"/>
    <n v="0"/>
    <n v="0"/>
  </r>
  <r>
    <n v="25"/>
    <n v="13"/>
    <x v="37"/>
    <n v="0"/>
    <n v="0"/>
  </r>
  <r>
    <n v="25"/>
    <n v="14"/>
    <x v="38"/>
    <n v="0"/>
    <n v="0"/>
  </r>
  <r>
    <n v="25"/>
    <n v="15"/>
    <x v="39"/>
    <n v="0"/>
    <n v="0"/>
  </r>
  <r>
    <n v="25"/>
    <n v="16"/>
    <x v="40"/>
    <n v="0"/>
    <n v="0"/>
  </r>
  <r>
    <n v="25"/>
    <n v="17"/>
    <x v="41"/>
    <n v="0"/>
    <n v="0"/>
  </r>
  <r>
    <n v="25"/>
    <n v="18"/>
    <x v="42"/>
    <n v="0"/>
    <n v="0"/>
  </r>
  <r>
    <n v="25"/>
    <n v="19"/>
    <x v="43"/>
    <n v="0"/>
    <n v="0"/>
  </r>
  <r>
    <n v="25"/>
    <n v="20"/>
    <x v="44"/>
    <n v="0"/>
    <n v="0"/>
  </r>
  <r>
    <n v="25"/>
    <n v="21"/>
    <x v="45"/>
    <n v="0"/>
    <n v="0"/>
  </r>
  <r>
    <n v="25"/>
    <n v="22"/>
    <x v="46"/>
    <n v="0"/>
    <n v="0"/>
  </r>
  <r>
    <n v="25"/>
    <n v="23"/>
    <x v="47"/>
    <n v="0"/>
    <n v="0"/>
  </r>
  <r>
    <n v="25"/>
    <n v="24"/>
    <x v="48"/>
    <n v="0"/>
    <n v="0"/>
  </r>
  <r>
    <n v="25"/>
    <n v="25"/>
    <x v="49"/>
    <n v="0"/>
    <n v="0"/>
  </r>
  <r>
    <n v="25"/>
    <n v="26"/>
    <x v="50"/>
    <n v="0"/>
    <n v="0"/>
  </r>
  <r>
    <n v="25"/>
    <n v="27"/>
    <x v="51"/>
    <n v="0"/>
    <n v="0"/>
  </r>
  <r>
    <n v="25"/>
    <n v="28"/>
    <x v="52"/>
    <n v="0"/>
    <n v="0"/>
  </r>
  <r>
    <n v="25"/>
    <n v="29"/>
    <x v="53"/>
    <n v="0"/>
    <n v="0"/>
  </r>
  <r>
    <n v="25"/>
    <n v="30"/>
    <x v="54"/>
    <n v="0"/>
    <n v="0"/>
  </r>
  <r>
    <n v="26"/>
    <n v="0"/>
    <x v="25"/>
    <n v="0"/>
    <n v="0"/>
  </r>
  <r>
    <n v="26"/>
    <n v="1"/>
    <x v="26"/>
    <n v="0"/>
    <n v="0"/>
  </r>
  <r>
    <n v="26"/>
    <n v="2"/>
    <x v="27"/>
    <n v="0"/>
    <n v="0"/>
  </r>
  <r>
    <n v="26"/>
    <n v="3"/>
    <x v="28"/>
    <n v="0"/>
    <n v="0"/>
  </r>
  <r>
    <n v="26"/>
    <n v="4"/>
    <x v="29"/>
    <n v="0"/>
    <n v="0"/>
  </r>
  <r>
    <n v="26"/>
    <n v="5"/>
    <x v="30"/>
    <n v="0"/>
    <n v="0"/>
  </r>
  <r>
    <n v="26"/>
    <n v="6"/>
    <x v="31"/>
    <n v="0"/>
    <n v="0"/>
  </r>
  <r>
    <n v="26"/>
    <n v="7"/>
    <x v="32"/>
    <n v="0"/>
    <n v="0"/>
  </r>
  <r>
    <n v="26"/>
    <n v="8"/>
    <x v="33"/>
    <n v="0"/>
    <n v="0"/>
  </r>
  <r>
    <n v="26"/>
    <n v="9"/>
    <x v="34"/>
    <n v="0"/>
    <n v="0"/>
  </r>
  <r>
    <n v="26"/>
    <n v="10"/>
    <x v="35"/>
    <n v="0"/>
    <n v="0"/>
  </r>
  <r>
    <n v="26"/>
    <n v="11"/>
    <x v="36"/>
    <n v="0"/>
    <n v="0"/>
  </r>
  <r>
    <n v="26"/>
    <n v="12"/>
    <x v="37"/>
    <n v="0"/>
    <n v="0"/>
  </r>
  <r>
    <n v="26"/>
    <n v="13"/>
    <x v="38"/>
    <n v="0"/>
    <n v="0"/>
  </r>
  <r>
    <n v="26"/>
    <n v="14"/>
    <x v="39"/>
    <n v="0"/>
    <n v="0"/>
  </r>
  <r>
    <n v="26"/>
    <n v="15"/>
    <x v="40"/>
    <n v="0"/>
    <n v="0"/>
  </r>
  <r>
    <n v="26"/>
    <n v="16"/>
    <x v="41"/>
    <n v="0"/>
    <n v="0"/>
  </r>
  <r>
    <n v="26"/>
    <n v="17"/>
    <x v="42"/>
    <n v="0"/>
    <n v="0"/>
  </r>
  <r>
    <n v="26"/>
    <n v="18"/>
    <x v="43"/>
    <n v="0"/>
    <n v="0"/>
  </r>
  <r>
    <n v="26"/>
    <n v="19"/>
    <x v="44"/>
    <n v="0"/>
    <n v="0"/>
  </r>
  <r>
    <n v="26"/>
    <n v="20"/>
    <x v="45"/>
    <n v="0"/>
    <n v="0"/>
  </r>
  <r>
    <n v="26"/>
    <n v="21"/>
    <x v="46"/>
    <n v="0"/>
    <n v="0"/>
  </r>
  <r>
    <n v="26"/>
    <n v="22"/>
    <x v="47"/>
    <n v="0"/>
    <n v="0"/>
  </r>
  <r>
    <n v="26"/>
    <n v="23"/>
    <x v="48"/>
    <n v="0"/>
    <n v="0"/>
  </r>
  <r>
    <n v="26"/>
    <n v="24"/>
    <x v="49"/>
    <n v="0"/>
    <n v="0"/>
  </r>
  <r>
    <n v="26"/>
    <n v="25"/>
    <x v="50"/>
    <n v="0"/>
    <n v="0"/>
  </r>
  <r>
    <n v="26"/>
    <n v="26"/>
    <x v="51"/>
    <n v="0"/>
    <n v="0"/>
  </r>
  <r>
    <n v="26"/>
    <n v="27"/>
    <x v="52"/>
    <n v="0"/>
    <n v="0"/>
  </r>
  <r>
    <n v="26"/>
    <n v="28"/>
    <x v="53"/>
    <n v="0"/>
    <n v="0"/>
  </r>
  <r>
    <n v="26"/>
    <n v="29"/>
    <x v="54"/>
    <n v="0"/>
    <n v="0"/>
  </r>
  <r>
    <n v="26"/>
    <n v="30"/>
    <x v="55"/>
    <n v="0"/>
    <n v="0"/>
  </r>
  <r>
    <n v="27"/>
    <n v="0"/>
    <x v="26"/>
    <n v="0"/>
    <n v="0"/>
  </r>
  <r>
    <n v="27"/>
    <n v="1"/>
    <x v="27"/>
    <n v="0"/>
    <n v="0"/>
  </r>
  <r>
    <n v="27"/>
    <n v="2"/>
    <x v="28"/>
    <n v="0"/>
    <n v="0"/>
  </r>
  <r>
    <n v="27"/>
    <n v="3"/>
    <x v="29"/>
    <n v="0"/>
    <n v="0"/>
  </r>
  <r>
    <n v="27"/>
    <n v="4"/>
    <x v="30"/>
    <n v="0"/>
    <n v="0"/>
  </r>
  <r>
    <n v="27"/>
    <n v="5"/>
    <x v="31"/>
    <n v="0"/>
    <n v="0"/>
  </r>
  <r>
    <n v="27"/>
    <n v="6"/>
    <x v="32"/>
    <n v="0"/>
    <n v="0"/>
  </r>
  <r>
    <n v="27"/>
    <n v="7"/>
    <x v="33"/>
    <n v="0"/>
    <n v="0"/>
  </r>
  <r>
    <n v="27"/>
    <n v="8"/>
    <x v="34"/>
    <n v="0"/>
    <n v="0"/>
  </r>
  <r>
    <n v="27"/>
    <n v="9"/>
    <x v="35"/>
    <n v="0"/>
    <n v="0"/>
  </r>
  <r>
    <n v="27"/>
    <n v="10"/>
    <x v="36"/>
    <n v="0"/>
    <n v="0"/>
  </r>
  <r>
    <n v="27"/>
    <n v="11"/>
    <x v="37"/>
    <n v="0"/>
    <n v="0"/>
  </r>
  <r>
    <n v="27"/>
    <n v="12"/>
    <x v="38"/>
    <n v="0"/>
    <n v="0"/>
  </r>
  <r>
    <n v="27"/>
    <n v="13"/>
    <x v="39"/>
    <n v="0"/>
    <n v="0"/>
  </r>
  <r>
    <n v="27"/>
    <n v="14"/>
    <x v="40"/>
    <n v="0"/>
    <n v="0"/>
  </r>
  <r>
    <n v="27"/>
    <n v="15"/>
    <x v="41"/>
    <n v="0"/>
    <n v="0"/>
  </r>
  <r>
    <n v="27"/>
    <n v="16"/>
    <x v="42"/>
    <n v="0"/>
    <n v="0"/>
  </r>
  <r>
    <n v="27"/>
    <n v="17"/>
    <x v="43"/>
    <n v="0"/>
    <n v="0"/>
  </r>
  <r>
    <n v="27"/>
    <n v="18"/>
    <x v="44"/>
    <n v="0"/>
    <n v="0"/>
  </r>
  <r>
    <n v="27"/>
    <n v="19"/>
    <x v="45"/>
    <n v="0"/>
    <n v="0"/>
  </r>
  <r>
    <n v="27"/>
    <n v="20"/>
    <x v="46"/>
    <n v="0"/>
    <n v="0"/>
  </r>
  <r>
    <n v="27"/>
    <n v="21"/>
    <x v="47"/>
    <n v="0"/>
    <n v="0"/>
  </r>
  <r>
    <n v="27"/>
    <n v="22"/>
    <x v="48"/>
    <n v="0"/>
    <n v="0"/>
  </r>
  <r>
    <n v="27"/>
    <n v="23"/>
    <x v="49"/>
    <n v="0"/>
    <n v="0"/>
  </r>
  <r>
    <n v="27"/>
    <n v="24"/>
    <x v="50"/>
    <n v="0"/>
    <n v="0"/>
  </r>
  <r>
    <n v="27"/>
    <n v="25"/>
    <x v="51"/>
    <n v="0"/>
    <n v="0"/>
  </r>
  <r>
    <n v="27"/>
    <n v="26"/>
    <x v="52"/>
    <n v="0"/>
    <n v="0"/>
  </r>
  <r>
    <n v="27"/>
    <n v="27"/>
    <x v="53"/>
    <n v="0"/>
    <n v="0"/>
  </r>
  <r>
    <n v="27"/>
    <n v="28"/>
    <x v="54"/>
    <n v="0"/>
    <n v="0"/>
  </r>
  <r>
    <n v="27"/>
    <n v="29"/>
    <x v="55"/>
    <n v="0"/>
    <n v="0"/>
  </r>
  <r>
    <n v="27"/>
    <n v="30"/>
    <x v="56"/>
    <n v="0"/>
    <n v="0"/>
  </r>
  <r>
    <n v="28"/>
    <n v="0"/>
    <x v="27"/>
    <n v="0"/>
    <n v="0"/>
  </r>
  <r>
    <n v="28"/>
    <n v="1"/>
    <x v="28"/>
    <n v="0"/>
    <n v="0"/>
  </r>
  <r>
    <n v="28"/>
    <n v="2"/>
    <x v="29"/>
    <n v="0"/>
    <n v="0"/>
  </r>
  <r>
    <n v="28"/>
    <n v="3"/>
    <x v="30"/>
    <n v="0"/>
    <n v="0"/>
  </r>
  <r>
    <n v="28"/>
    <n v="4"/>
    <x v="31"/>
    <n v="0"/>
    <n v="0"/>
  </r>
  <r>
    <n v="28"/>
    <n v="5"/>
    <x v="32"/>
    <n v="0"/>
    <n v="0"/>
  </r>
  <r>
    <n v="28"/>
    <n v="6"/>
    <x v="33"/>
    <n v="0"/>
    <n v="0"/>
  </r>
  <r>
    <n v="28"/>
    <n v="7"/>
    <x v="34"/>
    <n v="0"/>
    <n v="0"/>
  </r>
  <r>
    <n v="28"/>
    <n v="8"/>
    <x v="35"/>
    <n v="0"/>
    <n v="0"/>
  </r>
  <r>
    <n v="28"/>
    <n v="9"/>
    <x v="36"/>
    <n v="0"/>
    <n v="0"/>
  </r>
  <r>
    <n v="28"/>
    <n v="10"/>
    <x v="37"/>
    <n v="0"/>
    <n v="0"/>
  </r>
  <r>
    <n v="28"/>
    <n v="11"/>
    <x v="38"/>
    <n v="0"/>
    <n v="0"/>
  </r>
  <r>
    <n v="28"/>
    <n v="12"/>
    <x v="39"/>
    <n v="0"/>
    <n v="0"/>
  </r>
  <r>
    <n v="28"/>
    <n v="13"/>
    <x v="40"/>
    <n v="0"/>
    <n v="0"/>
  </r>
  <r>
    <n v="28"/>
    <n v="14"/>
    <x v="41"/>
    <n v="0"/>
    <n v="0"/>
  </r>
  <r>
    <n v="28"/>
    <n v="15"/>
    <x v="42"/>
    <n v="0"/>
    <n v="0"/>
  </r>
  <r>
    <n v="28"/>
    <n v="16"/>
    <x v="43"/>
    <n v="0"/>
    <n v="0"/>
  </r>
  <r>
    <n v="28"/>
    <n v="17"/>
    <x v="44"/>
    <n v="0"/>
    <n v="0"/>
  </r>
  <r>
    <n v="28"/>
    <n v="18"/>
    <x v="45"/>
    <n v="0"/>
    <n v="0"/>
  </r>
  <r>
    <n v="28"/>
    <n v="19"/>
    <x v="46"/>
    <n v="0"/>
    <n v="0"/>
  </r>
  <r>
    <n v="28"/>
    <n v="20"/>
    <x v="47"/>
    <n v="0"/>
    <n v="0"/>
  </r>
  <r>
    <n v="28"/>
    <n v="21"/>
    <x v="48"/>
    <n v="0"/>
    <n v="0"/>
  </r>
  <r>
    <n v="28"/>
    <n v="22"/>
    <x v="49"/>
    <n v="0"/>
    <n v="0"/>
  </r>
  <r>
    <n v="28"/>
    <n v="23"/>
    <x v="50"/>
    <n v="0"/>
    <n v="0"/>
  </r>
  <r>
    <n v="28"/>
    <n v="24"/>
    <x v="51"/>
    <n v="0"/>
    <n v="0"/>
  </r>
  <r>
    <n v="28"/>
    <n v="25"/>
    <x v="52"/>
    <n v="0"/>
    <n v="0"/>
  </r>
  <r>
    <n v="28"/>
    <n v="26"/>
    <x v="53"/>
    <n v="0"/>
    <n v="0"/>
  </r>
  <r>
    <n v="28"/>
    <n v="27"/>
    <x v="54"/>
    <n v="0"/>
    <n v="0"/>
  </r>
  <r>
    <n v="28"/>
    <n v="28"/>
    <x v="55"/>
    <n v="0"/>
    <n v="0"/>
  </r>
  <r>
    <n v="28"/>
    <n v="29"/>
    <x v="56"/>
    <n v="0"/>
    <n v="0"/>
  </r>
  <r>
    <n v="28"/>
    <n v="30"/>
    <x v="57"/>
    <n v="0"/>
    <n v="0"/>
  </r>
  <r>
    <n v="29"/>
    <n v="0"/>
    <x v="28"/>
    <n v="0"/>
    <n v="0"/>
  </r>
  <r>
    <n v="29"/>
    <n v="1"/>
    <x v="29"/>
    <n v="0"/>
    <n v="0"/>
  </r>
  <r>
    <n v="29"/>
    <n v="2"/>
    <x v="30"/>
    <n v="0"/>
    <n v="0"/>
  </r>
  <r>
    <n v="29"/>
    <n v="3"/>
    <x v="31"/>
    <n v="0"/>
    <n v="0"/>
  </r>
  <r>
    <n v="29"/>
    <n v="4"/>
    <x v="32"/>
    <n v="0"/>
    <n v="0"/>
  </r>
  <r>
    <n v="29"/>
    <n v="5"/>
    <x v="33"/>
    <n v="0"/>
    <n v="0"/>
  </r>
  <r>
    <n v="29"/>
    <n v="6"/>
    <x v="34"/>
    <n v="0"/>
    <n v="0"/>
  </r>
  <r>
    <n v="29"/>
    <n v="7"/>
    <x v="35"/>
    <n v="0"/>
    <n v="0"/>
  </r>
  <r>
    <n v="29"/>
    <n v="8"/>
    <x v="36"/>
    <n v="0"/>
    <n v="0"/>
  </r>
  <r>
    <n v="29"/>
    <n v="9"/>
    <x v="37"/>
    <n v="0"/>
    <n v="0"/>
  </r>
  <r>
    <n v="29"/>
    <n v="10"/>
    <x v="38"/>
    <n v="0"/>
    <n v="0"/>
  </r>
  <r>
    <n v="29"/>
    <n v="11"/>
    <x v="39"/>
    <n v="0"/>
    <n v="0"/>
  </r>
  <r>
    <n v="29"/>
    <n v="12"/>
    <x v="40"/>
    <n v="0"/>
    <n v="0"/>
  </r>
  <r>
    <n v="29"/>
    <n v="13"/>
    <x v="41"/>
    <n v="0"/>
    <n v="0"/>
  </r>
  <r>
    <n v="29"/>
    <n v="14"/>
    <x v="42"/>
    <n v="0"/>
    <n v="0"/>
  </r>
  <r>
    <n v="29"/>
    <n v="15"/>
    <x v="43"/>
    <n v="0"/>
    <n v="0"/>
  </r>
  <r>
    <n v="29"/>
    <n v="16"/>
    <x v="44"/>
    <n v="0"/>
    <n v="0"/>
  </r>
  <r>
    <n v="29"/>
    <n v="17"/>
    <x v="45"/>
    <n v="0"/>
    <n v="0"/>
  </r>
  <r>
    <n v="29"/>
    <n v="18"/>
    <x v="46"/>
    <n v="0"/>
    <n v="0"/>
  </r>
  <r>
    <n v="29"/>
    <n v="19"/>
    <x v="47"/>
    <n v="0"/>
    <n v="0"/>
  </r>
  <r>
    <n v="29"/>
    <n v="20"/>
    <x v="48"/>
    <n v="0"/>
    <n v="0"/>
  </r>
  <r>
    <n v="29"/>
    <n v="21"/>
    <x v="49"/>
    <n v="0"/>
    <n v="0"/>
  </r>
  <r>
    <n v="29"/>
    <n v="22"/>
    <x v="50"/>
    <n v="0"/>
    <n v="0"/>
  </r>
  <r>
    <n v="29"/>
    <n v="23"/>
    <x v="51"/>
    <n v="0"/>
    <n v="0"/>
  </r>
  <r>
    <n v="29"/>
    <n v="24"/>
    <x v="52"/>
    <n v="0"/>
    <n v="0"/>
  </r>
  <r>
    <n v="29"/>
    <n v="25"/>
    <x v="53"/>
    <n v="0"/>
    <n v="0"/>
  </r>
  <r>
    <n v="29"/>
    <n v="26"/>
    <x v="54"/>
    <n v="0"/>
    <n v="0"/>
  </r>
  <r>
    <n v="29"/>
    <n v="27"/>
    <x v="55"/>
    <n v="0"/>
    <n v="0"/>
  </r>
  <r>
    <n v="29"/>
    <n v="28"/>
    <x v="56"/>
    <n v="0"/>
    <n v="0"/>
  </r>
  <r>
    <n v="29"/>
    <n v="29"/>
    <x v="57"/>
    <n v="0"/>
    <n v="0"/>
  </r>
  <r>
    <n v="29"/>
    <n v="30"/>
    <x v="58"/>
    <n v="0"/>
    <n v="0"/>
  </r>
  <r>
    <n v="30"/>
    <n v="0"/>
    <x v="29"/>
    <n v="0"/>
    <n v="0"/>
  </r>
  <r>
    <n v="30"/>
    <n v="1"/>
    <x v="30"/>
    <n v="0"/>
    <n v="0"/>
  </r>
  <r>
    <n v="30"/>
    <n v="2"/>
    <x v="31"/>
    <n v="0"/>
    <n v="0"/>
  </r>
  <r>
    <n v="30"/>
    <n v="3"/>
    <x v="32"/>
    <n v="0"/>
    <n v="0"/>
  </r>
  <r>
    <n v="30"/>
    <n v="4"/>
    <x v="33"/>
    <n v="0"/>
    <n v="0"/>
  </r>
  <r>
    <n v="30"/>
    <n v="5"/>
    <x v="34"/>
    <n v="0"/>
    <n v="0"/>
  </r>
  <r>
    <n v="30"/>
    <n v="6"/>
    <x v="35"/>
    <n v="0"/>
    <n v="0"/>
  </r>
  <r>
    <n v="30"/>
    <n v="7"/>
    <x v="36"/>
    <n v="0"/>
    <n v="0"/>
  </r>
  <r>
    <n v="30"/>
    <n v="8"/>
    <x v="37"/>
    <n v="0"/>
    <n v="0"/>
  </r>
  <r>
    <n v="30"/>
    <n v="9"/>
    <x v="38"/>
    <n v="0"/>
    <n v="0"/>
  </r>
  <r>
    <n v="30"/>
    <n v="10"/>
    <x v="39"/>
    <n v="0"/>
    <n v="0"/>
  </r>
  <r>
    <n v="30"/>
    <n v="11"/>
    <x v="40"/>
    <n v="0"/>
    <n v="0"/>
  </r>
  <r>
    <n v="30"/>
    <n v="12"/>
    <x v="41"/>
    <n v="0"/>
    <n v="0"/>
  </r>
  <r>
    <n v="30"/>
    <n v="13"/>
    <x v="42"/>
    <n v="0"/>
    <n v="0"/>
  </r>
  <r>
    <n v="30"/>
    <n v="14"/>
    <x v="43"/>
    <n v="0"/>
    <n v="0"/>
  </r>
  <r>
    <n v="30"/>
    <n v="15"/>
    <x v="44"/>
    <n v="0"/>
    <n v="0"/>
  </r>
  <r>
    <n v="30"/>
    <n v="16"/>
    <x v="45"/>
    <n v="0"/>
    <n v="0"/>
  </r>
  <r>
    <n v="30"/>
    <n v="17"/>
    <x v="46"/>
    <n v="0"/>
    <n v="0"/>
  </r>
  <r>
    <n v="30"/>
    <n v="18"/>
    <x v="47"/>
    <n v="0"/>
    <n v="0"/>
  </r>
  <r>
    <n v="30"/>
    <n v="19"/>
    <x v="48"/>
    <n v="0"/>
    <n v="0"/>
  </r>
  <r>
    <n v="30"/>
    <n v="20"/>
    <x v="49"/>
    <n v="0"/>
    <n v="0"/>
  </r>
  <r>
    <n v="30"/>
    <n v="21"/>
    <x v="50"/>
    <n v="0"/>
    <n v="0"/>
  </r>
  <r>
    <n v="30"/>
    <n v="22"/>
    <x v="51"/>
    <n v="0"/>
    <n v="0"/>
  </r>
  <r>
    <n v="30"/>
    <n v="23"/>
    <x v="52"/>
    <n v="0"/>
    <n v="0"/>
  </r>
  <r>
    <n v="30"/>
    <n v="24"/>
    <x v="53"/>
    <n v="0"/>
    <n v="0"/>
  </r>
  <r>
    <n v="30"/>
    <n v="25"/>
    <x v="54"/>
    <n v="0"/>
    <n v="0"/>
  </r>
  <r>
    <n v="30"/>
    <n v="26"/>
    <x v="55"/>
    <n v="0"/>
    <n v="0"/>
  </r>
  <r>
    <n v="30"/>
    <n v="27"/>
    <x v="56"/>
    <n v="0"/>
    <n v="0"/>
  </r>
  <r>
    <n v="30"/>
    <n v="28"/>
    <x v="57"/>
    <n v="0"/>
    <n v="0"/>
  </r>
  <r>
    <n v="30"/>
    <n v="29"/>
    <x v="58"/>
    <n v="0"/>
    <n v="0"/>
  </r>
  <r>
    <n v="30"/>
    <n v="30"/>
    <x v="59"/>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216260-99EE-C144-899C-EFB946995455}" name="PivotTable4" cacheId="96" applyNumberFormats="0" applyBorderFormats="0" applyFontFormats="0" applyPatternFormats="0" applyAlignmentFormats="0" applyWidthHeightFormats="1" dataCaption="Values" updatedVersion="7" minRefreshableVersion="3" useAutoFormatting="1" rowGrandTotals="0" colGrandTotals="0" itemPrintTitles="1" createdVersion="6" indent="0" outline="1" outlineData="1" multipleFieldFilters="0">
  <location ref="H2:J62" firstHeaderRow="0" firstDataRow="1" firstDataCol="1"/>
  <pivotFields count="5">
    <pivotField showAll="0"/>
    <pivotField showAll="0"/>
    <pivotField axis="axisRow" showAl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dataField="1" numFmtId="3" showAll="0"/>
    <pivotField dataField="1" numFmtId="3" showAll="0"/>
  </pivotFields>
  <rowFields count="1">
    <field x="2"/>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rowItems>
  <colFields count="1">
    <field x="-2"/>
  </colFields>
  <colItems count="2">
    <i>
      <x/>
    </i>
    <i i="1">
      <x v="1"/>
    </i>
  </colItems>
  <dataFields count="2">
    <dataField name="Sum of MLF tC" fld="3" baseField="0" baseItem="0"/>
    <dataField name="Sum of LLF tC" fld="4" baseField="0" baseItem="0"/>
  </dataFields>
  <formats count="1">
    <format dxfId="1">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V8" dT="2019-01-08T22:16:26.83" personId="{9736337E-10B7-044F-88B8-89221D7CE291}" id="{66E2D2C5-9F21-8040-B4F1-740DEDF65462}">
    <text>Used to calculate market leakage for years after 2015 based upon the VCS Leakage Tool</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ivotTable" Target="../pivotTables/pivotTable1.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hyperlink" Target="http://www.ipcc-nggip.iges.or.jp/public/2006gl/pdf/2_Volume2/V2_1_Ch1_Introduction.pdf" TargetMode="External"/><Relationship Id="rId2" Type="http://schemas.openxmlformats.org/officeDocument/2006/relationships/hyperlink" Target="http://www.ipcc-nggip.iges.or.jp/public/2006gl/pdf/2_Volume2/V2_3_Ch3_Mobile_Combustion.pdf" TargetMode="External"/><Relationship Id="rId1" Type="http://schemas.openxmlformats.org/officeDocument/2006/relationships/hyperlink" Target="http://www.ipcc-nggip.iges.or.jp/public/2006gl/pdf/2_Volume2/V2_3_Ch3_Mobile_Combustion.pdf"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hyperlink" Target="http://www.greatship.com/shipping/ofdrybulkcarrier.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codeName="Sheet1"/>
  <dimension ref="A1:AJ112"/>
  <sheetViews>
    <sheetView topLeftCell="AD17" workbookViewId="0">
      <pane xSplit="34780" topLeftCell="AN1"/>
      <selection activeCell="V106" sqref="V106"/>
      <selection pane="topRight" activeCell="O56" sqref="O56"/>
    </sheetView>
  </sheetViews>
  <sheetFormatPr baseColWidth="10" defaultColWidth="12.5" defaultRowHeight="13"/>
  <cols>
    <col min="1" max="1" width="5.5" style="2" customWidth="1"/>
    <col min="2" max="2" width="37.83203125" style="2" customWidth="1"/>
    <col min="3" max="3" width="15.1640625" style="2" customWidth="1"/>
    <col min="4" max="4" width="18" style="2" customWidth="1"/>
    <col min="5" max="6" width="18" style="322" customWidth="1"/>
    <col min="7" max="7" width="17.5" style="322" customWidth="1"/>
    <col min="8" max="8" width="19" style="322" customWidth="1"/>
    <col min="9" max="9" width="21.83203125" style="322" customWidth="1"/>
    <col min="10" max="13" width="16.6640625" style="322" customWidth="1"/>
    <col min="14" max="14" width="22.33203125" style="322" customWidth="1"/>
    <col min="15" max="18" width="16.6640625" style="322" customWidth="1"/>
    <col min="19" max="27" width="13.1640625" style="322" customWidth="1"/>
    <col min="28" max="28" width="13.1640625" style="3" customWidth="1"/>
    <col min="29" max="35" width="13.1640625" style="322" customWidth="1"/>
    <col min="36" max="36" width="12.5" style="322"/>
    <col min="37" max="16384" width="12.5" style="2"/>
  </cols>
  <sheetData>
    <row r="1" spans="1:36" s="74" customFormat="1" ht="20">
      <c r="A1" s="47" t="s">
        <v>2</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row>
    <row r="2" spans="1:36" s="74" customFormat="1" ht="15">
      <c r="B2" s="4" t="s">
        <v>35</v>
      </c>
      <c r="C2" s="114" t="s">
        <v>124</v>
      </c>
      <c r="D2" s="115" t="s">
        <v>125</v>
      </c>
      <c r="E2" s="285" t="s">
        <v>126</v>
      </c>
      <c r="F2" s="63"/>
      <c r="G2" s="284"/>
      <c r="H2" s="284"/>
      <c r="I2" s="286" t="s">
        <v>73</v>
      </c>
      <c r="J2" s="284"/>
      <c r="K2" s="284"/>
      <c r="L2" s="284"/>
      <c r="M2" s="286" t="s">
        <v>74</v>
      </c>
      <c r="N2" s="284"/>
      <c r="O2" s="284"/>
      <c r="P2" s="284"/>
      <c r="Q2" s="284"/>
      <c r="R2" s="284"/>
      <c r="S2" s="284"/>
      <c r="T2" s="284"/>
      <c r="U2" s="284"/>
      <c r="V2" s="284"/>
      <c r="W2" s="284"/>
      <c r="X2" s="284"/>
      <c r="Y2" s="284"/>
      <c r="Z2" s="284"/>
      <c r="AA2" s="284"/>
      <c r="AB2" s="284"/>
      <c r="AC2" s="284"/>
      <c r="AD2" s="284"/>
      <c r="AE2" s="284"/>
      <c r="AF2" s="284"/>
      <c r="AG2" s="284"/>
      <c r="AH2" s="284"/>
      <c r="AI2" s="284"/>
      <c r="AJ2" s="284"/>
    </row>
    <row r="3" spans="1:36" s="74" customFormat="1" ht="15">
      <c r="C3" s="116" t="s">
        <v>128</v>
      </c>
      <c r="D3" s="114" t="s">
        <v>127</v>
      </c>
      <c r="E3" s="284"/>
      <c r="F3" s="63"/>
      <c r="G3" s="284"/>
      <c r="H3" s="287"/>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row>
    <row r="4" spans="1:36" s="74" customFormat="1" ht="15">
      <c r="C4" s="103" t="s">
        <v>30</v>
      </c>
      <c r="D4" s="104" t="s">
        <v>133</v>
      </c>
      <c r="E4" s="288" t="s">
        <v>36</v>
      </c>
      <c r="F4" s="63"/>
      <c r="G4" s="284"/>
      <c r="H4" s="287"/>
      <c r="I4" s="289"/>
      <c r="J4" s="290" t="s">
        <v>109</v>
      </c>
      <c r="K4" s="291">
        <v>0.26500000000000001</v>
      </c>
      <c r="L4" s="284"/>
      <c r="M4" s="292" t="s">
        <v>49</v>
      </c>
      <c r="N4" s="293"/>
      <c r="O4" s="294" t="s">
        <v>32</v>
      </c>
      <c r="P4" s="295">
        <v>1.6E-2</v>
      </c>
      <c r="Q4" s="284"/>
      <c r="R4" s="284"/>
      <c r="S4" s="284"/>
      <c r="T4" s="284"/>
      <c r="U4" s="284"/>
      <c r="V4" s="284"/>
      <c r="W4" s="284"/>
      <c r="X4" s="284"/>
      <c r="Y4" s="284"/>
      <c r="Z4" s="284"/>
      <c r="AA4" s="284"/>
      <c r="AB4" s="284"/>
      <c r="AC4" s="284"/>
      <c r="AD4" s="284"/>
      <c r="AE4" s="284"/>
      <c r="AF4" s="284"/>
      <c r="AG4" s="284"/>
      <c r="AH4" s="284"/>
      <c r="AI4" s="284"/>
      <c r="AJ4" s="284"/>
    </row>
    <row r="5" spans="1:36" s="74" customFormat="1" ht="15">
      <c r="B5" s="102"/>
      <c r="C5" s="106" t="s">
        <v>31</v>
      </c>
      <c r="D5" s="107" t="s">
        <v>132</v>
      </c>
      <c r="E5" s="296" t="s">
        <v>45</v>
      </c>
      <c r="F5" s="63"/>
      <c r="G5" s="284"/>
      <c r="H5" s="287"/>
      <c r="I5" s="289"/>
      <c r="J5" s="290" t="s">
        <v>110</v>
      </c>
      <c r="K5" s="291">
        <v>0.42899999999999999</v>
      </c>
      <c r="L5" s="284"/>
      <c r="M5" s="297" t="s">
        <v>57</v>
      </c>
      <c r="N5" s="293"/>
      <c r="O5" s="294" t="s">
        <v>21</v>
      </c>
      <c r="P5" s="295">
        <v>0.04</v>
      </c>
      <c r="Q5" s="284"/>
      <c r="R5" s="284"/>
      <c r="S5" s="284"/>
      <c r="T5" s="284"/>
      <c r="U5" s="284"/>
      <c r="V5" s="284"/>
      <c r="W5" s="284"/>
      <c r="X5" s="284"/>
      <c r="Y5" s="284"/>
      <c r="Z5" s="284"/>
      <c r="AA5" s="284"/>
      <c r="AB5" s="284"/>
      <c r="AC5" s="284"/>
      <c r="AD5" s="284"/>
      <c r="AE5" s="284"/>
      <c r="AF5" s="284"/>
      <c r="AG5" s="284"/>
      <c r="AH5" s="284"/>
      <c r="AI5" s="284"/>
      <c r="AJ5" s="284"/>
    </row>
    <row r="6" spans="1:36" s="74" customFormat="1" ht="15">
      <c r="B6" s="108" t="s">
        <v>21</v>
      </c>
      <c r="C6" s="109">
        <v>0.57999999999999996</v>
      </c>
      <c r="D6" s="117">
        <v>0.63700000000000001</v>
      </c>
      <c r="E6" s="298">
        <v>35</v>
      </c>
      <c r="F6" s="63"/>
      <c r="G6" s="284"/>
      <c r="H6" s="284"/>
      <c r="I6" s="289"/>
      <c r="J6" s="290" t="s">
        <v>111</v>
      </c>
      <c r="K6" s="291">
        <v>0.30599999999999999</v>
      </c>
      <c r="L6" s="315">
        <v>0.307</v>
      </c>
      <c r="M6" s="296"/>
      <c r="N6" s="293"/>
      <c r="O6" s="294" t="s">
        <v>77</v>
      </c>
      <c r="P6" s="295">
        <v>0.06</v>
      </c>
      <c r="Q6" s="284"/>
      <c r="R6" s="284"/>
      <c r="S6" s="284"/>
      <c r="T6" s="284"/>
      <c r="U6" s="284"/>
      <c r="V6" s="284"/>
      <c r="W6" s="284"/>
      <c r="X6" s="284"/>
      <c r="Y6" s="284"/>
      <c r="Z6" s="284"/>
      <c r="AA6" s="284"/>
      <c r="AB6" s="284"/>
      <c r="AC6" s="284"/>
      <c r="AD6" s="284"/>
      <c r="AE6" s="284"/>
      <c r="AF6" s="284"/>
      <c r="AG6" s="284"/>
      <c r="AH6" s="284"/>
      <c r="AI6" s="284"/>
      <c r="AJ6" s="284"/>
    </row>
    <row r="7" spans="1:36" s="74" customFormat="1" ht="15">
      <c r="B7" s="108" t="s">
        <v>33</v>
      </c>
      <c r="C7" s="110">
        <v>0.26</v>
      </c>
      <c r="D7" s="117">
        <v>0.44500000000000001</v>
      </c>
      <c r="E7" s="298">
        <v>30</v>
      </c>
      <c r="F7" s="63"/>
      <c r="G7" s="284"/>
      <c r="H7" s="284"/>
      <c r="I7" s="289"/>
      <c r="J7" s="290" t="s">
        <v>112</v>
      </c>
      <c r="K7" s="291">
        <v>1</v>
      </c>
      <c r="L7" s="284"/>
      <c r="M7" s="296"/>
      <c r="N7" s="293"/>
      <c r="O7" s="294" t="s">
        <v>47</v>
      </c>
      <c r="P7" s="295">
        <v>0.12</v>
      </c>
      <c r="Q7" s="284"/>
      <c r="R7" s="284"/>
      <c r="S7" s="284"/>
      <c r="T7" s="284"/>
      <c r="U7" s="284"/>
      <c r="V7" s="284"/>
      <c r="W7" s="284"/>
      <c r="X7" s="284"/>
      <c r="Y7" s="284"/>
      <c r="Z7" s="284"/>
      <c r="AA7" s="284"/>
      <c r="AB7" s="284"/>
      <c r="AC7" s="284"/>
      <c r="AD7" s="284"/>
      <c r="AE7" s="284"/>
      <c r="AF7" s="284"/>
      <c r="AG7" s="284"/>
      <c r="AH7" s="284"/>
      <c r="AI7" s="284"/>
      <c r="AJ7" s="284"/>
    </row>
    <row r="8" spans="1:36" s="74" customFormat="1" ht="15">
      <c r="B8" s="108" t="s">
        <v>47</v>
      </c>
      <c r="C8" s="110">
        <v>0</v>
      </c>
      <c r="D8" s="117">
        <v>0.501</v>
      </c>
      <c r="E8" s="298">
        <v>20</v>
      </c>
      <c r="F8" s="63"/>
      <c r="G8" s="284"/>
      <c r="H8" s="284"/>
      <c r="I8" s="289"/>
      <c r="J8" s="290" t="s">
        <v>113</v>
      </c>
      <c r="K8" s="291">
        <v>0.85</v>
      </c>
      <c r="L8" s="284"/>
      <c r="M8" s="299"/>
      <c r="N8" s="293"/>
      <c r="O8" s="294" t="s">
        <v>76</v>
      </c>
      <c r="P8" s="295">
        <v>0</v>
      </c>
      <c r="Q8" s="284"/>
      <c r="R8" s="284"/>
      <c r="S8" s="284"/>
      <c r="T8" s="284"/>
      <c r="U8" s="284"/>
      <c r="V8" s="284"/>
      <c r="W8" s="284"/>
      <c r="X8" s="284"/>
      <c r="Y8" s="284"/>
      <c r="Z8" s="284"/>
      <c r="AA8" s="284"/>
      <c r="AB8" s="284"/>
      <c r="AC8" s="284"/>
      <c r="AD8" s="284"/>
      <c r="AE8" s="284"/>
      <c r="AF8" s="284"/>
      <c r="AG8" s="284"/>
      <c r="AH8" s="284"/>
      <c r="AI8" s="284"/>
      <c r="AJ8" s="284"/>
    </row>
    <row r="9" spans="1:36" s="74" customFormat="1" ht="15">
      <c r="B9" s="108" t="s">
        <v>48</v>
      </c>
      <c r="C9" s="110">
        <v>0.16</v>
      </c>
      <c r="D9" s="117">
        <v>0.5</v>
      </c>
      <c r="E9" s="298">
        <v>2</v>
      </c>
      <c r="F9" s="63"/>
      <c r="G9" s="284"/>
      <c r="H9" s="284"/>
      <c r="I9" s="289"/>
      <c r="J9" s="290" t="s">
        <v>114</v>
      </c>
      <c r="K9" s="291">
        <v>0.42</v>
      </c>
      <c r="L9" s="284"/>
      <c r="M9" s="300" t="s">
        <v>38</v>
      </c>
      <c r="N9" s="301" t="s">
        <v>115</v>
      </c>
      <c r="O9" s="301" t="s">
        <v>39</v>
      </c>
      <c r="P9" s="302">
        <v>1</v>
      </c>
      <c r="Q9" s="284"/>
      <c r="R9" s="284"/>
      <c r="S9" s="284"/>
      <c r="T9" s="284"/>
      <c r="U9" s="284"/>
      <c r="V9" s="284"/>
      <c r="W9" s="284"/>
      <c r="X9" s="284"/>
      <c r="Y9" s="284"/>
      <c r="Z9" s="284"/>
      <c r="AA9" s="284"/>
      <c r="AB9" s="284"/>
      <c r="AC9" s="284"/>
      <c r="AD9" s="284"/>
      <c r="AE9" s="284"/>
      <c r="AF9" s="284"/>
      <c r="AG9" s="284"/>
      <c r="AH9" s="284"/>
      <c r="AI9" s="284"/>
      <c r="AJ9" s="284"/>
    </row>
    <row r="10" spans="1:36" s="74" customFormat="1" ht="15">
      <c r="B10" s="108" t="s">
        <v>116</v>
      </c>
      <c r="C10" s="111">
        <f>SUM(C6:C9)</f>
        <v>1</v>
      </c>
      <c r="D10" s="108" t="s">
        <v>117</v>
      </c>
      <c r="E10" s="303">
        <v>0.69315000000000004</v>
      </c>
      <c r="F10" s="63"/>
      <c r="G10" s="284"/>
      <c r="H10" s="284"/>
      <c r="I10" s="284"/>
      <c r="J10" s="284"/>
      <c r="K10" s="284"/>
      <c r="L10" s="284"/>
      <c r="M10" s="288"/>
      <c r="N10" s="304"/>
      <c r="O10" s="305" t="s">
        <v>40</v>
      </c>
      <c r="P10" s="306">
        <v>0</v>
      </c>
      <c r="Q10" s="284"/>
      <c r="R10" s="284"/>
      <c r="S10" s="284"/>
      <c r="T10" s="284"/>
      <c r="U10" s="284"/>
      <c r="V10" s="284"/>
      <c r="W10" s="284"/>
      <c r="X10" s="284"/>
      <c r="Y10" s="284"/>
      <c r="Z10" s="284"/>
      <c r="AA10" s="284"/>
      <c r="AB10" s="284"/>
      <c r="AC10" s="284"/>
      <c r="AD10" s="284"/>
      <c r="AE10" s="284"/>
      <c r="AF10" s="284"/>
      <c r="AG10" s="284"/>
      <c r="AH10" s="284"/>
      <c r="AI10" s="284"/>
      <c r="AJ10" s="284"/>
    </row>
    <row r="11" spans="1:36" s="74" customFormat="1" ht="16">
      <c r="B11" s="105"/>
      <c r="C11" s="112"/>
      <c r="D11" s="113"/>
      <c r="E11" s="307"/>
      <c r="F11" s="63"/>
      <c r="G11" s="284"/>
      <c r="H11" s="284"/>
      <c r="I11" s="308" t="s">
        <v>118</v>
      </c>
      <c r="J11" s="284"/>
      <c r="K11" s="284"/>
      <c r="L11" s="284"/>
      <c r="M11" s="296"/>
      <c r="N11" s="301" t="s">
        <v>119</v>
      </c>
      <c r="O11" s="301" t="s">
        <v>39</v>
      </c>
      <c r="P11" s="302">
        <v>36.799999999999997</v>
      </c>
      <c r="Q11" s="284"/>
      <c r="R11" s="284"/>
      <c r="S11" s="284"/>
      <c r="T11" s="284"/>
      <c r="U11" s="284"/>
      <c r="V11" s="284"/>
      <c r="W11" s="284"/>
      <c r="X11" s="284"/>
      <c r="Y11" s="284"/>
      <c r="Z11" s="284"/>
      <c r="AA11" s="284"/>
      <c r="AB11" s="284"/>
      <c r="AC11" s="284"/>
      <c r="AD11" s="284"/>
      <c r="AE11" s="284"/>
      <c r="AF11" s="284"/>
      <c r="AG11" s="284"/>
      <c r="AH11" s="284"/>
      <c r="AI11" s="284"/>
      <c r="AJ11" s="284"/>
    </row>
    <row r="12" spans="1:36" s="74" customFormat="1" ht="14">
      <c r="D12" s="102"/>
      <c r="E12" s="284"/>
      <c r="F12" s="284"/>
      <c r="G12" s="287"/>
      <c r="H12" s="284"/>
      <c r="I12" s="309"/>
      <c r="J12" s="310" t="s">
        <v>108</v>
      </c>
      <c r="K12" s="311">
        <v>0.85</v>
      </c>
      <c r="L12" s="284"/>
      <c r="M12" s="296"/>
      <c r="N12" s="312"/>
      <c r="O12" s="301" t="s">
        <v>40</v>
      </c>
      <c r="P12" s="302">
        <v>0</v>
      </c>
      <c r="Q12" s="284"/>
      <c r="R12" s="284"/>
      <c r="S12" s="284"/>
      <c r="T12" s="284"/>
      <c r="U12" s="284"/>
      <c r="V12" s="284"/>
      <c r="W12" s="284"/>
      <c r="X12" s="284"/>
      <c r="Y12" s="284"/>
      <c r="Z12" s="284"/>
      <c r="AA12" s="284"/>
      <c r="AB12" s="284"/>
      <c r="AC12" s="284"/>
      <c r="AD12" s="284"/>
      <c r="AE12" s="284"/>
      <c r="AF12" s="284"/>
      <c r="AG12" s="284"/>
      <c r="AH12" s="284"/>
      <c r="AI12" s="284"/>
      <c r="AJ12" s="284"/>
    </row>
    <row r="13" spans="1:36" s="74" customFormat="1">
      <c r="D13" s="102"/>
      <c r="E13" s="284"/>
      <c r="F13" s="284"/>
      <c r="G13" s="287"/>
      <c r="H13" s="284"/>
      <c r="I13" s="313"/>
      <c r="J13" s="314" t="s">
        <v>37</v>
      </c>
      <c r="K13" s="315"/>
      <c r="L13" s="284"/>
      <c r="M13" s="316"/>
      <c r="N13" s="317" t="s">
        <v>120</v>
      </c>
      <c r="O13" s="312" t="s">
        <v>39</v>
      </c>
      <c r="P13" s="318">
        <v>6.9999999999999994E-5</v>
      </c>
      <c r="Q13" s="319"/>
      <c r="R13" s="284"/>
      <c r="S13" s="284"/>
      <c r="T13" s="284"/>
      <c r="U13" s="284"/>
      <c r="V13" s="284"/>
      <c r="W13" s="284"/>
      <c r="X13" s="284"/>
      <c r="Y13" s="284"/>
      <c r="Z13" s="284"/>
      <c r="AA13" s="284"/>
      <c r="AB13" s="284"/>
      <c r="AC13" s="284"/>
      <c r="AD13" s="284"/>
      <c r="AE13" s="284"/>
      <c r="AF13" s="284"/>
      <c r="AG13" s="284"/>
      <c r="AH13" s="284"/>
      <c r="AI13" s="284"/>
      <c r="AJ13" s="284"/>
    </row>
    <row r="14" spans="1:36">
      <c r="D14" s="70"/>
      <c r="E14" s="320"/>
      <c r="F14" s="320"/>
      <c r="G14" s="321"/>
      <c r="J14" s="323"/>
      <c r="M14" s="324"/>
      <c r="N14" s="312"/>
      <c r="O14" s="312" t="s">
        <v>40</v>
      </c>
      <c r="P14" s="325">
        <v>8.6000000000000007E-6</v>
      </c>
      <c r="Q14" s="326"/>
      <c r="AB14" s="322"/>
    </row>
    <row r="15" spans="1:36">
      <c r="P15" s="327" t="s">
        <v>255</v>
      </c>
      <c r="AB15" s="322"/>
    </row>
    <row r="16" spans="1:36" s="27" customFormat="1" ht="20">
      <c r="A16" s="25" t="s">
        <v>69</v>
      </c>
      <c r="B16" s="26"/>
      <c r="C16" s="26"/>
      <c r="D16" s="26"/>
      <c r="E16" s="328"/>
      <c r="F16" s="328"/>
      <c r="G16" s="328"/>
      <c r="H16" s="328"/>
      <c r="I16" s="328"/>
      <c r="J16" s="328"/>
      <c r="K16" s="328"/>
      <c r="L16" s="328"/>
      <c r="M16" s="328"/>
      <c r="N16" s="328"/>
      <c r="O16" s="328"/>
      <c r="P16" s="329"/>
      <c r="Q16" s="329"/>
      <c r="R16" s="329"/>
      <c r="S16" s="329"/>
      <c r="T16" s="329"/>
      <c r="U16" s="329"/>
      <c r="V16" s="329"/>
      <c r="W16" s="329"/>
      <c r="X16" s="329"/>
      <c r="Y16" s="329"/>
      <c r="Z16" s="329"/>
      <c r="AA16" s="329"/>
      <c r="AB16" s="329"/>
      <c r="AC16" s="329"/>
      <c r="AD16" s="329"/>
      <c r="AE16" s="329"/>
      <c r="AF16" s="329"/>
      <c r="AG16" s="329"/>
      <c r="AH16" s="329"/>
      <c r="AI16" s="329"/>
      <c r="AJ16" s="330"/>
    </row>
    <row r="17" spans="1:36">
      <c r="A17" s="13"/>
      <c r="C17" s="34"/>
      <c r="D17" s="35" t="s">
        <v>23</v>
      </c>
      <c r="E17" s="327">
        <v>0</v>
      </c>
      <c r="F17" s="327">
        <v>1</v>
      </c>
      <c r="G17" s="327">
        <v>2</v>
      </c>
      <c r="H17" s="327">
        <v>3</v>
      </c>
      <c r="I17" s="327">
        <v>4</v>
      </c>
      <c r="J17" s="327">
        <v>5</v>
      </c>
      <c r="K17" s="327">
        <v>6</v>
      </c>
      <c r="L17" s="327">
        <v>7</v>
      </c>
      <c r="M17" s="327">
        <v>8</v>
      </c>
      <c r="N17" s="327">
        <v>9</v>
      </c>
      <c r="O17" s="327">
        <v>10</v>
      </c>
      <c r="P17" s="331">
        <v>11</v>
      </c>
      <c r="Q17" s="331">
        <v>12</v>
      </c>
      <c r="R17" s="331">
        <v>13</v>
      </c>
      <c r="S17" s="331">
        <v>14</v>
      </c>
      <c r="T17" s="331">
        <v>15</v>
      </c>
      <c r="U17" s="331">
        <v>16</v>
      </c>
      <c r="V17" s="331">
        <v>17</v>
      </c>
      <c r="W17" s="331">
        <v>18</v>
      </c>
      <c r="X17" s="331">
        <v>19</v>
      </c>
      <c r="Y17" s="331">
        <v>20</v>
      </c>
      <c r="Z17" s="331">
        <v>21</v>
      </c>
      <c r="AA17" s="331">
        <v>22</v>
      </c>
      <c r="AB17" s="331">
        <v>23</v>
      </c>
      <c r="AC17" s="331">
        <v>24</v>
      </c>
      <c r="AD17" s="331">
        <v>25</v>
      </c>
      <c r="AE17" s="331">
        <v>26</v>
      </c>
      <c r="AF17" s="331">
        <v>27</v>
      </c>
      <c r="AG17" s="331">
        <v>28</v>
      </c>
      <c r="AH17" s="331">
        <v>29</v>
      </c>
      <c r="AI17" s="331">
        <v>30</v>
      </c>
      <c r="AJ17" s="327" t="s">
        <v>261</v>
      </c>
    </row>
    <row r="18" spans="1:36">
      <c r="A18" s="13"/>
      <c r="D18" s="21"/>
      <c r="E18" s="332"/>
      <c r="F18" s="332"/>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row>
    <row r="19" spans="1:36" s="9" customFormat="1">
      <c r="A19" s="13"/>
      <c r="B19" s="12"/>
      <c r="C19" s="32"/>
      <c r="D19" s="36" t="s">
        <v>24</v>
      </c>
      <c r="E19" s="332">
        <f t="array" ref="E19:AI19">TRANSPOSE('Ann. Summary Tables &amp; Figs'!K8:K38)</f>
        <v>0</v>
      </c>
      <c r="F19" s="332">
        <v>0</v>
      </c>
      <c r="G19" s="332">
        <v>0</v>
      </c>
      <c r="H19" s="332">
        <v>91326.444023733566</v>
      </c>
      <c r="I19" s="332">
        <v>91961.960369978202</v>
      </c>
      <c r="J19" s="332">
        <v>92595.495739041435</v>
      </c>
      <c r="K19" s="332">
        <v>93229.502769338302</v>
      </c>
      <c r="L19" s="332">
        <v>94184.002247351542</v>
      </c>
      <c r="M19" s="332">
        <v>94645.459271637577</v>
      </c>
      <c r="N19" s="332">
        <v>95278.214736757058</v>
      </c>
      <c r="O19" s="332">
        <v>95738.443476580389</v>
      </c>
      <c r="P19" s="332">
        <v>96711.906154962664</v>
      </c>
      <c r="Q19" s="332">
        <v>97170.717643482916</v>
      </c>
      <c r="R19" s="332">
        <v>0</v>
      </c>
      <c r="S19" s="332">
        <v>0</v>
      </c>
      <c r="T19" s="332">
        <v>0</v>
      </c>
      <c r="U19" s="332">
        <v>0</v>
      </c>
      <c r="V19" s="332">
        <v>0</v>
      </c>
      <c r="W19" s="332">
        <v>0</v>
      </c>
      <c r="X19" s="332">
        <v>0</v>
      </c>
      <c r="Y19" s="332">
        <v>0</v>
      </c>
      <c r="Z19" s="332">
        <v>0</v>
      </c>
      <c r="AA19" s="332">
        <v>0</v>
      </c>
      <c r="AB19" s="332">
        <v>0</v>
      </c>
      <c r="AC19" s="332">
        <v>0</v>
      </c>
      <c r="AD19" s="332">
        <v>0</v>
      </c>
      <c r="AE19" s="332">
        <v>0</v>
      </c>
      <c r="AF19" s="332">
        <v>0</v>
      </c>
      <c r="AG19" s="332">
        <v>0</v>
      </c>
      <c r="AH19" s="332">
        <v>0</v>
      </c>
      <c r="AI19" s="332">
        <v>0</v>
      </c>
      <c r="AJ19" s="155">
        <f>SUM(E19:AI19)</f>
        <v>942842.1464328639</v>
      </c>
    </row>
    <row r="20" spans="1:36" s="9" customFormat="1" ht="12.75" customHeight="1">
      <c r="A20" s="13"/>
      <c r="B20" s="1"/>
      <c r="D20" s="11"/>
      <c r="E20" s="332"/>
      <c r="F20" s="332"/>
      <c r="G20" s="155"/>
      <c r="H20" s="155"/>
      <c r="I20" s="155"/>
      <c r="J20" s="155"/>
      <c r="K20" s="155"/>
      <c r="L20" s="155"/>
      <c r="M20" s="155"/>
      <c r="N20" s="155"/>
      <c r="O20" s="155"/>
      <c r="P20" s="155"/>
      <c r="Q20" s="155"/>
      <c r="R20" s="155"/>
      <c r="S20" s="155"/>
      <c r="T20" s="155"/>
      <c r="U20" s="155"/>
      <c r="V20" s="155"/>
      <c r="W20" s="155"/>
      <c r="X20" s="155"/>
      <c r="Y20" s="155"/>
      <c r="Z20" s="155"/>
      <c r="AA20" s="155"/>
      <c r="AB20" s="3"/>
      <c r="AC20" s="332"/>
      <c r="AD20" s="332"/>
      <c r="AE20" s="332"/>
      <c r="AF20" s="332"/>
      <c r="AG20" s="332"/>
      <c r="AH20" s="332"/>
      <c r="AI20" s="332"/>
      <c r="AJ20" s="332"/>
    </row>
    <row r="21" spans="1:36" s="5" customFormat="1">
      <c r="A21" s="13"/>
      <c r="C21" s="28"/>
      <c r="D21" s="35" t="s">
        <v>25</v>
      </c>
      <c r="E21" s="320">
        <f t="array" ref="E21:AI21">TRANSPOSE('Ann. Summary Tables &amp; Figs'!Q8:Q38)</f>
        <v>0</v>
      </c>
      <c r="F21" s="320">
        <v>0</v>
      </c>
      <c r="G21" s="334">
        <v>461634.76886319043</v>
      </c>
      <c r="H21" s="334">
        <v>434290.79925249401</v>
      </c>
      <c r="I21" s="334">
        <v>405621.51172866346</v>
      </c>
      <c r="J21" s="334">
        <v>375745.5576488112</v>
      </c>
      <c r="K21" s="334">
        <v>344763.88906770991</v>
      </c>
      <c r="L21" s="334">
        <v>312804.08723108307</v>
      </c>
      <c r="M21" s="334">
        <v>279857.26016874734</v>
      </c>
      <c r="N21" s="334">
        <v>246158.73594936176</v>
      </c>
      <c r="O21" s="334">
        <v>211738.28628213119</v>
      </c>
      <c r="P21" s="334">
        <v>176651.24869106116</v>
      </c>
      <c r="Q21" s="334">
        <v>140930.39206767167</v>
      </c>
      <c r="R21" s="334">
        <v>136711.88143245014</v>
      </c>
      <c r="S21" s="334">
        <v>133177.76271710475</v>
      </c>
      <c r="T21" s="334">
        <v>129709.63303785413</v>
      </c>
      <c r="U21" s="334">
        <v>127357.46118006253</v>
      </c>
      <c r="V21" s="334">
        <v>125071.87530664145</v>
      </c>
      <c r="W21" s="334">
        <v>123010.57078613174</v>
      </c>
      <c r="X21" s="334">
        <v>121136.94850495388</v>
      </c>
      <c r="Y21" s="334">
        <v>119453.19253199364</v>
      </c>
      <c r="Z21" s="334">
        <v>117916.00108938249</v>
      </c>
      <c r="AA21" s="334">
        <v>116528.38642904005</v>
      </c>
      <c r="AB21" s="156">
        <v>115284.59756167886</v>
      </c>
      <c r="AC21" s="335">
        <v>114188.9390552823</v>
      </c>
      <c r="AD21" s="335">
        <v>113245.37389072613</v>
      </c>
      <c r="AE21" s="335">
        <v>112454.4645079216</v>
      </c>
      <c r="AF21" s="335">
        <v>111850.16893191417</v>
      </c>
      <c r="AG21" s="335">
        <v>111451.29730499716</v>
      </c>
      <c r="AH21" s="335">
        <v>111205.09979810097</v>
      </c>
      <c r="AI21" s="335">
        <v>111093.58510049223</v>
      </c>
      <c r="AJ21" s="3"/>
    </row>
    <row r="22" spans="1:36" s="5" customFormat="1">
      <c r="A22" s="13"/>
      <c r="D22" s="6"/>
      <c r="E22" s="335"/>
      <c r="F22" s="335"/>
      <c r="G22" s="156"/>
      <c r="H22" s="156"/>
      <c r="I22" s="156"/>
      <c r="J22" s="156"/>
      <c r="K22" s="156"/>
      <c r="L22" s="156"/>
      <c r="M22" s="156"/>
      <c r="N22" s="156"/>
      <c r="O22" s="156"/>
      <c r="P22" s="156"/>
      <c r="Q22" s="156"/>
      <c r="R22" s="156"/>
      <c r="S22" s="156"/>
      <c r="T22" s="156"/>
      <c r="U22" s="156"/>
      <c r="V22" s="156"/>
      <c r="W22" s="156"/>
      <c r="X22" s="156"/>
      <c r="Y22" s="156"/>
      <c r="Z22" s="156"/>
      <c r="AA22" s="156"/>
      <c r="AB22" s="335"/>
      <c r="AC22" s="335"/>
      <c r="AD22" s="335"/>
      <c r="AE22" s="335"/>
      <c r="AF22" s="335"/>
      <c r="AG22" s="335"/>
      <c r="AH22" s="335"/>
      <c r="AI22" s="335"/>
      <c r="AJ22" s="335"/>
    </row>
    <row r="23" spans="1:36" s="5" customFormat="1">
      <c r="A23" s="13"/>
      <c r="C23" s="28"/>
      <c r="D23" s="35" t="s">
        <v>26</v>
      </c>
      <c r="E23" s="320">
        <f t="array" ref="E23:AI23">TRANSPOSE('Ann. Summary Tables &amp; Figs'!S8:S38)</f>
        <v>0</v>
      </c>
      <c r="F23" s="320">
        <v>0</v>
      </c>
      <c r="G23" s="334">
        <v>0</v>
      </c>
      <c r="H23" s="350">
        <v>-27343.969610696426</v>
      </c>
      <c r="I23" s="334">
        <v>-28669.287523830542</v>
      </c>
      <c r="J23" s="334">
        <v>-29875.954079852265</v>
      </c>
      <c r="K23" s="334">
        <v>-30981.668581101287</v>
      </c>
      <c r="L23" s="334">
        <v>-31959.801836626837</v>
      </c>
      <c r="M23" s="334">
        <v>-32946.827062335738</v>
      </c>
      <c r="N23" s="334">
        <v>-33698.524219385581</v>
      </c>
      <c r="O23" s="334">
        <v>-34420.449667230569</v>
      </c>
      <c r="P23" s="334">
        <v>-35087.037591070024</v>
      </c>
      <c r="Q23" s="334">
        <v>-35720.856623389496</v>
      </c>
      <c r="R23" s="334">
        <v>-4218.5106352215225</v>
      </c>
      <c r="S23" s="334">
        <v>-3534.1187153453939</v>
      </c>
      <c r="T23" s="334">
        <v>-3468.1296792506182</v>
      </c>
      <c r="U23" s="334">
        <v>-2352.1718577916035</v>
      </c>
      <c r="V23" s="334">
        <v>-2285.5858734210778</v>
      </c>
      <c r="W23" s="334">
        <v>-2061.3045205097151</v>
      </c>
      <c r="X23" s="334">
        <v>-1873.6222811778571</v>
      </c>
      <c r="Y23" s="334">
        <v>-1683.7559729602362</v>
      </c>
      <c r="Z23" s="334">
        <v>-1537.1914426111471</v>
      </c>
      <c r="AA23" s="334">
        <v>-1387.6146603424422</v>
      </c>
      <c r="AB23" s="156">
        <v>-1243.7888673611887</v>
      </c>
      <c r="AC23" s="335">
        <v>-1095.6585063965613</v>
      </c>
      <c r="AD23" s="335">
        <v>-943.56516455617384</v>
      </c>
      <c r="AE23" s="335">
        <v>-790.90938280452974</v>
      </c>
      <c r="AF23" s="335">
        <v>-604.29557600742555</v>
      </c>
      <c r="AG23" s="335">
        <v>-398.87162691701087</v>
      </c>
      <c r="AH23" s="335">
        <v>-246.19750689619104</v>
      </c>
      <c r="AI23" s="335">
        <v>-111.5146976087417</v>
      </c>
      <c r="AJ23" s="155">
        <f>SUM(E23:AI23)</f>
        <v>-350541.18376269843</v>
      </c>
    </row>
    <row r="24" spans="1:36" s="5" customFormat="1">
      <c r="A24" s="13"/>
      <c r="D24" s="6"/>
      <c r="E24" s="335"/>
      <c r="F24" s="335"/>
      <c r="G24" s="156"/>
      <c r="H24" s="156"/>
      <c r="I24" s="156"/>
      <c r="J24" s="156"/>
      <c r="K24" s="156"/>
      <c r="L24" s="156"/>
      <c r="M24" s="156"/>
      <c r="N24" s="156"/>
      <c r="O24" s="156"/>
      <c r="P24" s="156"/>
      <c r="Q24" s="156"/>
      <c r="R24" s="156"/>
      <c r="S24" s="156"/>
      <c r="T24" s="156"/>
      <c r="U24" s="156"/>
      <c r="V24" s="156"/>
      <c r="W24" s="156"/>
      <c r="X24" s="156"/>
      <c r="Y24" s="156"/>
      <c r="Z24" s="156"/>
      <c r="AA24" s="156"/>
      <c r="AB24" s="3"/>
      <c r="AC24" s="335"/>
      <c r="AD24" s="335"/>
      <c r="AE24" s="335"/>
      <c r="AF24" s="335"/>
      <c r="AG24" s="335"/>
      <c r="AH24" s="335"/>
      <c r="AI24" s="335"/>
      <c r="AJ24" s="335"/>
    </row>
    <row r="25" spans="1:36" s="5" customFormat="1">
      <c r="A25" s="13"/>
      <c r="C25" s="49"/>
      <c r="D25" s="35" t="s">
        <v>56</v>
      </c>
      <c r="E25" s="320">
        <f t="array" ref="E25:AI25">TRANSPOSE('Ann. Summary Tables &amp; Figs'!Z8:Z38)</f>
        <v>0</v>
      </c>
      <c r="F25" s="320">
        <v>0</v>
      </c>
      <c r="G25" s="334">
        <v>0</v>
      </c>
      <c r="H25" s="334">
        <v>18265.288804746713</v>
      </c>
      <c r="I25" s="334">
        <v>18392.392073995641</v>
      </c>
      <c r="J25" s="334">
        <v>18519.099147808287</v>
      </c>
      <c r="K25" s="334">
        <v>18645.900553867661</v>
      </c>
      <c r="L25" s="334">
        <v>18836.800449470309</v>
      </c>
      <c r="M25" s="334">
        <v>18929.091854327515</v>
      </c>
      <c r="N25" s="334">
        <v>19055.642947351411</v>
      </c>
      <c r="O25" s="334">
        <v>19147.688695316079</v>
      </c>
      <c r="P25" s="334">
        <v>19342.381230992534</v>
      </c>
      <c r="Q25" s="334">
        <v>19434.143528696583</v>
      </c>
      <c r="R25" s="334">
        <v>0</v>
      </c>
      <c r="S25" s="334">
        <v>0</v>
      </c>
      <c r="T25" s="334">
        <v>0</v>
      </c>
      <c r="U25" s="334">
        <v>0</v>
      </c>
      <c r="V25" s="334">
        <v>0</v>
      </c>
      <c r="W25" s="334">
        <v>0</v>
      </c>
      <c r="X25" s="334">
        <v>0</v>
      </c>
      <c r="Y25" s="334">
        <v>0</v>
      </c>
      <c r="Z25" s="334">
        <v>0</v>
      </c>
      <c r="AA25" s="334">
        <v>0</v>
      </c>
      <c r="AB25" s="156">
        <v>0</v>
      </c>
      <c r="AC25" s="335">
        <v>0</v>
      </c>
      <c r="AD25" s="335">
        <v>0</v>
      </c>
      <c r="AE25" s="335">
        <v>0</v>
      </c>
      <c r="AF25" s="335">
        <v>0</v>
      </c>
      <c r="AG25" s="335">
        <v>0</v>
      </c>
      <c r="AH25" s="335">
        <v>0</v>
      </c>
      <c r="AI25" s="335">
        <v>0</v>
      </c>
      <c r="AJ25" s="155">
        <f>SUM(E25:AI25)</f>
        <v>188568.42928657273</v>
      </c>
    </row>
    <row r="26" spans="1:36" s="5" customFormat="1">
      <c r="A26" s="13"/>
      <c r="D26" s="6"/>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
      <c r="AC26" s="335"/>
      <c r="AD26" s="335"/>
      <c r="AE26" s="335"/>
      <c r="AF26" s="335"/>
      <c r="AG26" s="335"/>
      <c r="AH26" s="335"/>
      <c r="AI26" s="335"/>
      <c r="AJ26" s="335"/>
    </row>
    <row r="27" spans="1:36" s="5" customFormat="1">
      <c r="A27" s="13"/>
      <c r="B27" s="28" t="s">
        <v>59</v>
      </c>
      <c r="C27" s="33"/>
      <c r="D27" s="34"/>
      <c r="E27" s="322"/>
      <c r="F27" s="322"/>
      <c r="G27" s="322"/>
      <c r="H27" s="322"/>
      <c r="I27" s="322"/>
      <c r="J27" s="322"/>
      <c r="K27" s="322"/>
      <c r="L27" s="322"/>
      <c r="M27" s="322"/>
      <c r="N27" s="322"/>
      <c r="O27" s="322"/>
      <c r="P27" s="322"/>
      <c r="Q27" s="322"/>
      <c r="R27" s="322"/>
      <c r="S27" s="322"/>
      <c r="T27" s="322"/>
      <c r="U27" s="322"/>
      <c r="V27" s="322"/>
      <c r="W27" s="322"/>
      <c r="X27" s="322"/>
      <c r="Y27" s="322"/>
      <c r="Z27" s="322"/>
      <c r="AA27" s="322"/>
      <c r="AB27" s="3"/>
      <c r="AC27" s="335"/>
      <c r="AD27" s="335"/>
      <c r="AE27" s="335"/>
      <c r="AF27" s="335"/>
      <c r="AG27" s="335"/>
      <c r="AH27" s="335"/>
      <c r="AI27" s="335"/>
      <c r="AJ27" s="335"/>
    </row>
    <row r="28" spans="1:36" s="66" customFormat="1" ht="16">
      <c r="A28" s="13"/>
      <c r="B28" s="71" t="s">
        <v>7</v>
      </c>
      <c r="D28" s="70" t="s">
        <v>1</v>
      </c>
      <c r="E28" s="320"/>
      <c r="F28" s="320"/>
      <c r="G28" s="320">
        <f t="shared" ref="G28:O28" si="0">(G25*$D$6*$C$6)*((1/(1+($E$10/$E$6)))^100)</f>
        <v>0</v>
      </c>
      <c r="H28" s="320">
        <f t="shared" si="0"/>
        <v>949.53438053987554</v>
      </c>
      <c r="I28" s="320">
        <f t="shared" si="0"/>
        <v>956.14193683537235</v>
      </c>
      <c r="J28" s="320">
        <f t="shared" si="0"/>
        <v>962.72889662171008</v>
      </c>
      <c r="K28" s="320">
        <f t="shared" si="0"/>
        <v>969.3207603387998</v>
      </c>
      <c r="L28" s="320">
        <f t="shared" si="0"/>
        <v>979.24483085604675</v>
      </c>
      <c r="M28" s="320">
        <f t="shared" si="0"/>
        <v>984.04266695253739</v>
      </c>
      <c r="N28" s="320">
        <f t="shared" si="0"/>
        <v>990.62151796363457</v>
      </c>
      <c r="O28" s="320">
        <f t="shared" si="0"/>
        <v>995.40658340712469</v>
      </c>
      <c r="P28" s="63"/>
      <c r="Q28" s="63"/>
      <c r="R28" s="63"/>
      <c r="S28" s="63"/>
      <c r="T28" s="63"/>
      <c r="U28" s="63"/>
      <c r="V28" s="63"/>
      <c r="W28" s="63"/>
      <c r="X28" s="63"/>
      <c r="Y28" s="63"/>
      <c r="Z28" s="63"/>
      <c r="AA28" s="63"/>
      <c r="AB28" s="63"/>
      <c r="AC28" s="63"/>
      <c r="AD28" s="63"/>
      <c r="AE28" s="63"/>
      <c r="AF28" s="63"/>
      <c r="AG28" s="63"/>
      <c r="AH28" s="63"/>
      <c r="AI28" s="63"/>
      <c r="AJ28" s="327"/>
    </row>
    <row r="29" spans="1:36" s="14" customFormat="1" ht="15">
      <c r="A29" s="13"/>
      <c r="B29" s="21"/>
      <c r="C29" s="8"/>
      <c r="D29" s="70" t="s">
        <v>42</v>
      </c>
      <c r="E29" s="320"/>
      <c r="F29" s="320"/>
      <c r="G29" s="320">
        <f t="shared" ref="G29:O29" si="1">(G$25*$D7*$C7)*((1/(1+($E$10/$E7)))^100)</f>
        <v>0</v>
      </c>
      <c r="H29" s="320">
        <f t="shared" si="1"/>
        <v>215.24803328546329</v>
      </c>
      <c r="I29" s="320">
        <f t="shared" si="1"/>
        <v>216.74588689305995</v>
      </c>
      <c r="J29" s="320">
        <f t="shared" si="1"/>
        <v>218.23907151954339</v>
      </c>
      <c r="K29" s="320">
        <f t="shared" si="1"/>
        <v>219.73336780819662</v>
      </c>
      <c r="L29" s="320">
        <f t="shared" si="1"/>
        <v>221.98303533451522</v>
      </c>
      <c r="M29" s="320">
        <f t="shared" si="1"/>
        <v>223.07064712083988</v>
      </c>
      <c r="N29" s="320">
        <f t="shared" si="1"/>
        <v>224.56199358542139</v>
      </c>
      <c r="O29" s="320">
        <f t="shared" si="1"/>
        <v>225.64671041817883</v>
      </c>
      <c r="P29" s="63"/>
      <c r="Q29" s="63"/>
      <c r="R29" s="63"/>
      <c r="S29" s="63"/>
      <c r="T29" s="63"/>
      <c r="U29" s="63"/>
      <c r="V29" s="63"/>
      <c r="W29" s="63"/>
      <c r="X29" s="63"/>
      <c r="Y29" s="63"/>
      <c r="Z29" s="63"/>
      <c r="AA29" s="63"/>
      <c r="AB29" s="63"/>
      <c r="AC29" s="63"/>
      <c r="AD29" s="63"/>
      <c r="AE29" s="63"/>
      <c r="AF29" s="63"/>
      <c r="AG29" s="63"/>
      <c r="AH29" s="63"/>
      <c r="AI29" s="63"/>
      <c r="AJ29" s="336"/>
    </row>
    <row r="30" spans="1:36" s="14" customFormat="1" ht="15">
      <c r="A30" s="13"/>
      <c r="B30" s="8"/>
      <c r="C30" s="8"/>
      <c r="D30" s="70" t="s">
        <v>43</v>
      </c>
      <c r="E30" s="320"/>
      <c r="F30" s="320"/>
      <c r="G30" s="320">
        <f t="shared" ref="G30:O30" si="2">(G$25*$D8*$C8)*((1/(1+($E$10/$E8)))^100)</f>
        <v>0</v>
      </c>
      <c r="H30" s="320">
        <f t="shared" si="2"/>
        <v>0</v>
      </c>
      <c r="I30" s="320">
        <f t="shared" si="2"/>
        <v>0</v>
      </c>
      <c r="J30" s="320">
        <f t="shared" si="2"/>
        <v>0</v>
      </c>
      <c r="K30" s="320">
        <f t="shared" si="2"/>
        <v>0</v>
      </c>
      <c r="L30" s="320">
        <f t="shared" si="2"/>
        <v>0</v>
      </c>
      <c r="M30" s="320">
        <f t="shared" si="2"/>
        <v>0</v>
      </c>
      <c r="N30" s="320">
        <f t="shared" si="2"/>
        <v>0</v>
      </c>
      <c r="O30" s="320">
        <f t="shared" si="2"/>
        <v>0</v>
      </c>
      <c r="P30" s="63"/>
      <c r="Q30" s="63"/>
      <c r="R30" s="63"/>
      <c r="S30" s="63"/>
      <c r="T30" s="63"/>
      <c r="U30" s="63"/>
      <c r="V30" s="63"/>
      <c r="W30" s="63"/>
      <c r="X30" s="63"/>
      <c r="Y30" s="63"/>
      <c r="Z30" s="63"/>
      <c r="AA30" s="63"/>
      <c r="AB30" s="63"/>
      <c r="AC30" s="63"/>
      <c r="AD30" s="63"/>
      <c r="AE30" s="63"/>
      <c r="AF30" s="63"/>
      <c r="AG30" s="63"/>
      <c r="AH30" s="63"/>
      <c r="AI30" s="63"/>
      <c r="AJ30" s="336"/>
    </row>
    <row r="31" spans="1:36" s="66" customFormat="1" ht="15">
      <c r="A31" s="13"/>
      <c r="B31" s="8"/>
      <c r="C31" s="8"/>
      <c r="D31" s="70" t="s">
        <v>5</v>
      </c>
      <c r="E31" s="320"/>
      <c r="F31" s="320"/>
      <c r="G31" s="320">
        <f t="shared" ref="G31:O31" si="3">(G$25*$D9*$C9)*((1/(1+($E$10/$E9)))^100)</f>
        <v>0</v>
      </c>
      <c r="H31" s="320">
        <f>(H$25*$D9*$C9)*((1/(1+($E$10/$E9)))^100)</f>
        <v>1.7444631685747447E-10</v>
      </c>
      <c r="I31" s="320">
        <f t="shared" si="3"/>
        <v>1.7566024221162802E-10</v>
      </c>
      <c r="J31" s="320">
        <f t="shared" si="3"/>
        <v>1.768703836215279E-10</v>
      </c>
      <c r="K31" s="320">
        <f t="shared" si="3"/>
        <v>1.7808142597053573E-10</v>
      </c>
      <c r="L31" s="320">
        <f t="shared" si="3"/>
        <v>1.7990465384458412E-10</v>
      </c>
      <c r="M31" s="320">
        <f t="shared" si="3"/>
        <v>1.8078610148152253E-10</v>
      </c>
      <c r="N31" s="320">
        <f t="shared" si="3"/>
        <v>1.8199475316550623E-10</v>
      </c>
      <c r="O31" s="320">
        <f t="shared" si="3"/>
        <v>1.8287385460685082E-10</v>
      </c>
      <c r="P31" s="63"/>
      <c r="Q31" s="63"/>
      <c r="R31" s="63"/>
      <c r="S31" s="63"/>
      <c r="T31" s="63"/>
      <c r="U31" s="63"/>
      <c r="V31" s="63"/>
      <c r="W31" s="63"/>
      <c r="X31" s="63"/>
      <c r="Y31" s="63"/>
      <c r="Z31" s="63"/>
      <c r="AA31" s="63"/>
      <c r="AB31" s="63"/>
      <c r="AC31" s="63"/>
      <c r="AD31" s="63"/>
      <c r="AE31" s="63"/>
      <c r="AF31" s="63"/>
      <c r="AG31" s="63"/>
      <c r="AH31" s="63"/>
      <c r="AI31" s="63"/>
      <c r="AJ31" s="327"/>
    </row>
    <row r="32" spans="1:36" s="66" customFormat="1">
      <c r="A32" s="13"/>
      <c r="D32" s="16" t="s">
        <v>60</v>
      </c>
      <c r="E32" s="337"/>
      <c r="F32" s="337"/>
      <c r="G32" s="327">
        <f>G30+G29+G28</f>
        <v>0</v>
      </c>
      <c r="H32" s="351">
        <f t="shared" ref="H32:O32" si="4">H30+H29+H28</f>
        <v>1164.7824138253388</v>
      </c>
      <c r="I32" s="327">
        <f t="shared" si="4"/>
        <v>1172.8878237284323</v>
      </c>
      <c r="J32" s="327">
        <f t="shared" si="4"/>
        <v>1180.9679681412536</v>
      </c>
      <c r="K32" s="327">
        <f t="shared" si="4"/>
        <v>1189.0541281469964</v>
      </c>
      <c r="L32" s="327">
        <f t="shared" si="4"/>
        <v>1201.2278661905621</v>
      </c>
      <c r="M32" s="327">
        <f t="shared" si="4"/>
        <v>1207.1133140733773</v>
      </c>
      <c r="N32" s="327">
        <f t="shared" si="4"/>
        <v>1215.183511549056</v>
      </c>
      <c r="O32" s="327">
        <f t="shared" si="4"/>
        <v>1221.0532938253036</v>
      </c>
      <c r="P32" s="331">
        <f t="array" ref="P32:AI32">TRANSPOSE('New HWP'!Z23:Z42)</f>
        <v>7353.8482135312515</v>
      </c>
      <c r="Q32" s="331">
        <v>6973.5801302005711</v>
      </c>
      <c r="R32" s="331">
        <v>-4205.0144705004495</v>
      </c>
      <c r="S32" s="331">
        <v>-3792.0873997630115</v>
      </c>
      <c r="T32" s="331">
        <v>-4234.4123559392465</v>
      </c>
      <c r="U32" s="331">
        <v>-4234.4123559392319</v>
      </c>
      <c r="V32" s="331">
        <v>-4234.4123559392319</v>
      </c>
      <c r="W32" s="331">
        <v>-4234.4123559392319</v>
      </c>
      <c r="X32" s="331">
        <v>-4234.4123559392319</v>
      </c>
      <c r="Y32" s="331">
        <v>-4234.4123559392465</v>
      </c>
      <c r="Z32" s="331">
        <v>-4234.4123559392319</v>
      </c>
      <c r="AA32" s="331">
        <v>-4234.4123559392319</v>
      </c>
      <c r="AB32" s="331">
        <v>-4234.4123559392392</v>
      </c>
      <c r="AC32" s="331">
        <v>-3824.2548078690961</v>
      </c>
      <c r="AD32" s="331">
        <v>-3411.2430829050645</v>
      </c>
      <c r="AE32" s="331">
        <v>-2995.3860778431481</v>
      </c>
      <c r="AF32" s="331">
        <v>-2576.6816743985946</v>
      </c>
      <c r="AG32" s="331">
        <v>-2153.6905041832397</v>
      </c>
      <c r="AH32" s="331">
        <v>-1728.626877477931</v>
      </c>
      <c r="AI32" s="331">
        <v>-1300.7214733129294</v>
      </c>
      <c r="AJ32" s="155">
        <f>SUM(E32:AI32)</f>
        <v>-40217.718908494448</v>
      </c>
    </row>
    <row r="33" spans="1:36" s="9" customFormat="1">
      <c r="A33" s="13"/>
      <c r="B33" s="2"/>
      <c r="C33" s="2"/>
      <c r="D33" s="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32"/>
    </row>
    <row r="34" spans="1:36" s="9" customFormat="1" ht="12.75" customHeight="1">
      <c r="A34" s="13"/>
      <c r="B34" s="28" t="s">
        <v>58</v>
      </c>
      <c r="C34" s="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row>
    <row r="35" spans="1:36" s="15" customFormat="1" ht="16">
      <c r="A35" s="13"/>
      <c r="B35" s="71" t="s">
        <v>8</v>
      </c>
      <c r="C35" s="21"/>
      <c r="D35" s="102" t="s">
        <v>262</v>
      </c>
      <c r="E35" s="320"/>
      <c r="F35" s="320"/>
      <c r="G35" s="320">
        <f>G25*(($C$6-$C$6*$D$6)+($C$7-$C$7*$D$7)+($C$8-$C$8*$D$8)+($C$9-$C$9*$D$9))*$K$5*$K$8*$K$12*((1/(1+($E$10/$E$6)))^100)</f>
        <v>0</v>
      </c>
      <c r="H35" s="320">
        <f>H25*(($C$6-$C$6*$D$6)+($C$7-$C$7*$D$7)+($C$8-$C$8*$D$8)+($C$9-$C$9*$D$9))*$K$5*$K$8*$K$12*((1/(1+($E$10/$E$6)))^100)</f>
        <v>346.39203641219842</v>
      </c>
      <c r="I35" s="320">
        <f>I25*(($C$6-$C$6*$D$6)+($C$7-$C$7*$D$7)+($C$8-$C$8*$D$8)+($C$9-$C$9*$D$9))*$K$5*$K$8*$K$12*((1/(1+($E$10/$E$6)))^100)</f>
        <v>348.80248613135876</v>
      </c>
      <c r="J35" s="320">
        <f>J25*(($C$6-$C$6*$D$6)+($C$7-$C$7*$D$7)+($C$8-$C$8*$D$8)+($C$9-$C$9*$D$9))*$K$5*$K$8*$K$12*((1/(1+($E$10/$E$6)))^100)</f>
        <v>351.20542220288621</v>
      </c>
      <c r="K35" s="320">
        <f>K25*(($C$6-$C$6*$D$6)+($C$7-$C$7*$D$7)+($C$8-$C$8*$D$8)+($C$9-$C$9*$D$9))*$K$5*$K$8*$K$12*((1/(1+($E$10/$E$6)))^100)</f>
        <v>353.61014723813571</v>
      </c>
      <c r="L35" s="320">
        <f>L25*(($C$6-$C$6*$D$6)+($C$7-$C$7*$D$7)+($C$8-$C$8*$D$8))*$K$5*$K$8*$K$12*((1/(1+($E$10/$E$6)))^100)</f>
        <v>291.50873712552885</v>
      </c>
      <c r="M35" s="320">
        <f>M25*(($C$6-$C$6*$D$6)+($C$7-$C$7*$D$7)+($C$8-$C$8*$D$8))*$K$5*$K$8*$K$12*((1/(1+($E$10/$E$6)))^100)</f>
        <v>292.93699193714792</v>
      </c>
      <c r="N35" s="320">
        <f>N25*(($C$6-$C$6*$D$6)+($C$7-$C$7*$D$7)+($C$8-$C$8*$D$8))*$K$5*$K$8*$K$12*((1/(1+($E$10/$E$6)))^100)</f>
        <v>294.89543224701958</v>
      </c>
      <c r="O35" s="320">
        <f>O25*(($C$6-$C$6*$D$6)+($C$7-$C$7*$D$7)+($C$8-$C$8*$D$8))*$K$5*$K$8*$K$12*((1/(1+($E$10/$E$6)))^100)</f>
        <v>296.3198853975922</v>
      </c>
      <c r="P35" s="63"/>
      <c r="Q35" s="63"/>
      <c r="R35" s="63"/>
      <c r="S35" s="63"/>
      <c r="T35" s="63"/>
      <c r="U35" s="63"/>
      <c r="V35" s="63"/>
      <c r="W35" s="63"/>
      <c r="X35" s="63"/>
      <c r="Y35" s="63"/>
      <c r="Z35" s="63"/>
      <c r="AA35" s="63"/>
      <c r="AB35" s="63"/>
      <c r="AC35" s="63"/>
      <c r="AD35" s="63"/>
      <c r="AE35" s="63"/>
      <c r="AF35" s="63"/>
      <c r="AG35" s="63"/>
      <c r="AH35" s="63"/>
      <c r="AI35" s="63"/>
      <c r="AJ35" s="338"/>
    </row>
    <row r="36" spans="1:36" s="15" customFormat="1" ht="15">
      <c r="A36" s="13"/>
      <c r="B36" s="21"/>
      <c r="C36" s="21"/>
      <c r="D36" s="70"/>
      <c r="E36" s="320"/>
      <c r="F36" s="320"/>
      <c r="G36"/>
      <c r="H36"/>
      <c r="I36"/>
      <c r="J36"/>
      <c r="K36"/>
      <c r="L36"/>
      <c r="M36"/>
      <c r="N36"/>
      <c r="O36"/>
      <c r="P36" s="63"/>
      <c r="Q36" s="63"/>
      <c r="R36" s="63"/>
      <c r="S36" s="63"/>
      <c r="T36" s="63"/>
      <c r="U36" s="63"/>
      <c r="V36" s="63"/>
      <c r="W36" s="63"/>
      <c r="X36" s="63"/>
      <c r="Y36" s="63"/>
      <c r="Z36" s="63"/>
      <c r="AA36" s="63"/>
      <c r="AB36" s="63"/>
      <c r="AC36" s="63"/>
      <c r="AD36" s="63"/>
      <c r="AE36" s="63"/>
      <c r="AF36" s="63"/>
      <c r="AG36" s="63"/>
      <c r="AH36" s="63"/>
      <c r="AI36" s="63"/>
      <c r="AJ36" s="338"/>
    </row>
    <row r="37" spans="1:36" s="8" customFormat="1" ht="15">
      <c r="A37" s="13"/>
      <c r="B37" s="21"/>
      <c r="C37" s="21"/>
      <c r="D37" s="102" t="s">
        <v>263</v>
      </c>
      <c r="E37" s="320"/>
      <c r="F37" s="320"/>
      <c r="G37" s="320">
        <f>G25*(($C$6-$C$6*$D$6)+($C$7-$C$7*$D$7)+($C$8-$C$8*$D$8)+($C$9-$C$9*$D$9))*$L$6*$K$9*$K$12*((1/(1+($E$10/$E$8)))^100)</f>
        <v>0</v>
      </c>
      <c r="H37" s="320">
        <f>H25*(($C$6-$C$6*$D$6)+($C$7-$C$7*$D$7)+($C$8-$C$8*$D$8)+($C$9-$C$9*$D$9))*$L$6*$K$9*$K$12*((1/(1+($E$10/$E$8)))^100)</f>
        <v>28.847062933165795</v>
      </c>
      <c r="I37" s="320">
        <f>I25*(($C$6-$C$6*$D$6)+($C$7-$C$7*$D$7)+($C$8-$C$8*$D$8)+($C$9-$C$9*$D$9))*$L$6*$K$9*$K$12*((1/(1+($E$10/$E$8)))^100)</f>
        <v>29.047801943987356</v>
      </c>
      <c r="J37" s="320">
        <f>J25*(($C$6-$C$6*$D$6)+($C$7-$C$7*$D$7)+($C$8-$C$8*$D$8)+($C$9-$C$9*$D$9))*$L$6*$K$9*$K$12*((1/(1+($E$10/$E$8)))^100)</f>
        <v>29.247915228339075</v>
      </c>
      <c r="K37" s="320">
        <f>K25*(($C$6-$C$6*$D$6)+($C$7-$C$7*$D$7)+($C$8-$C$8*$D$8)+($C$9-$C$9*$D$9))*$L$6*$K$9*$K$12*((1/(1+($E$10/$E$8)))^100)</f>
        <v>29.448177495183618</v>
      </c>
      <c r="L37" s="320">
        <f>L25*(($C$6-$C$6*$D$6)+($C$7-$C$7*$D$7)+($C$8-$C$8*$D$8))*$L$6*$K$9*$K$12*((1/(1+($E$10/$E$8)))^100)</f>
        <v>24.276455580581239</v>
      </c>
      <c r="M37" s="320">
        <f>M25*(($C$6-$C$6*$D$6)+($C$7-$C$7*$D$7)+($C$8-$C$8*$D$8))*$L$6*$K$9*$K$12*((1/(1+($E$10/$E$8)))^100)</f>
        <v>24.395398720447034</v>
      </c>
      <c r="N37" s="320">
        <f>N25*(($C$6-$C$6*$D$6)+($C$7-$C$7*$D$7)+($C$8-$C$8*$D$8))*$L$6*$K$9*$K$12*((1/(1+($E$10/$E$8)))^100)</f>
        <v>24.558494995566036</v>
      </c>
      <c r="O37" s="320">
        <f>O25*(($C$6-$C$6*$D$6)+($C$7-$C$7*$D$7)+($C$8-$C$8*$D$8))*$K$6*$K$9*$K$12*((1/(1+($E$10/$E$8)))^100)</f>
        <v>24.596740034830894</v>
      </c>
      <c r="P37" s="63"/>
      <c r="Q37" s="63"/>
      <c r="R37" s="63"/>
      <c r="S37" s="63"/>
      <c r="T37" s="63"/>
      <c r="U37" s="63"/>
      <c r="V37" s="63"/>
      <c r="W37" s="63"/>
      <c r="X37" s="63"/>
      <c r="Y37" s="63"/>
      <c r="Z37" s="63"/>
      <c r="AA37" s="63"/>
      <c r="AB37" s="63"/>
      <c r="AC37" s="63"/>
      <c r="AD37" s="63"/>
      <c r="AE37" s="63"/>
      <c r="AF37" s="63"/>
      <c r="AG37" s="63"/>
      <c r="AH37" s="63"/>
      <c r="AI37" s="63"/>
      <c r="AJ37" s="337"/>
    </row>
    <row r="38" spans="1:36" s="8" customFormat="1" ht="15">
      <c r="A38" s="13"/>
      <c r="B38" s="21"/>
      <c r="C38" s="21"/>
      <c r="D38" s="70"/>
      <c r="E38" s="320"/>
      <c r="F38" s="320"/>
      <c r="G38"/>
      <c r="H38"/>
      <c r="I38"/>
      <c r="J38"/>
      <c r="K38"/>
      <c r="L38"/>
      <c r="M38"/>
      <c r="N38"/>
      <c r="O38"/>
      <c r="P38" s="63"/>
      <c r="Q38" s="63"/>
      <c r="R38" s="63"/>
      <c r="S38" s="63"/>
      <c r="T38" s="63"/>
      <c r="U38" s="63"/>
      <c r="V38" s="63"/>
      <c r="W38" s="63"/>
      <c r="X38" s="63"/>
      <c r="Y38" s="63"/>
      <c r="Z38" s="63"/>
      <c r="AA38" s="63"/>
      <c r="AB38" s="63"/>
      <c r="AC38" s="63"/>
      <c r="AD38" s="63"/>
      <c r="AE38" s="63"/>
      <c r="AF38" s="63"/>
      <c r="AG38" s="63"/>
      <c r="AH38" s="63"/>
      <c r="AI38" s="63"/>
      <c r="AJ38" s="337"/>
    </row>
    <row r="39" spans="1:36" s="8" customFormat="1">
      <c r="A39" s="13"/>
      <c r="B39" s="66"/>
      <c r="C39" s="66"/>
      <c r="D39" s="16" t="s">
        <v>62</v>
      </c>
      <c r="E39" s="337"/>
      <c r="F39" s="337"/>
      <c r="G39" s="327">
        <f>SUM(G35:G38)</f>
        <v>0</v>
      </c>
      <c r="H39" s="351">
        <f>SUM(H35:H38)</f>
        <v>375.2390993453642</v>
      </c>
      <c r="I39" s="327">
        <f t="shared" ref="I39:AI39" si="5">SUM(I35:I38)</f>
        <v>377.8502880753461</v>
      </c>
      <c r="J39" s="327">
        <f t="shared" si="5"/>
        <v>380.45333743122529</v>
      </c>
      <c r="K39" s="327">
        <f t="shared" si="5"/>
        <v>383.05832473331935</v>
      </c>
      <c r="L39" s="327">
        <f t="shared" si="5"/>
        <v>315.78519270611008</v>
      </c>
      <c r="M39" s="327">
        <f t="shared" si="5"/>
        <v>317.33239065759494</v>
      </c>
      <c r="N39" s="327">
        <f t="shared" si="5"/>
        <v>319.45392724258562</v>
      </c>
      <c r="O39" s="327">
        <f t="shared" si="5"/>
        <v>320.91662543242307</v>
      </c>
      <c r="P39" s="331">
        <f t="shared" si="5"/>
        <v>0</v>
      </c>
      <c r="Q39" s="331">
        <f t="shared" si="5"/>
        <v>0</v>
      </c>
      <c r="R39" s="331">
        <f t="shared" si="5"/>
        <v>0</v>
      </c>
      <c r="S39" s="331">
        <f t="shared" si="5"/>
        <v>0</v>
      </c>
      <c r="T39" s="331">
        <f t="shared" si="5"/>
        <v>0</v>
      </c>
      <c r="U39" s="331">
        <f t="shared" si="5"/>
        <v>0</v>
      </c>
      <c r="V39" s="331">
        <f t="shared" si="5"/>
        <v>0</v>
      </c>
      <c r="W39" s="331">
        <f t="shared" si="5"/>
        <v>0</v>
      </c>
      <c r="X39" s="331">
        <f t="shared" si="5"/>
        <v>0</v>
      </c>
      <c r="Y39" s="331">
        <f t="shared" si="5"/>
        <v>0</v>
      </c>
      <c r="Z39" s="331">
        <f t="shared" si="5"/>
        <v>0</v>
      </c>
      <c r="AA39" s="331">
        <f t="shared" si="5"/>
        <v>0</v>
      </c>
      <c r="AB39" s="331">
        <f t="shared" si="5"/>
        <v>0</v>
      </c>
      <c r="AC39" s="331">
        <f t="shared" si="5"/>
        <v>0</v>
      </c>
      <c r="AD39" s="331">
        <f t="shared" si="5"/>
        <v>0</v>
      </c>
      <c r="AE39" s="331">
        <f t="shared" si="5"/>
        <v>0</v>
      </c>
      <c r="AF39" s="331">
        <f t="shared" si="5"/>
        <v>0</v>
      </c>
      <c r="AG39" s="331">
        <f t="shared" si="5"/>
        <v>0</v>
      </c>
      <c r="AH39" s="331">
        <f t="shared" si="5"/>
        <v>0</v>
      </c>
      <c r="AI39" s="331">
        <f t="shared" si="5"/>
        <v>0</v>
      </c>
      <c r="AJ39" s="155">
        <f>SUM(E39:AI39)</f>
        <v>2790.0891856239687</v>
      </c>
    </row>
    <row r="40" spans="1:36" s="8" customFormat="1">
      <c r="A40" s="13"/>
      <c r="B40" s="9"/>
      <c r="C40" s="9"/>
      <c r="D40" s="10"/>
      <c r="E40" s="339"/>
      <c r="F40" s="339"/>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7"/>
    </row>
    <row r="41" spans="1:36" s="8" customFormat="1">
      <c r="A41" s="13"/>
      <c r="B41" s="28" t="s">
        <v>50</v>
      </c>
      <c r="C41" s="32"/>
      <c r="D41" s="9"/>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7"/>
    </row>
    <row r="42" spans="1:36" s="21" customFormat="1">
      <c r="A42" s="13"/>
      <c r="B42" s="74" t="s">
        <v>78</v>
      </c>
      <c r="D42" s="70" t="s">
        <v>21</v>
      </c>
      <c r="E42" s="320"/>
      <c r="F42" s="320"/>
      <c r="G42" s="320">
        <v>0</v>
      </c>
      <c r="H42" s="320">
        <v>0</v>
      </c>
      <c r="I42" s="320">
        <v>0</v>
      </c>
      <c r="J42" s="320">
        <v>0</v>
      </c>
      <c r="K42" s="320">
        <v>0</v>
      </c>
      <c r="L42" s="320">
        <v>0</v>
      </c>
      <c r="M42" s="320">
        <v>0</v>
      </c>
      <c r="N42" s="320">
        <v>0</v>
      </c>
      <c r="O42" s="320">
        <v>0</v>
      </c>
      <c r="P42" s="320">
        <v>0</v>
      </c>
      <c r="Q42" s="320">
        <v>0</v>
      </c>
      <c r="R42" s="320">
        <v>0</v>
      </c>
      <c r="S42" s="320">
        <v>0</v>
      </c>
      <c r="T42" s="320">
        <v>0</v>
      </c>
      <c r="U42" s="320">
        <v>0</v>
      </c>
      <c r="V42" s="320">
        <v>0</v>
      </c>
      <c r="W42" s="320">
        <v>0</v>
      </c>
      <c r="X42" s="320">
        <v>0</v>
      </c>
      <c r="Y42" s="320">
        <v>0</v>
      </c>
      <c r="Z42" s="320">
        <v>0</v>
      </c>
      <c r="AA42" s="320">
        <v>0</v>
      </c>
      <c r="AB42" s="320">
        <v>0</v>
      </c>
      <c r="AC42" s="320">
        <v>0</v>
      </c>
      <c r="AD42" s="320">
        <v>0</v>
      </c>
      <c r="AE42" s="320">
        <v>0</v>
      </c>
      <c r="AF42" s="320">
        <v>0</v>
      </c>
      <c r="AG42" s="320">
        <v>0</v>
      </c>
      <c r="AH42" s="320">
        <v>0</v>
      </c>
      <c r="AI42" s="320">
        <v>0</v>
      </c>
      <c r="AJ42" s="320"/>
    </row>
    <row r="43" spans="1:36" s="66" customFormat="1">
      <c r="A43" s="13"/>
      <c r="B43" s="21"/>
      <c r="C43" s="21"/>
      <c r="D43" s="70" t="s">
        <v>42</v>
      </c>
      <c r="E43" s="320"/>
      <c r="F43" s="320"/>
      <c r="G43" s="320">
        <v>0</v>
      </c>
      <c r="H43" s="320">
        <v>0</v>
      </c>
      <c r="I43" s="320">
        <v>0</v>
      </c>
      <c r="J43" s="320">
        <v>0</v>
      </c>
      <c r="K43" s="320">
        <v>0</v>
      </c>
      <c r="L43" s="320">
        <v>0</v>
      </c>
      <c r="M43" s="320">
        <v>0</v>
      </c>
      <c r="N43" s="320">
        <v>0</v>
      </c>
      <c r="O43" s="320">
        <v>0</v>
      </c>
      <c r="P43" s="320">
        <v>0</v>
      </c>
      <c r="Q43" s="320">
        <v>0</v>
      </c>
      <c r="R43" s="320">
        <v>0</v>
      </c>
      <c r="S43" s="320">
        <v>0</v>
      </c>
      <c r="T43" s="320">
        <v>0</v>
      </c>
      <c r="U43" s="320">
        <v>0</v>
      </c>
      <c r="V43" s="320">
        <v>0</v>
      </c>
      <c r="W43" s="320">
        <v>0</v>
      </c>
      <c r="X43" s="320">
        <v>0</v>
      </c>
      <c r="Y43" s="320">
        <v>0</v>
      </c>
      <c r="Z43" s="320">
        <v>0</v>
      </c>
      <c r="AA43" s="320">
        <v>0</v>
      </c>
      <c r="AB43" s="320">
        <v>0</v>
      </c>
      <c r="AC43" s="320">
        <v>0</v>
      </c>
      <c r="AD43" s="320">
        <v>0</v>
      </c>
      <c r="AE43" s="320">
        <v>0</v>
      </c>
      <c r="AF43" s="320">
        <v>0</v>
      </c>
      <c r="AG43" s="320">
        <v>0</v>
      </c>
      <c r="AH43" s="320">
        <v>0</v>
      </c>
      <c r="AI43" s="320">
        <v>0</v>
      </c>
      <c r="AJ43" s="327"/>
    </row>
    <row r="44" spans="1:36" s="21" customFormat="1">
      <c r="A44" s="13"/>
      <c r="D44" s="70" t="s">
        <v>43</v>
      </c>
      <c r="E44" s="320"/>
      <c r="F44" s="320"/>
      <c r="G44" s="320">
        <v>0</v>
      </c>
      <c r="H44" s="320">
        <v>0</v>
      </c>
      <c r="I44" s="320">
        <v>0</v>
      </c>
      <c r="J44" s="320">
        <v>0</v>
      </c>
      <c r="K44" s="320">
        <v>0</v>
      </c>
      <c r="L44" s="320">
        <v>0</v>
      </c>
      <c r="M44" s="320">
        <v>0</v>
      </c>
      <c r="N44" s="320">
        <v>0</v>
      </c>
      <c r="O44" s="320">
        <v>0</v>
      </c>
      <c r="P44" s="320">
        <v>0</v>
      </c>
      <c r="Q44" s="320">
        <v>0</v>
      </c>
      <c r="R44" s="320">
        <v>0</v>
      </c>
      <c r="S44" s="320">
        <v>0</v>
      </c>
      <c r="T44" s="320">
        <v>0</v>
      </c>
      <c r="U44" s="320">
        <v>0</v>
      </c>
      <c r="V44" s="320">
        <v>0</v>
      </c>
      <c r="W44" s="320">
        <v>0</v>
      </c>
      <c r="X44" s="320">
        <v>0</v>
      </c>
      <c r="Y44" s="320">
        <v>0</v>
      </c>
      <c r="Z44" s="320">
        <v>0</v>
      </c>
      <c r="AA44" s="320">
        <v>0</v>
      </c>
      <c r="AB44" s="320">
        <v>0</v>
      </c>
      <c r="AC44" s="320">
        <v>0</v>
      </c>
      <c r="AD44" s="320">
        <v>0</v>
      </c>
      <c r="AE44" s="320">
        <v>0</v>
      </c>
      <c r="AF44" s="320">
        <v>0</v>
      </c>
      <c r="AG44" s="320">
        <v>0</v>
      </c>
      <c r="AH44" s="320">
        <v>0</v>
      </c>
      <c r="AI44" s="320">
        <v>0</v>
      </c>
      <c r="AJ44" s="320"/>
    </row>
    <row r="45" spans="1:36" s="21" customFormat="1">
      <c r="A45" s="13"/>
      <c r="D45" s="70" t="s">
        <v>12</v>
      </c>
      <c r="E45" s="320"/>
      <c r="F45" s="320"/>
      <c r="G45" s="320">
        <v>0</v>
      </c>
      <c r="H45" s="320">
        <v>0</v>
      </c>
      <c r="I45" s="320">
        <v>0</v>
      </c>
      <c r="J45" s="320">
        <v>0</v>
      </c>
      <c r="K45" s="320">
        <v>0</v>
      </c>
      <c r="L45" s="320">
        <v>0</v>
      </c>
      <c r="M45" s="320">
        <v>0</v>
      </c>
      <c r="N45" s="320">
        <v>0</v>
      </c>
      <c r="O45" s="320">
        <v>0</v>
      </c>
      <c r="P45" s="320">
        <v>0</v>
      </c>
      <c r="Q45" s="320">
        <v>0</v>
      </c>
      <c r="R45" s="320">
        <v>0</v>
      </c>
      <c r="S45" s="320">
        <v>0</v>
      </c>
      <c r="T45" s="320">
        <v>0</v>
      </c>
      <c r="U45" s="320">
        <v>0</v>
      </c>
      <c r="V45" s="320">
        <v>0</v>
      </c>
      <c r="W45" s="320">
        <v>0</v>
      </c>
      <c r="X45" s="320">
        <v>0</v>
      </c>
      <c r="Y45" s="320">
        <v>0</v>
      </c>
      <c r="Z45" s="320">
        <v>0</v>
      </c>
      <c r="AA45" s="320">
        <v>0</v>
      </c>
      <c r="AB45" s="320">
        <v>0</v>
      </c>
      <c r="AC45" s="320">
        <v>0</v>
      </c>
      <c r="AD45" s="320">
        <v>0</v>
      </c>
      <c r="AE45" s="320">
        <v>0</v>
      </c>
      <c r="AF45" s="320">
        <v>0</v>
      </c>
      <c r="AG45" s="320">
        <v>0</v>
      </c>
      <c r="AH45" s="320">
        <v>0</v>
      </c>
      <c r="AI45" s="320">
        <v>0</v>
      </c>
      <c r="AJ45" s="320"/>
    </row>
    <row r="46" spans="1:36" s="21" customFormat="1">
      <c r="A46" s="13"/>
      <c r="D46" s="70" t="s">
        <v>9</v>
      </c>
      <c r="E46" s="320"/>
      <c r="F46" s="320"/>
      <c r="G46" s="320">
        <v>0</v>
      </c>
      <c r="H46" s="320">
        <v>0</v>
      </c>
      <c r="I46" s="320">
        <v>0</v>
      </c>
      <c r="J46" s="320">
        <v>0</v>
      </c>
      <c r="K46" s="320">
        <v>0</v>
      </c>
      <c r="L46" s="320">
        <v>0</v>
      </c>
      <c r="M46" s="320">
        <v>0</v>
      </c>
      <c r="N46" s="320">
        <v>0</v>
      </c>
      <c r="O46" s="320">
        <v>0</v>
      </c>
      <c r="P46" s="320">
        <v>0</v>
      </c>
      <c r="Q46" s="320">
        <v>0</v>
      </c>
      <c r="R46" s="320">
        <v>0</v>
      </c>
      <c r="S46" s="320">
        <v>0</v>
      </c>
      <c r="T46" s="320">
        <v>0</v>
      </c>
      <c r="U46" s="320">
        <v>0</v>
      </c>
      <c r="V46" s="320">
        <v>0</v>
      </c>
      <c r="W46" s="320">
        <v>0</v>
      </c>
      <c r="X46" s="320">
        <v>0</v>
      </c>
      <c r="Y46" s="320">
        <v>0</v>
      </c>
      <c r="Z46" s="320">
        <v>0</v>
      </c>
      <c r="AA46" s="320">
        <v>0</v>
      </c>
      <c r="AB46" s="320">
        <v>0</v>
      </c>
      <c r="AC46" s="320">
        <v>0</v>
      </c>
      <c r="AD46" s="320">
        <v>0</v>
      </c>
      <c r="AE46" s="320">
        <v>0</v>
      </c>
      <c r="AF46" s="320">
        <v>0</v>
      </c>
      <c r="AG46" s="320">
        <v>0</v>
      </c>
      <c r="AH46" s="320">
        <v>0</v>
      </c>
      <c r="AI46" s="320">
        <v>0</v>
      </c>
      <c r="AJ46" s="320"/>
    </row>
    <row r="47" spans="1:36" s="21" customFormat="1">
      <c r="A47" s="13"/>
      <c r="B47" s="66"/>
      <c r="C47" s="66"/>
      <c r="D47" s="16" t="s">
        <v>61</v>
      </c>
      <c r="E47" s="337"/>
      <c r="F47" s="337"/>
      <c r="G47" s="327">
        <f>SUM(G42:G45)</f>
        <v>0</v>
      </c>
      <c r="H47" s="327">
        <f t="shared" ref="H47:AI47" si="6">SUM(H42:H45)</f>
        <v>0</v>
      </c>
      <c r="I47" s="327">
        <f t="shared" si="6"/>
        <v>0</v>
      </c>
      <c r="J47" s="327">
        <f t="shared" si="6"/>
        <v>0</v>
      </c>
      <c r="K47" s="327">
        <f t="shared" si="6"/>
        <v>0</v>
      </c>
      <c r="L47" s="327">
        <f t="shared" si="6"/>
        <v>0</v>
      </c>
      <c r="M47" s="327">
        <f t="shared" si="6"/>
        <v>0</v>
      </c>
      <c r="N47" s="327">
        <f t="shared" si="6"/>
        <v>0</v>
      </c>
      <c r="O47" s="327">
        <f t="shared" si="6"/>
        <v>0</v>
      </c>
      <c r="P47" s="327">
        <f t="shared" si="6"/>
        <v>0</v>
      </c>
      <c r="Q47" s="327">
        <f t="shared" si="6"/>
        <v>0</v>
      </c>
      <c r="R47" s="327">
        <f t="shared" si="6"/>
        <v>0</v>
      </c>
      <c r="S47" s="327">
        <f t="shared" si="6"/>
        <v>0</v>
      </c>
      <c r="T47" s="327">
        <f t="shared" si="6"/>
        <v>0</v>
      </c>
      <c r="U47" s="327">
        <f t="shared" si="6"/>
        <v>0</v>
      </c>
      <c r="V47" s="327">
        <f t="shared" si="6"/>
        <v>0</v>
      </c>
      <c r="W47" s="327">
        <f t="shared" si="6"/>
        <v>0</v>
      </c>
      <c r="X47" s="327">
        <f t="shared" si="6"/>
        <v>0</v>
      </c>
      <c r="Y47" s="327">
        <f t="shared" si="6"/>
        <v>0</v>
      </c>
      <c r="Z47" s="327">
        <f t="shared" si="6"/>
        <v>0</v>
      </c>
      <c r="AA47" s="327">
        <f t="shared" si="6"/>
        <v>0</v>
      </c>
      <c r="AB47" s="327">
        <f t="shared" si="6"/>
        <v>0</v>
      </c>
      <c r="AC47" s="327">
        <f t="shared" si="6"/>
        <v>0</v>
      </c>
      <c r="AD47" s="327">
        <f t="shared" si="6"/>
        <v>0</v>
      </c>
      <c r="AE47" s="327">
        <f t="shared" si="6"/>
        <v>0</v>
      </c>
      <c r="AF47" s="327">
        <f t="shared" si="6"/>
        <v>0</v>
      </c>
      <c r="AG47" s="327">
        <f t="shared" si="6"/>
        <v>0</v>
      </c>
      <c r="AH47" s="327">
        <f t="shared" si="6"/>
        <v>0</v>
      </c>
      <c r="AI47" s="327">
        <f t="shared" si="6"/>
        <v>0</v>
      </c>
      <c r="AJ47" s="155">
        <f>SUM(E47:AI47)</f>
        <v>0</v>
      </c>
    </row>
    <row r="48" spans="1:36">
      <c r="A48" s="13"/>
      <c r="B48" s="9"/>
      <c r="C48" s="1"/>
      <c r="D48" s="10"/>
      <c r="E48" s="339"/>
      <c r="F48" s="339"/>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row>
    <row r="49" spans="1:36" s="9" customFormat="1">
      <c r="A49" s="13"/>
      <c r="B49" s="32" t="s">
        <v>14</v>
      </c>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row>
    <row r="50" spans="1:36" s="66" customFormat="1" ht="16">
      <c r="A50" s="13"/>
      <c r="B50" s="71" t="s">
        <v>51</v>
      </c>
      <c r="C50" s="66" t="s">
        <v>49</v>
      </c>
      <c r="D50" s="70" t="s">
        <v>32</v>
      </c>
      <c r="E50" s="320"/>
      <c r="F50" s="320"/>
      <c r="G50" s="320">
        <f>-G25*$P$4</f>
        <v>0</v>
      </c>
      <c r="H50" s="352">
        <f t="shared" ref="H50:AI50" si="7">-H25*$P$4</f>
        <v>-292.24462087594742</v>
      </c>
      <c r="I50" s="320">
        <f t="shared" si="7"/>
        <v>-294.27827318393025</v>
      </c>
      <c r="J50" s="320">
        <f t="shared" si="7"/>
        <v>-296.30558636493259</v>
      </c>
      <c r="K50" s="320">
        <f t="shared" si="7"/>
        <v>-298.33440886188259</v>
      </c>
      <c r="L50" s="320">
        <f t="shared" si="7"/>
        <v>-301.38880719152496</v>
      </c>
      <c r="M50" s="320">
        <f t="shared" si="7"/>
        <v>-302.86546966924027</v>
      </c>
      <c r="N50" s="320">
        <f t="shared" si="7"/>
        <v>-304.89028715762259</v>
      </c>
      <c r="O50" s="320">
        <f t="shared" si="7"/>
        <v>-306.36301912505729</v>
      </c>
      <c r="P50" s="320">
        <f t="shared" si="7"/>
        <v>-309.47809969588053</v>
      </c>
      <c r="Q50" s="320">
        <f t="shared" si="7"/>
        <v>-310.94629645914534</v>
      </c>
      <c r="R50" s="320">
        <f t="shared" si="7"/>
        <v>0</v>
      </c>
      <c r="S50" s="320">
        <f t="shared" si="7"/>
        <v>0</v>
      </c>
      <c r="T50" s="320">
        <f t="shared" si="7"/>
        <v>0</v>
      </c>
      <c r="U50" s="320">
        <f t="shared" si="7"/>
        <v>0</v>
      </c>
      <c r="V50" s="320">
        <f t="shared" si="7"/>
        <v>0</v>
      </c>
      <c r="W50" s="320">
        <f t="shared" si="7"/>
        <v>0</v>
      </c>
      <c r="X50" s="320">
        <f t="shared" si="7"/>
        <v>0</v>
      </c>
      <c r="Y50" s="320">
        <f t="shared" si="7"/>
        <v>0</v>
      </c>
      <c r="Z50" s="320">
        <f t="shared" si="7"/>
        <v>0</v>
      </c>
      <c r="AA50" s="320">
        <f t="shared" si="7"/>
        <v>0</v>
      </c>
      <c r="AB50" s="320">
        <f t="shared" si="7"/>
        <v>0</v>
      </c>
      <c r="AC50" s="320">
        <f t="shared" si="7"/>
        <v>0</v>
      </c>
      <c r="AD50" s="320">
        <f t="shared" si="7"/>
        <v>0</v>
      </c>
      <c r="AE50" s="320">
        <f t="shared" si="7"/>
        <v>0</v>
      </c>
      <c r="AF50" s="320">
        <f t="shared" si="7"/>
        <v>0</v>
      </c>
      <c r="AG50" s="320">
        <f t="shared" si="7"/>
        <v>0</v>
      </c>
      <c r="AH50" s="320">
        <f t="shared" si="7"/>
        <v>0</v>
      </c>
      <c r="AI50" s="320">
        <f t="shared" si="7"/>
        <v>0</v>
      </c>
      <c r="AJ50" s="327"/>
    </row>
    <row r="51" spans="1:36" s="21" customFormat="1">
      <c r="A51" s="13"/>
      <c r="B51" s="66"/>
      <c r="C51" s="66" t="s">
        <v>52</v>
      </c>
      <c r="D51" s="102" t="s">
        <v>137</v>
      </c>
      <c r="E51" s="284"/>
      <c r="F51" s="284"/>
      <c r="G51" s="320">
        <f>-G25*(($P$9*$P$13*$P$11)+($P$10*$P$14*$P$12))</f>
        <v>0</v>
      </c>
      <c r="H51" s="352">
        <f t="shared" ref="H51:AI51" si="8">-H25*(($P$9*$P$13*$P$11)+($P$10*$P$14*$P$12))</f>
        <v>-47.051383961027526</v>
      </c>
      <c r="I51" s="320">
        <f t="shared" si="8"/>
        <v>-47.378801982612764</v>
      </c>
      <c r="J51" s="320">
        <f t="shared" si="8"/>
        <v>-47.70519940475414</v>
      </c>
      <c r="K51" s="320">
        <f t="shared" si="8"/>
        <v>-48.03183982676309</v>
      </c>
      <c r="L51" s="320">
        <f t="shared" si="8"/>
        <v>-48.523597957835513</v>
      </c>
      <c r="M51" s="320">
        <f t="shared" si="8"/>
        <v>-48.761340616747674</v>
      </c>
      <c r="N51" s="320">
        <f t="shared" si="8"/>
        <v>-49.087336232377233</v>
      </c>
      <c r="O51" s="320">
        <f t="shared" si="8"/>
        <v>-49.324446079134212</v>
      </c>
      <c r="P51" s="320">
        <f t="shared" si="8"/>
        <v>-49.825974051036766</v>
      </c>
      <c r="Q51" s="320">
        <f t="shared" si="8"/>
        <v>-50.062353729922393</v>
      </c>
      <c r="R51" s="320">
        <f t="shared" si="8"/>
        <v>0</v>
      </c>
      <c r="S51" s="320">
        <f t="shared" si="8"/>
        <v>0</v>
      </c>
      <c r="T51" s="320">
        <f t="shared" si="8"/>
        <v>0</v>
      </c>
      <c r="U51" s="320">
        <f t="shared" si="8"/>
        <v>0</v>
      </c>
      <c r="V51" s="320">
        <f t="shared" si="8"/>
        <v>0</v>
      </c>
      <c r="W51" s="320">
        <f t="shared" si="8"/>
        <v>0</v>
      </c>
      <c r="X51" s="320">
        <f t="shared" si="8"/>
        <v>0</v>
      </c>
      <c r="Y51" s="320">
        <f t="shared" si="8"/>
        <v>0</v>
      </c>
      <c r="Z51" s="320">
        <f t="shared" si="8"/>
        <v>0</v>
      </c>
      <c r="AA51" s="320">
        <f t="shared" si="8"/>
        <v>0</v>
      </c>
      <c r="AB51" s="320">
        <f t="shared" si="8"/>
        <v>0</v>
      </c>
      <c r="AC51" s="320">
        <f t="shared" si="8"/>
        <v>0</v>
      </c>
      <c r="AD51" s="320">
        <f t="shared" si="8"/>
        <v>0</v>
      </c>
      <c r="AE51" s="320">
        <f t="shared" si="8"/>
        <v>0</v>
      </c>
      <c r="AF51" s="320">
        <f t="shared" si="8"/>
        <v>0</v>
      </c>
      <c r="AG51" s="320">
        <f t="shared" si="8"/>
        <v>0</v>
      </c>
      <c r="AH51" s="320">
        <f t="shared" si="8"/>
        <v>0</v>
      </c>
      <c r="AI51" s="320">
        <f t="shared" si="8"/>
        <v>0</v>
      </c>
      <c r="AJ51" s="320"/>
    </row>
    <row r="52" spans="1:36" s="21" customFormat="1">
      <c r="A52" s="13"/>
      <c r="B52" s="66"/>
      <c r="C52" s="66"/>
      <c r="D52" s="102" t="s">
        <v>138</v>
      </c>
      <c r="E52" s="284"/>
      <c r="F52" s="284"/>
      <c r="G52" s="320">
        <f>-G18/'Ocean transport emissions'!$C$22*'Ocean transport emissions'!$B$18/(44/12)</f>
        <v>0</v>
      </c>
      <c r="H52" s="352">
        <f>-H19/'Ocean transport emissions'!$C$22*'Ocean transport emissions'!$B$18/(3.67)</f>
        <v>-594.23458018426822</v>
      </c>
      <c r="I52" s="320">
        <f>-I19/'Ocean transport emissions'!$C$22*'Ocean transport emissions'!$B$18/(3.67)</f>
        <v>-598.36970000906695</v>
      </c>
      <c r="J52" s="320">
        <f>-J19/'Ocean transport emissions'!$C$22*'Ocean transport emissions'!$B$18/(3.67)</f>
        <v>-602.49193019213794</v>
      </c>
      <c r="K52" s="320">
        <f>-K19/'Ocean transport emissions'!$C$22*'Ocean transport emissions'!$B$18/(3.67)</f>
        <v>-606.6172293375248</v>
      </c>
      <c r="L52" s="320">
        <f>-L19/'Ocean transport emissions'!$C$22*'Ocean transport emissions'!$B$18/(3.67)</f>
        <v>-612.82787952396916</v>
      </c>
      <c r="M52" s="320">
        <f>-M19/'Ocean transport emissions'!$C$22*'Ocean transport emissions'!$B$18/(3.67)</f>
        <v>-615.83044602079281</v>
      </c>
      <c r="N52" s="320">
        <f>-N19/'Ocean transport emissions'!$C$22*'Ocean transport emissions'!$B$18/(3.67)</f>
        <v>-619.94760159598263</v>
      </c>
      <c r="O52" s="320">
        <f>-O19/'Ocean transport emissions'!$C$22*'Ocean transport emissions'!$B$18/(44/12)</f>
        <v>-623.50848707253488</v>
      </c>
      <c r="P52" s="320">
        <f>-P19/'Ocean transport emissions'!$C$22*'Ocean transport emissions'!$B$18/(44/12)</f>
        <v>-629.84828349891188</v>
      </c>
      <c r="Q52" s="320">
        <f>-Q19/'Ocean transport emissions'!$C$22*'Ocean transport emissions'!$B$18/(44/12)</f>
        <v>-632.83635022185513</v>
      </c>
      <c r="R52" s="320">
        <f>-R19/'Ocean transport emissions'!$C$22*'Ocean transport emissions'!$B$18/(44/12)</f>
        <v>0</v>
      </c>
      <c r="S52" s="320">
        <f>-S19/'Ocean transport emissions'!$C$22*'Ocean transport emissions'!$B$18/(44/12)</f>
        <v>0</v>
      </c>
      <c r="T52" s="320">
        <f>-T19/'Ocean transport emissions'!$C$22*'Ocean transport emissions'!$B$18/(44/12)</f>
        <v>0</v>
      </c>
      <c r="U52" s="320">
        <f>-U19/'Ocean transport emissions'!$C$22*'Ocean transport emissions'!$B$18/(44/12)</f>
        <v>0</v>
      </c>
      <c r="V52" s="320">
        <f>-V19/'Ocean transport emissions'!$C$22*'Ocean transport emissions'!$B$18/(44/12)</f>
        <v>0</v>
      </c>
      <c r="W52" s="320">
        <f>-W19/'Ocean transport emissions'!$C$22*'Ocean transport emissions'!$B$18/(44/12)</f>
        <v>0</v>
      </c>
      <c r="X52" s="320">
        <f>-X19/'Ocean transport emissions'!$C$22*'Ocean transport emissions'!$B$18/(44/12)</f>
        <v>0</v>
      </c>
      <c r="Y52" s="320">
        <f>-Y19/'Ocean transport emissions'!$C$22*'Ocean transport emissions'!$B$18/(44/12)</f>
        <v>0</v>
      </c>
      <c r="Z52" s="320">
        <f>-Z19/'Ocean transport emissions'!$C$22*'Ocean transport emissions'!$B$18/(44/12)</f>
        <v>0</v>
      </c>
      <c r="AA52" s="320">
        <f>-AA19/'Ocean transport emissions'!$C$22*'Ocean transport emissions'!$B$18/(44/12)</f>
        <v>0</v>
      </c>
      <c r="AB52" s="320">
        <f>-AB19/'Ocean transport emissions'!$C$22*'Ocean transport emissions'!$B$18/(44/12)</f>
        <v>0</v>
      </c>
      <c r="AC52" s="320">
        <f>-AC19/'Ocean transport emissions'!$C$22*'Ocean transport emissions'!$B$18/(44/12)</f>
        <v>0</v>
      </c>
      <c r="AD52" s="320">
        <f>-AD19/'Ocean transport emissions'!$C$22*'Ocean transport emissions'!$B$18/(44/12)</f>
        <v>0</v>
      </c>
      <c r="AE52" s="320">
        <f>-AE19/'Ocean transport emissions'!$C$22*'Ocean transport emissions'!$B$18/(44/12)</f>
        <v>0</v>
      </c>
      <c r="AF52" s="320">
        <f>-AF19/'Ocean transport emissions'!$C$22*'Ocean transport emissions'!$B$18/(44/12)</f>
        <v>0</v>
      </c>
      <c r="AG52" s="320">
        <f>-AG19/'Ocean transport emissions'!$C$22*'Ocean transport emissions'!$B$18/(44/12)</f>
        <v>0</v>
      </c>
      <c r="AH52" s="320">
        <f>-AH19/'Ocean transport emissions'!$C$22*'Ocean transport emissions'!$B$18/(44/12)</f>
        <v>0</v>
      </c>
      <c r="AI52" s="320">
        <f>-AI19/'Ocean transport emissions'!$C$22*'Ocean transport emissions'!$B$18/(44/12)</f>
        <v>0</v>
      </c>
      <c r="AJ52" s="320"/>
    </row>
    <row r="53" spans="1:36" s="21" customFormat="1">
      <c r="A53" s="13"/>
      <c r="C53" s="66" t="s">
        <v>57</v>
      </c>
      <c r="D53" s="70" t="s">
        <v>21</v>
      </c>
      <c r="E53" s="320"/>
      <c r="F53" s="320"/>
      <c r="G53" s="320">
        <f t="shared" ref="G53:AI53" si="9">-G25*$C$6*$P$5</f>
        <v>0</v>
      </c>
      <c r="H53" s="352">
        <f t="shared" si="9"/>
        <v>-423.75470027012375</v>
      </c>
      <c r="I53" s="320">
        <f t="shared" si="9"/>
        <v>-426.70349611669889</v>
      </c>
      <c r="J53" s="320">
        <f t="shared" si="9"/>
        <v>-429.64310022915225</v>
      </c>
      <c r="K53" s="320">
        <f t="shared" si="9"/>
        <v>-432.58489284972973</v>
      </c>
      <c r="L53" s="320">
        <f t="shared" si="9"/>
        <v>-437.01377042771117</v>
      </c>
      <c r="M53" s="320">
        <f t="shared" si="9"/>
        <v>-439.15493102039829</v>
      </c>
      <c r="N53" s="320">
        <f t="shared" si="9"/>
        <v>-442.09091637855272</v>
      </c>
      <c r="O53" s="320">
        <f t="shared" si="9"/>
        <v>-444.226377731333</v>
      </c>
      <c r="P53" s="320">
        <f t="shared" si="9"/>
        <v>-448.74324455902678</v>
      </c>
      <c r="Q53" s="320">
        <f t="shared" si="9"/>
        <v>-450.87212986576066</v>
      </c>
      <c r="R53" s="320">
        <f t="shared" si="9"/>
        <v>0</v>
      </c>
      <c r="S53" s="320">
        <f t="shared" si="9"/>
        <v>0</v>
      </c>
      <c r="T53" s="320">
        <f t="shared" si="9"/>
        <v>0</v>
      </c>
      <c r="U53" s="320">
        <f t="shared" si="9"/>
        <v>0</v>
      </c>
      <c r="V53" s="320">
        <f t="shared" si="9"/>
        <v>0</v>
      </c>
      <c r="W53" s="320">
        <f t="shared" si="9"/>
        <v>0</v>
      </c>
      <c r="X53" s="320">
        <f t="shared" si="9"/>
        <v>0</v>
      </c>
      <c r="Y53" s="320">
        <f t="shared" si="9"/>
        <v>0</v>
      </c>
      <c r="Z53" s="320">
        <f t="shared" si="9"/>
        <v>0</v>
      </c>
      <c r="AA53" s="320">
        <f t="shared" si="9"/>
        <v>0</v>
      </c>
      <c r="AB53" s="320">
        <f t="shared" si="9"/>
        <v>0</v>
      </c>
      <c r="AC53" s="320">
        <f t="shared" si="9"/>
        <v>0</v>
      </c>
      <c r="AD53" s="320">
        <f t="shared" si="9"/>
        <v>0</v>
      </c>
      <c r="AE53" s="320">
        <f t="shared" si="9"/>
        <v>0</v>
      </c>
      <c r="AF53" s="320">
        <f t="shared" si="9"/>
        <v>0</v>
      </c>
      <c r="AG53" s="320">
        <f t="shared" si="9"/>
        <v>0</v>
      </c>
      <c r="AH53" s="320">
        <f t="shared" si="9"/>
        <v>0</v>
      </c>
      <c r="AI53" s="320">
        <f t="shared" si="9"/>
        <v>0</v>
      </c>
      <c r="AJ53" s="320"/>
    </row>
    <row r="54" spans="1:36" s="21" customFormat="1">
      <c r="A54" s="13"/>
      <c r="D54" s="70" t="s">
        <v>46</v>
      </c>
      <c r="E54" s="320"/>
      <c r="F54" s="320"/>
      <c r="G54" s="320">
        <f t="shared" ref="G54:AI54" si="10">-G25*$C$7*$P$6</f>
        <v>0</v>
      </c>
      <c r="H54" s="352">
        <f t="shared" si="10"/>
        <v>-284.93850535404869</v>
      </c>
      <c r="I54" s="320">
        <f t="shared" si="10"/>
        <v>-286.92131635433202</v>
      </c>
      <c r="J54" s="320">
        <f t="shared" si="10"/>
        <v>-288.89794670580926</v>
      </c>
      <c r="K54" s="320">
        <f t="shared" si="10"/>
        <v>-290.87604864033551</v>
      </c>
      <c r="L54" s="320">
        <f t="shared" si="10"/>
        <v>-293.85408701173679</v>
      </c>
      <c r="M54" s="320">
        <f t="shared" si="10"/>
        <v>-295.29383292750924</v>
      </c>
      <c r="N54" s="320">
        <f t="shared" si="10"/>
        <v>-297.26802997868202</v>
      </c>
      <c r="O54" s="320">
        <f t="shared" si="10"/>
        <v>-298.70394364693084</v>
      </c>
      <c r="P54" s="320">
        <f t="shared" si="10"/>
        <v>-301.74114720348354</v>
      </c>
      <c r="Q54" s="320">
        <f t="shared" si="10"/>
        <v>-303.17263904766668</v>
      </c>
      <c r="R54" s="320">
        <f t="shared" si="10"/>
        <v>0</v>
      </c>
      <c r="S54" s="320">
        <f t="shared" si="10"/>
        <v>0</v>
      </c>
      <c r="T54" s="320">
        <f t="shared" si="10"/>
        <v>0</v>
      </c>
      <c r="U54" s="320">
        <f t="shared" si="10"/>
        <v>0</v>
      </c>
      <c r="V54" s="320">
        <f t="shared" si="10"/>
        <v>0</v>
      </c>
      <c r="W54" s="320">
        <f t="shared" si="10"/>
        <v>0</v>
      </c>
      <c r="X54" s="320">
        <f t="shared" si="10"/>
        <v>0</v>
      </c>
      <c r="Y54" s="320">
        <f t="shared" si="10"/>
        <v>0</v>
      </c>
      <c r="Z54" s="320">
        <f t="shared" si="10"/>
        <v>0</v>
      </c>
      <c r="AA54" s="320">
        <f t="shared" si="10"/>
        <v>0</v>
      </c>
      <c r="AB54" s="320">
        <f t="shared" si="10"/>
        <v>0</v>
      </c>
      <c r="AC54" s="320">
        <f t="shared" si="10"/>
        <v>0</v>
      </c>
      <c r="AD54" s="320">
        <f t="shared" si="10"/>
        <v>0</v>
      </c>
      <c r="AE54" s="320">
        <f t="shared" si="10"/>
        <v>0</v>
      </c>
      <c r="AF54" s="320">
        <f t="shared" si="10"/>
        <v>0</v>
      </c>
      <c r="AG54" s="320">
        <f t="shared" si="10"/>
        <v>0</v>
      </c>
      <c r="AH54" s="320">
        <f t="shared" si="10"/>
        <v>0</v>
      </c>
      <c r="AI54" s="320">
        <f t="shared" si="10"/>
        <v>0</v>
      </c>
      <c r="AJ54" s="320"/>
    </row>
    <row r="55" spans="1:36" s="21" customFormat="1">
      <c r="A55" s="13"/>
      <c r="D55" s="102" t="s">
        <v>179</v>
      </c>
      <c r="E55" s="284"/>
      <c r="F55" s="284"/>
      <c r="G55" s="320">
        <f>-G25*(($C$6-$C$6*$D$6)+($C$7-$C$7*$D$7)+($C$8-$C$8*$D$8)+($C$9-$C$9*$D$9))*$K$6*$K$9*$K$12*$P$7</f>
        <v>0</v>
      </c>
      <c r="H55" s="352">
        <f>-H25*(($C$6-$C$6*$D$6)+($C$7-$C$7*$D$7)+($C$8-$C$8*$D$8)+($C$9-$C$9*$D$9))*$L$6*$K$9*$K$12*$P$7</f>
        <v>-104.45851997669283</v>
      </c>
      <c r="I55" s="352">
        <f t="shared" ref="I55:K55" si="11">-I25*(($C$6-$C$6*$D$6)+($C$7-$C$7*$D$7)+($C$8-$C$8*$D$8)+($C$9-$C$9*$D$9))*$L$6*$K$9*$K$12*$P$7</f>
        <v>-105.18541893415644</v>
      </c>
      <c r="J55" s="352">
        <f t="shared" si="11"/>
        <v>-105.9100520643814</v>
      </c>
      <c r="K55" s="352">
        <f t="shared" si="11"/>
        <v>-106.63522467728222</v>
      </c>
      <c r="L55" s="320">
        <v>0</v>
      </c>
      <c r="M55" s="320">
        <v>0</v>
      </c>
      <c r="N55" s="320">
        <v>0</v>
      </c>
      <c r="O55" s="320">
        <v>0</v>
      </c>
      <c r="P55" s="320">
        <v>0</v>
      </c>
      <c r="Q55" s="320">
        <v>0</v>
      </c>
      <c r="R55" s="320">
        <v>0</v>
      </c>
      <c r="S55" s="320">
        <v>0</v>
      </c>
      <c r="T55" s="320">
        <v>0</v>
      </c>
      <c r="U55" s="320">
        <v>0</v>
      </c>
      <c r="V55" s="320">
        <v>0</v>
      </c>
      <c r="W55" s="320">
        <v>0</v>
      </c>
      <c r="X55" s="320">
        <v>0</v>
      </c>
      <c r="Y55" s="320">
        <v>0</v>
      </c>
      <c r="Z55" s="320">
        <v>0</v>
      </c>
      <c r="AA55" s="320">
        <v>0</v>
      </c>
      <c r="AB55" s="320">
        <v>0</v>
      </c>
      <c r="AC55" s="320">
        <v>0</v>
      </c>
      <c r="AD55" s="320">
        <v>0</v>
      </c>
      <c r="AE55" s="320">
        <v>0</v>
      </c>
      <c r="AF55" s="320">
        <v>0</v>
      </c>
      <c r="AG55" s="320">
        <v>0</v>
      </c>
      <c r="AH55" s="320">
        <v>0</v>
      </c>
      <c r="AI55" s="320">
        <v>0</v>
      </c>
      <c r="AJ55" s="320"/>
    </row>
    <row r="56" spans="1:36" s="66" customFormat="1">
      <c r="A56" s="13"/>
      <c r="B56" s="21"/>
      <c r="C56" s="21"/>
      <c r="D56" s="70" t="s">
        <v>48</v>
      </c>
      <c r="E56" s="320"/>
      <c r="F56" s="320"/>
      <c r="G56" s="320">
        <f t="shared" ref="G56:AI56" si="12">-G25*$C$9*$P$8</f>
        <v>0</v>
      </c>
      <c r="H56" s="320">
        <f t="shared" si="12"/>
        <v>0</v>
      </c>
      <c r="I56" s="320">
        <f t="shared" si="12"/>
        <v>0</v>
      </c>
      <c r="J56" s="320">
        <f t="shared" si="12"/>
        <v>0</v>
      </c>
      <c r="K56" s="320">
        <f t="shared" si="12"/>
        <v>0</v>
      </c>
      <c r="L56" s="320">
        <f t="shared" si="12"/>
        <v>0</v>
      </c>
      <c r="M56" s="320">
        <f t="shared" si="12"/>
        <v>0</v>
      </c>
      <c r="N56" s="320">
        <f t="shared" si="12"/>
        <v>0</v>
      </c>
      <c r="O56" s="320">
        <f t="shared" si="12"/>
        <v>0</v>
      </c>
      <c r="P56" s="320">
        <f t="shared" si="12"/>
        <v>0</v>
      </c>
      <c r="Q56" s="320">
        <f t="shared" si="12"/>
        <v>0</v>
      </c>
      <c r="R56" s="320">
        <f t="shared" si="12"/>
        <v>0</v>
      </c>
      <c r="S56" s="320">
        <f t="shared" si="12"/>
        <v>0</v>
      </c>
      <c r="T56" s="320">
        <f t="shared" si="12"/>
        <v>0</v>
      </c>
      <c r="U56" s="320">
        <f t="shared" si="12"/>
        <v>0</v>
      </c>
      <c r="V56" s="320">
        <f t="shared" si="12"/>
        <v>0</v>
      </c>
      <c r="W56" s="320">
        <f t="shared" si="12"/>
        <v>0</v>
      </c>
      <c r="X56" s="320">
        <f t="shared" si="12"/>
        <v>0</v>
      </c>
      <c r="Y56" s="320">
        <f t="shared" si="12"/>
        <v>0</v>
      </c>
      <c r="Z56" s="320">
        <f t="shared" si="12"/>
        <v>0</v>
      </c>
      <c r="AA56" s="320">
        <f t="shared" si="12"/>
        <v>0</v>
      </c>
      <c r="AB56" s="320">
        <f t="shared" si="12"/>
        <v>0</v>
      </c>
      <c r="AC56" s="320">
        <f t="shared" si="12"/>
        <v>0</v>
      </c>
      <c r="AD56" s="320">
        <f t="shared" si="12"/>
        <v>0</v>
      </c>
      <c r="AE56" s="320">
        <f t="shared" si="12"/>
        <v>0</v>
      </c>
      <c r="AF56" s="320">
        <f t="shared" si="12"/>
        <v>0</v>
      </c>
      <c r="AG56" s="320">
        <f t="shared" si="12"/>
        <v>0</v>
      </c>
      <c r="AH56" s="320">
        <f t="shared" si="12"/>
        <v>0</v>
      </c>
      <c r="AI56" s="320">
        <f t="shared" si="12"/>
        <v>0</v>
      </c>
      <c r="AJ56" s="327"/>
    </row>
    <row r="57" spans="1:36" s="66" customFormat="1">
      <c r="A57" s="13"/>
      <c r="D57" s="16" t="s">
        <v>13</v>
      </c>
      <c r="E57" s="337"/>
      <c r="F57" s="337"/>
      <c r="G57" s="327">
        <f>SUM(G50:G56)</f>
        <v>0</v>
      </c>
      <c r="H57" s="327">
        <f t="shared" ref="H57:AI57" si="13">SUM(H50:H56)</f>
        <v>-1746.6823106221084</v>
      </c>
      <c r="I57" s="327">
        <f t="shared" si="13"/>
        <v>-1758.8370065807972</v>
      </c>
      <c r="J57" s="327">
        <f t="shared" si="13"/>
        <v>-1770.9538149611676</v>
      </c>
      <c r="K57" s="327">
        <f t="shared" si="13"/>
        <v>-1783.0796441935179</v>
      </c>
      <c r="L57" s="327">
        <f t="shared" si="13"/>
        <v>-1693.6081421127774</v>
      </c>
      <c r="M57" s="327">
        <f t="shared" si="13"/>
        <v>-1701.9060202546884</v>
      </c>
      <c r="N57" s="327">
        <f t="shared" si="13"/>
        <v>-1713.2841713432172</v>
      </c>
      <c r="O57" s="327">
        <f t="shared" si="13"/>
        <v>-1722.1262736549902</v>
      </c>
      <c r="P57" s="327">
        <f t="shared" si="13"/>
        <v>-1739.6367490083394</v>
      </c>
      <c r="Q57" s="327">
        <f t="shared" si="13"/>
        <v>-1747.8897693243503</v>
      </c>
      <c r="R57" s="327">
        <f t="shared" si="13"/>
        <v>0</v>
      </c>
      <c r="S57" s="327">
        <f t="shared" si="13"/>
        <v>0</v>
      </c>
      <c r="T57" s="327">
        <f t="shared" si="13"/>
        <v>0</v>
      </c>
      <c r="U57" s="327">
        <f t="shared" si="13"/>
        <v>0</v>
      </c>
      <c r="V57" s="327">
        <f t="shared" si="13"/>
        <v>0</v>
      </c>
      <c r="W57" s="327">
        <f t="shared" si="13"/>
        <v>0</v>
      </c>
      <c r="X57" s="327">
        <f t="shared" si="13"/>
        <v>0</v>
      </c>
      <c r="Y57" s="327">
        <f t="shared" si="13"/>
        <v>0</v>
      </c>
      <c r="Z57" s="327">
        <f t="shared" si="13"/>
        <v>0</v>
      </c>
      <c r="AA57" s="327">
        <f t="shared" si="13"/>
        <v>0</v>
      </c>
      <c r="AB57" s="327">
        <f t="shared" si="13"/>
        <v>0</v>
      </c>
      <c r="AC57" s="327">
        <f t="shared" si="13"/>
        <v>0</v>
      </c>
      <c r="AD57" s="327">
        <f t="shared" si="13"/>
        <v>0</v>
      </c>
      <c r="AE57" s="327">
        <f t="shared" si="13"/>
        <v>0</v>
      </c>
      <c r="AF57" s="327">
        <f t="shared" si="13"/>
        <v>0</v>
      </c>
      <c r="AG57" s="327">
        <f t="shared" si="13"/>
        <v>0</v>
      </c>
      <c r="AH57" s="327">
        <f t="shared" si="13"/>
        <v>0</v>
      </c>
      <c r="AI57" s="327">
        <f t="shared" si="13"/>
        <v>0</v>
      </c>
      <c r="AJ57" s="155">
        <f>SUM(E57:AI57)</f>
        <v>-17378.003902055956</v>
      </c>
    </row>
    <row r="58" spans="1:36" s="8" customFormat="1">
      <c r="A58" s="13"/>
      <c r="B58" s="9"/>
      <c r="C58" s="9"/>
      <c r="D58" s="9"/>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7"/>
    </row>
    <row r="59" spans="1:36" s="8" customFormat="1" ht="14">
      <c r="A59" s="13"/>
      <c r="B59" s="29" t="s">
        <v>70</v>
      </c>
      <c r="C59" s="30"/>
      <c r="D59" s="31" t="s">
        <v>71</v>
      </c>
      <c r="E59" s="340"/>
      <c r="F59" s="340"/>
      <c r="G59" s="340">
        <f>G57+G47+G39+G32+G23</f>
        <v>0</v>
      </c>
      <c r="H59" s="340">
        <f>H57+H47+H39+H32+H23</f>
        <v>-27550.63040814783</v>
      </c>
      <c r="I59" s="340">
        <f t="shared" ref="I59:AI59" si="14">I57+I47+I39+I32+I23</f>
        <v>-28877.386418607563</v>
      </c>
      <c r="J59" s="340">
        <f t="shared" si="14"/>
        <v>-30085.486589240954</v>
      </c>
      <c r="K59" s="340">
        <f t="shared" si="14"/>
        <v>-31192.635772414487</v>
      </c>
      <c r="L59" s="340">
        <f t="shared" si="14"/>
        <v>-32136.39691984294</v>
      </c>
      <c r="M59" s="340">
        <f t="shared" si="14"/>
        <v>-33124.287377859451</v>
      </c>
      <c r="N59" s="340">
        <f t="shared" si="14"/>
        <v>-33877.170951937158</v>
      </c>
      <c r="O59" s="340">
        <f t="shared" si="14"/>
        <v>-34600.606021627835</v>
      </c>
      <c r="P59" s="340">
        <f t="shared" si="14"/>
        <v>-29472.826126547112</v>
      </c>
      <c r="Q59" s="340">
        <f t="shared" si="14"/>
        <v>-30495.166262513274</v>
      </c>
      <c r="R59" s="340">
        <f t="shared" si="14"/>
        <v>-8423.5251057219721</v>
      </c>
      <c r="S59" s="340">
        <f t="shared" si="14"/>
        <v>-7326.2061151084054</v>
      </c>
      <c r="T59" s="340">
        <f t="shared" si="14"/>
        <v>-7702.5420351898647</v>
      </c>
      <c r="U59" s="340">
        <f t="shared" si="14"/>
        <v>-6586.5842137308355</v>
      </c>
      <c r="V59" s="340">
        <f t="shared" si="14"/>
        <v>-6519.9982293603098</v>
      </c>
      <c r="W59" s="340">
        <f t="shared" si="14"/>
        <v>-6295.716876448947</v>
      </c>
      <c r="X59" s="340">
        <f t="shared" si="14"/>
        <v>-6108.034637117089</v>
      </c>
      <c r="Y59" s="340">
        <f t="shared" si="14"/>
        <v>-5918.1683288994827</v>
      </c>
      <c r="Z59" s="340">
        <f t="shared" si="14"/>
        <v>-5771.603798550379</v>
      </c>
      <c r="AA59" s="340">
        <f t="shared" si="14"/>
        <v>-5622.0270162816742</v>
      </c>
      <c r="AB59" s="340">
        <f t="shared" si="14"/>
        <v>-5478.201223300428</v>
      </c>
      <c r="AC59" s="340">
        <f t="shared" si="14"/>
        <v>-4919.9133142656574</v>
      </c>
      <c r="AD59" s="340">
        <f t="shared" si="14"/>
        <v>-4354.8082474612384</v>
      </c>
      <c r="AE59" s="340">
        <f t="shared" si="14"/>
        <v>-3786.2954606476778</v>
      </c>
      <c r="AF59" s="340">
        <f t="shared" si="14"/>
        <v>-3180.9772504060202</v>
      </c>
      <c r="AG59" s="340">
        <f t="shared" si="14"/>
        <v>-2552.5621311002506</v>
      </c>
      <c r="AH59" s="340">
        <f t="shared" si="14"/>
        <v>-1974.824384374122</v>
      </c>
      <c r="AI59" s="340">
        <f t="shared" si="14"/>
        <v>-1412.2361709216711</v>
      </c>
      <c r="AJ59" s="155">
        <f>SUM(E59:AI59)</f>
        <v>-405346.81738762459</v>
      </c>
    </row>
    <row r="60" spans="1:36" s="8" customFormat="1" ht="14">
      <c r="A60" s="22"/>
      <c r="B60" s="30"/>
      <c r="C60" s="30"/>
      <c r="D60" s="31" t="s">
        <v>22</v>
      </c>
      <c r="E60" s="340"/>
      <c r="F60" s="340"/>
      <c r="G60" s="341">
        <f>G57+G47+G39+G32</f>
        <v>0</v>
      </c>
      <c r="H60" s="341">
        <f>H59*3.67</f>
        <v>-101110.81359790254</v>
      </c>
      <c r="I60" s="341">
        <f t="shared" ref="I60:N60" si="15">I59*3.67</f>
        <v>-105980.00815628975</v>
      </c>
      <c r="J60" s="341">
        <f t="shared" si="15"/>
        <v>-110413.7357825143</v>
      </c>
      <c r="K60" s="341">
        <f t="shared" si="15"/>
        <v>-114476.97328476116</v>
      </c>
      <c r="L60" s="341">
        <f t="shared" si="15"/>
        <v>-117940.57669582359</v>
      </c>
      <c r="M60" s="341">
        <f t="shared" si="15"/>
        <v>-121566.13467674419</v>
      </c>
      <c r="N60" s="341">
        <f t="shared" si="15"/>
        <v>-124329.21739360936</v>
      </c>
      <c r="O60" s="341">
        <f t="shared" ref="O60:AI60" si="16">O59*44/12</f>
        <v>-126868.88874596874</v>
      </c>
      <c r="P60" s="341">
        <f t="shared" si="16"/>
        <v>-108067.02913067274</v>
      </c>
      <c r="Q60" s="341">
        <f t="shared" si="16"/>
        <v>-111815.60962921534</v>
      </c>
      <c r="R60" s="341">
        <f t="shared" si="16"/>
        <v>-30886.258720980564</v>
      </c>
      <c r="S60" s="341">
        <f t="shared" si="16"/>
        <v>-26862.755755397488</v>
      </c>
      <c r="T60" s="341">
        <f t="shared" si="16"/>
        <v>-28242.654129029503</v>
      </c>
      <c r="U60" s="341">
        <f t="shared" si="16"/>
        <v>-24150.808783679731</v>
      </c>
      <c r="V60" s="341">
        <f t="shared" si="16"/>
        <v>-23906.660174321136</v>
      </c>
      <c r="W60" s="341">
        <f t="shared" si="16"/>
        <v>-23084.295213646139</v>
      </c>
      <c r="X60" s="341">
        <f t="shared" si="16"/>
        <v>-22396.12700276266</v>
      </c>
      <c r="Y60" s="341">
        <f t="shared" si="16"/>
        <v>-21699.950539298105</v>
      </c>
      <c r="Z60" s="341">
        <f t="shared" si="16"/>
        <v>-21162.547261351388</v>
      </c>
      <c r="AA60" s="341">
        <f t="shared" si="16"/>
        <v>-20614.099059699471</v>
      </c>
      <c r="AB60" s="341">
        <f t="shared" si="16"/>
        <v>-20086.737818768237</v>
      </c>
      <c r="AC60" s="341">
        <f t="shared" si="16"/>
        <v>-18039.68215230741</v>
      </c>
      <c r="AD60" s="341">
        <f t="shared" si="16"/>
        <v>-15967.630240691207</v>
      </c>
      <c r="AE60" s="341">
        <f t="shared" si="16"/>
        <v>-13883.083355708151</v>
      </c>
      <c r="AF60" s="341">
        <f t="shared" si="16"/>
        <v>-11663.583251488739</v>
      </c>
      <c r="AG60" s="341">
        <f t="shared" si="16"/>
        <v>-9359.3944807009193</v>
      </c>
      <c r="AH60" s="341">
        <f t="shared" si="16"/>
        <v>-7241.0227427051141</v>
      </c>
      <c r="AI60" s="341">
        <f t="shared" si="16"/>
        <v>-5178.1992933794609</v>
      </c>
      <c r="AJ60" s="155">
        <f>SUM(E60:AI60)</f>
        <v>-1486994.477069417</v>
      </c>
    </row>
    <row r="61" spans="1:36" s="8" customFormat="1">
      <c r="A61" s="22"/>
      <c r="B61" s="9"/>
      <c r="C61" s="9"/>
      <c r="D61" s="9"/>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
      <c r="AC61" s="337"/>
      <c r="AD61" s="337"/>
      <c r="AE61" s="337"/>
      <c r="AF61" s="337"/>
      <c r="AG61" s="337"/>
      <c r="AH61" s="337"/>
      <c r="AI61" s="337"/>
      <c r="AJ61" s="337"/>
    </row>
    <row r="62" spans="1:36" s="8" customFormat="1">
      <c r="A62" s="22"/>
      <c r="B62" s="9"/>
      <c r="C62" s="9"/>
      <c r="D62" s="9"/>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
      <c r="AC62" s="337"/>
      <c r="AD62" s="337"/>
      <c r="AE62" s="337"/>
      <c r="AF62" s="337"/>
      <c r="AG62" s="337"/>
      <c r="AH62" s="337"/>
      <c r="AI62" s="337"/>
      <c r="AJ62" s="337"/>
    </row>
    <row r="63" spans="1:36" s="24" customFormat="1" ht="22.5" customHeight="1">
      <c r="A63" s="23" t="s">
        <v>63</v>
      </c>
      <c r="B63" s="23"/>
      <c r="C63" s="23"/>
      <c r="D63" s="23"/>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3"/>
    </row>
    <row r="64" spans="1:36" s="9" customFormat="1">
      <c r="A64" s="37"/>
      <c r="C64" s="42"/>
      <c r="D64" s="46" t="s">
        <v>23</v>
      </c>
      <c r="E64" s="327">
        <v>0</v>
      </c>
      <c r="F64" s="327">
        <v>1</v>
      </c>
      <c r="G64" s="327">
        <v>2</v>
      </c>
      <c r="H64" s="327">
        <v>3</v>
      </c>
      <c r="I64" s="327">
        <v>4</v>
      </c>
      <c r="J64" s="327">
        <v>5</v>
      </c>
      <c r="K64" s="327">
        <v>6</v>
      </c>
      <c r="L64" s="327">
        <v>7</v>
      </c>
      <c r="M64" s="327">
        <v>8</v>
      </c>
      <c r="N64" s="327">
        <v>9</v>
      </c>
      <c r="O64" s="327">
        <v>10</v>
      </c>
      <c r="P64" s="327">
        <v>11</v>
      </c>
      <c r="Q64" s="327">
        <v>12</v>
      </c>
      <c r="R64" s="327">
        <v>13</v>
      </c>
      <c r="S64" s="327">
        <v>14</v>
      </c>
      <c r="T64" s="327">
        <v>15</v>
      </c>
      <c r="U64" s="327">
        <v>16</v>
      </c>
      <c r="V64" s="327">
        <v>17</v>
      </c>
      <c r="W64" s="327">
        <v>18</v>
      </c>
      <c r="X64" s="327">
        <v>19</v>
      </c>
      <c r="Y64" s="327">
        <v>20</v>
      </c>
      <c r="Z64" s="327">
        <v>21</v>
      </c>
      <c r="AA64" s="327">
        <v>22</v>
      </c>
      <c r="AB64" s="327">
        <v>23</v>
      </c>
      <c r="AC64" s="327">
        <v>24</v>
      </c>
      <c r="AD64" s="327">
        <v>25</v>
      </c>
      <c r="AE64" s="327">
        <v>26</v>
      </c>
      <c r="AF64" s="327">
        <v>27</v>
      </c>
      <c r="AG64" s="327">
        <v>28</v>
      </c>
      <c r="AH64" s="327">
        <v>29</v>
      </c>
      <c r="AI64" s="327">
        <v>30</v>
      </c>
      <c r="AJ64" s="332"/>
    </row>
    <row r="65" spans="1:36">
      <c r="A65" s="37"/>
      <c r="D65" s="21"/>
      <c r="E65" s="320"/>
      <c r="F65" s="320"/>
    </row>
    <row r="66" spans="1:36" s="9" customFormat="1" ht="15">
      <c r="A66" s="37"/>
      <c r="B66" s="12"/>
      <c r="C66" s="42"/>
      <c r="D66" s="46" t="s">
        <v>24</v>
      </c>
      <c r="E66" s="284">
        <f t="array" ref="E66:AI66">TRANSPOSE('Ann. Summary Tables &amp; Figs'!M8:M38)</f>
        <v>0</v>
      </c>
      <c r="F66" s="284">
        <v>0</v>
      </c>
      <c r="G66" s="63">
        <v>0</v>
      </c>
      <c r="H66" s="63">
        <v>0</v>
      </c>
      <c r="I66" s="63">
        <v>0</v>
      </c>
      <c r="J66" s="63">
        <v>0</v>
      </c>
      <c r="K66" s="63">
        <v>0</v>
      </c>
      <c r="L66" s="63">
        <v>0</v>
      </c>
      <c r="M66" s="63">
        <v>0</v>
      </c>
      <c r="N66" s="63">
        <v>0</v>
      </c>
      <c r="O66" s="63">
        <v>0</v>
      </c>
      <c r="P66" s="63">
        <v>0</v>
      </c>
      <c r="Q66" s="63">
        <v>0</v>
      </c>
      <c r="R66" s="63">
        <v>0</v>
      </c>
      <c r="S66" s="63">
        <v>0</v>
      </c>
      <c r="T66" s="63">
        <v>0</v>
      </c>
      <c r="U66" s="63">
        <v>0</v>
      </c>
      <c r="V66" s="63">
        <v>0</v>
      </c>
      <c r="W66" s="63">
        <v>0</v>
      </c>
      <c r="X66" s="63">
        <v>0</v>
      </c>
      <c r="Y66" s="63">
        <v>0</v>
      </c>
      <c r="Z66" s="63">
        <v>0</v>
      </c>
      <c r="AA66" s="63">
        <v>0</v>
      </c>
      <c r="AB66" s="63">
        <v>0</v>
      </c>
      <c r="AC66" s="63">
        <v>0</v>
      </c>
      <c r="AD66" s="63">
        <v>0</v>
      </c>
      <c r="AE66" s="63">
        <v>0</v>
      </c>
      <c r="AF66" s="63">
        <v>0</v>
      </c>
      <c r="AG66" s="63">
        <v>0</v>
      </c>
      <c r="AH66" s="63">
        <v>0</v>
      </c>
      <c r="AI66" s="63">
        <v>0</v>
      </c>
      <c r="AJ66" s="155">
        <f>SUM(E66:AI66)</f>
        <v>0</v>
      </c>
    </row>
    <row r="67" spans="1:36" s="9" customFormat="1" ht="12.75" customHeight="1">
      <c r="A67" s="37"/>
      <c r="B67" s="1"/>
      <c r="D67" s="11"/>
      <c r="E67" s="332"/>
      <c r="F67" s="332"/>
      <c r="G67" s="327"/>
      <c r="H67" s="327"/>
      <c r="I67" s="327"/>
      <c r="J67" s="327"/>
      <c r="K67" s="327"/>
      <c r="L67" s="327"/>
      <c r="M67" s="327"/>
      <c r="N67" s="327"/>
      <c r="O67" s="327"/>
      <c r="P67" s="327"/>
      <c r="Q67" s="327"/>
      <c r="R67" s="327"/>
      <c r="S67" s="327"/>
      <c r="T67" s="327"/>
      <c r="U67" s="327"/>
      <c r="V67" s="327"/>
      <c r="W67" s="327"/>
      <c r="X67" s="327"/>
      <c r="Y67" s="327"/>
      <c r="Z67" s="327"/>
      <c r="AA67" s="327"/>
      <c r="AB67" s="3"/>
      <c r="AC67" s="332"/>
      <c r="AD67" s="332"/>
      <c r="AE67" s="332"/>
      <c r="AF67" s="332"/>
      <c r="AG67" s="332"/>
      <c r="AH67" s="332"/>
      <c r="AI67" s="332"/>
      <c r="AJ67" s="332"/>
    </row>
    <row r="68" spans="1:36" s="5" customFormat="1">
      <c r="A68" s="37"/>
      <c r="C68" s="41"/>
      <c r="D68" s="45" t="s">
        <v>25</v>
      </c>
      <c r="E68" s="320">
        <f t="array" ref="E68:AI68">TRANSPOSE('Ann. Summary Tables &amp; Figs'!T8:T38)</f>
        <v>0</v>
      </c>
      <c r="F68" s="320">
        <v>0</v>
      </c>
      <c r="G68" s="333">
        <v>461634.76886319043</v>
      </c>
      <c r="H68" s="333">
        <v>464062.89344473847</v>
      </c>
      <c r="I68" s="333">
        <v>466477.97466738813</v>
      </c>
      <c r="J68" s="333">
        <v>468879.99082280463</v>
      </c>
      <c r="K68" s="333">
        <v>471259.1754594607</v>
      </c>
      <c r="L68" s="333">
        <v>473668.89026200533</v>
      </c>
      <c r="M68" s="333">
        <v>475923.5658783096</v>
      </c>
      <c r="N68" s="333">
        <v>478305.0464544681</v>
      </c>
      <c r="O68" s="333">
        <v>480712.33675645269</v>
      </c>
      <c r="P68" s="333">
        <v>483191.40627715481</v>
      </c>
      <c r="Q68" s="333">
        <v>485741.80164788221</v>
      </c>
      <c r="R68" s="333">
        <v>488333.48209161474</v>
      </c>
      <c r="S68" s="333">
        <v>490962.72568466433</v>
      </c>
      <c r="T68" s="333">
        <v>490138.92332823703</v>
      </c>
      <c r="U68" s="333">
        <v>494205.97393592389</v>
      </c>
      <c r="V68" s="333">
        <v>496597.24272079713</v>
      </c>
      <c r="W68" s="333">
        <v>498961.49247135717</v>
      </c>
      <c r="X68" s="333">
        <v>501392.11058420734</v>
      </c>
      <c r="Y68" s="333">
        <v>504016.5387432343</v>
      </c>
      <c r="Z68" s="333">
        <v>506571.44407126267</v>
      </c>
      <c r="AA68" s="333">
        <v>509150.10355570546</v>
      </c>
      <c r="AB68" s="156">
        <v>511748.57745444082</v>
      </c>
      <c r="AC68" s="335">
        <v>514411.24075396144</v>
      </c>
      <c r="AD68" s="335">
        <v>517107.82036783127</v>
      </c>
      <c r="AE68" s="335">
        <v>519690.64653250319</v>
      </c>
      <c r="AF68" s="335">
        <v>522256.01081983536</v>
      </c>
      <c r="AG68" s="335">
        <v>524936.05056565267</v>
      </c>
      <c r="AH68" s="335">
        <v>527474.03190566576</v>
      </c>
      <c r="AI68" s="335">
        <v>530006.93334529514</v>
      </c>
      <c r="AJ68" s="3"/>
    </row>
    <row r="69" spans="1:36" s="5" customFormat="1">
      <c r="A69" s="37"/>
      <c r="D69" s="6"/>
      <c r="E69" s="335"/>
      <c r="F69" s="335"/>
      <c r="G69" s="284"/>
      <c r="H69" s="284"/>
      <c r="I69" s="284"/>
      <c r="J69" s="284"/>
      <c r="K69" s="284"/>
      <c r="L69" s="284"/>
      <c r="M69" s="284"/>
      <c r="N69" s="284"/>
      <c r="O69" s="284"/>
      <c r="P69" s="284"/>
      <c r="Q69" s="284"/>
      <c r="R69" s="284"/>
      <c r="S69" s="284"/>
      <c r="T69" s="284"/>
      <c r="U69" s="284"/>
      <c r="V69" s="284"/>
      <c r="W69" s="284"/>
      <c r="X69" s="284"/>
      <c r="Y69" s="284"/>
      <c r="Z69" s="284"/>
      <c r="AA69" s="284"/>
      <c r="AB69" s="284"/>
      <c r="AC69" s="335"/>
      <c r="AD69" s="335"/>
      <c r="AE69" s="335"/>
      <c r="AF69" s="335"/>
      <c r="AG69" s="335"/>
      <c r="AH69" s="335"/>
      <c r="AI69" s="335"/>
      <c r="AJ69" s="335"/>
    </row>
    <row r="70" spans="1:36" s="5" customFormat="1">
      <c r="A70" s="37"/>
      <c r="C70" s="41"/>
      <c r="D70" s="45" t="s">
        <v>26</v>
      </c>
      <c r="E70" s="320">
        <f t="array" ref="E70:AI70">TRANSPOSE('Ann. Summary Tables &amp; Figs'!U8:U38)</f>
        <v>0</v>
      </c>
      <c r="F70" s="320">
        <v>0</v>
      </c>
      <c r="G70" s="333">
        <v>0</v>
      </c>
      <c r="H70" s="333">
        <v>2428.1245815480361</v>
      </c>
      <c r="I70" s="333">
        <v>2415.0812226496637</v>
      </c>
      <c r="J70" s="333">
        <v>2402.0161554164952</v>
      </c>
      <c r="K70" s="333">
        <v>2379.1846366560785</v>
      </c>
      <c r="L70" s="333">
        <v>2409.7148025446222</v>
      </c>
      <c r="M70" s="333">
        <v>2254.6756163042737</v>
      </c>
      <c r="N70" s="333">
        <v>2381.4805761585012</v>
      </c>
      <c r="O70" s="333">
        <v>2407.2903019845835</v>
      </c>
      <c r="P70" s="333">
        <v>2479.0695207021199</v>
      </c>
      <c r="Q70" s="333">
        <v>2550.395370727405</v>
      </c>
      <c r="R70" s="333">
        <v>2591.6804437325336</v>
      </c>
      <c r="S70" s="333">
        <v>2629.2435930495849</v>
      </c>
      <c r="T70" s="333">
        <v>-823.80235642730258</v>
      </c>
      <c r="U70" s="333">
        <v>4067.0506076868623</v>
      </c>
      <c r="V70" s="333">
        <v>2391.2687848732457</v>
      </c>
      <c r="W70" s="333">
        <v>2364.2497505600331</v>
      </c>
      <c r="X70" s="333">
        <v>2430.6181128501776</v>
      </c>
      <c r="Y70" s="333">
        <v>2624.4281590269529</v>
      </c>
      <c r="Z70" s="333">
        <v>2554.9053280283697</v>
      </c>
      <c r="AA70" s="333">
        <v>2578.6594844427891</v>
      </c>
      <c r="AB70" s="156">
        <v>2598.473898735363</v>
      </c>
      <c r="AC70" s="335">
        <v>2662.6632995206164</v>
      </c>
      <c r="AD70" s="335">
        <v>2696.5796138698352</v>
      </c>
      <c r="AE70" s="335">
        <v>2582.8261646719184</v>
      </c>
      <c r="AF70" s="335">
        <v>2565.364287332166</v>
      </c>
      <c r="AG70" s="335">
        <v>2680.0397458173102</v>
      </c>
      <c r="AH70" s="335">
        <v>2537.9813400130952</v>
      </c>
      <c r="AI70" s="335">
        <v>2532.9014396293787</v>
      </c>
      <c r="AJ70" s="155">
        <f>SUM(E70:AI70)</f>
        <v>68372.164482104708</v>
      </c>
    </row>
    <row r="71" spans="1:36" s="5" customFormat="1">
      <c r="A71" s="37"/>
      <c r="D71" s="6"/>
      <c r="E71" s="335"/>
      <c r="F71" s="335"/>
      <c r="G71" s="284"/>
      <c r="H71" s="284"/>
      <c r="I71" s="284"/>
      <c r="J71" s="284"/>
      <c r="K71" s="284"/>
      <c r="L71" s="284"/>
      <c r="M71" s="284"/>
      <c r="N71" s="284"/>
      <c r="O71" s="284"/>
      <c r="P71" s="284"/>
      <c r="Q71" s="284"/>
      <c r="R71" s="284"/>
      <c r="S71" s="284"/>
      <c r="T71" s="284"/>
      <c r="U71" s="284"/>
      <c r="V71" s="284"/>
      <c r="W71" s="284"/>
      <c r="X71" s="284"/>
      <c r="Y71" s="284"/>
      <c r="Z71" s="284"/>
      <c r="AA71" s="284"/>
      <c r="AB71" s="3"/>
      <c r="AC71" s="335"/>
      <c r="AD71" s="335"/>
      <c r="AE71" s="335"/>
      <c r="AF71" s="335"/>
      <c r="AG71" s="335"/>
      <c r="AH71" s="335"/>
      <c r="AI71" s="335"/>
      <c r="AJ71" s="335"/>
    </row>
    <row r="72" spans="1:36" s="5" customFormat="1">
      <c r="A72" s="72"/>
      <c r="C72" s="48"/>
      <c r="D72" s="45" t="s">
        <v>56</v>
      </c>
      <c r="E72" s="320">
        <f t="array" ref="E72:AI72">TRANSPOSE('Ann. Summary Tables &amp; Figs'!AA8:AA38)</f>
        <v>0</v>
      </c>
      <c r="F72" s="320">
        <v>0</v>
      </c>
      <c r="G72" s="333">
        <v>0</v>
      </c>
      <c r="H72" s="333">
        <v>0</v>
      </c>
      <c r="I72" s="333">
        <v>0</v>
      </c>
      <c r="J72" s="333">
        <v>0</v>
      </c>
      <c r="K72" s="333">
        <v>0</v>
      </c>
      <c r="L72" s="333">
        <v>0</v>
      </c>
      <c r="M72" s="333">
        <v>0</v>
      </c>
      <c r="N72" s="333">
        <v>0</v>
      </c>
      <c r="O72" s="333">
        <v>0</v>
      </c>
      <c r="P72" s="333">
        <v>0</v>
      </c>
      <c r="Q72" s="333">
        <v>0</v>
      </c>
      <c r="R72" s="333">
        <v>0</v>
      </c>
      <c r="S72" s="333">
        <v>0</v>
      </c>
      <c r="T72" s="333">
        <v>0</v>
      </c>
      <c r="U72" s="333">
        <v>0</v>
      </c>
      <c r="V72" s="333">
        <v>0</v>
      </c>
      <c r="W72" s="333">
        <v>0</v>
      </c>
      <c r="X72" s="333">
        <v>0</v>
      </c>
      <c r="Y72" s="333">
        <v>0</v>
      </c>
      <c r="Z72" s="333">
        <v>0</v>
      </c>
      <c r="AA72" s="333">
        <v>0</v>
      </c>
      <c r="AB72" s="156">
        <v>0</v>
      </c>
      <c r="AC72" s="335">
        <v>0</v>
      </c>
      <c r="AD72" s="335">
        <v>0</v>
      </c>
      <c r="AE72" s="335">
        <v>0</v>
      </c>
      <c r="AF72" s="335">
        <v>0</v>
      </c>
      <c r="AG72" s="335">
        <v>0</v>
      </c>
      <c r="AH72" s="335">
        <v>0</v>
      </c>
      <c r="AI72" s="335">
        <v>0</v>
      </c>
      <c r="AJ72" s="155">
        <f>SUM(E72:AI72)</f>
        <v>0</v>
      </c>
    </row>
    <row r="73" spans="1:36" s="8" customFormat="1">
      <c r="A73" s="37"/>
      <c r="B73" s="4"/>
      <c r="C73" s="7"/>
      <c r="D73" s="7"/>
      <c r="E73" s="344"/>
      <c r="F73" s="344"/>
      <c r="G73" s="322"/>
      <c r="H73" s="322"/>
      <c r="I73" s="322"/>
      <c r="J73" s="322"/>
      <c r="K73" s="322"/>
      <c r="L73" s="322"/>
      <c r="M73" s="322"/>
      <c r="N73" s="322"/>
      <c r="O73" s="322"/>
      <c r="P73" s="322"/>
      <c r="Q73" s="322"/>
      <c r="R73" s="322"/>
      <c r="S73" s="322"/>
      <c r="T73" s="322"/>
      <c r="U73" s="322"/>
      <c r="V73" s="322"/>
      <c r="W73" s="322"/>
      <c r="X73" s="322"/>
      <c r="Y73" s="322"/>
      <c r="Z73" s="322"/>
      <c r="AA73" s="322"/>
      <c r="AB73" s="3"/>
      <c r="AC73" s="337"/>
      <c r="AD73" s="337"/>
      <c r="AE73" s="337"/>
      <c r="AF73" s="337"/>
      <c r="AG73" s="337"/>
      <c r="AH73" s="337"/>
      <c r="AI73" s="337"/>
      <c r="AJ73" s="337"/>
    </row>
    <row r="74" spans="1:36">
      <c r="A74" s="37"/>
      <c r="B74" s="41" t="s">
        <v>59</v>
      </c>
      <c r="C74" s="43"/>
      <c r="D74" s="44"/>
    </row>
    <row r="75" spans="1:36" ht="16">
      <c r="A75" s="37"/>
      <c r="B75" s="71" t="s">
        <v>53</v>
      </c>
      <c r="C75" s="66"/>
      <c r="D75" s="70" t="s">
        <v>1</v>
      </c>
      <c r="E75" s="320"/>
      <c r="F75" s="320"/>
      <c r="G75" s="320">
        <f t="shared" ref="G75:AI75" si="17">(G$72*$D6*$C6)*((1/(1+($E$10/$E6)))^100)</f>
        <v>0</v>
      </c>
      <c r="H75" s="320">
        <f t="shared" si="17"/>
        <v>0</v>
      </c>
      <c r="I75" s="320">
        <f t="shared" si="17"/>
        <v>0</v>
      </c>
      <c r="J75" s="320">
        <f t="shared" si="17"/>
        <v>0</v>
      </c>
      <c r="K75" s="320">
        <f t="shared" si="17"/>
        <v>0</v>
      </c>
      <c r="L75" s="320">
        <f t="shared" si="17"/>
        <v>0</v>
      </c>
      <c r="M75" s="320">
        <f t="shared" si="17"/>
        <v>0</v>
      </c>
      <c r="N75" s="320">
        <f t="shared" si="17"/>
        <v>0</v>
      </c>
      <c r="O75" s="320">
        <f t="shared" si="17"/>
        <v>0</v>
      </c>
      <c r="P75" s="320">
        <f t="shared" si="17"/>
        <v>0</v>
      </c>
      <c r="Q75" s="320">
        <f t="shared" si="17"/>
        <v>0</v>
      </c>
      <c r="R75" s="320">
        <f t="shared" si="17"/>
        <v>0</v>
      </c>
      <c r="S75" s="320">
        <f t="shared" si="17"/>
        <v>0</v>
      </c>
      <c r="T75" s="320">
        <f t="shared" si="17"/>
        <v>0</v>
      </c>
      <c r="U75" s="320">
        <f t="shared" si="17"/>
        <v>0</v>
      </c>
      <c r="V75" s="320">
        <f t="shared" si="17"/>
        <v>0</v>
      </c>
      <c r="W75" s="320">
        <f t="shared" si="17"/>
        <v>0</v>
      </c>
      <c r="X75" s="320">
        <f t="shared" si="17"/>
        <v>0</v>
      </c>
      <c r="Y75" s="320">
        <f t="shared" si="17"/>
        <v>0</v>
      </c>
      <c r="Z75" s="320">
        <f t="shared" si="17"/>
        <v>0</v>
      </c>
      <c r="AA75" s="320">
        <f t="shared" si="17"/>
        <v>0</v>
      </c>
      <c r="AB75" s="320">
        <f t="shared" si="17"/>
        <v>0</v>
      </c>
      <c r="AC75" s="320">
        <f t="shared" si="17"/>
        <v>0</v>
      </c>
      <c r="AD75" s="320">
        <f t="shared" si="17"/>
        <v>0</v>
      </c>
      <c r="AE75" s="320">
        <f t="shared" si="17"/>
        <v>0</v>
      </c>
      <c r="AF75" s="320">
        <f t="shared" si="17"/>
        <v>0</v>
      </c>
      <c r="AG75" s="320">
        <f t="shared" si="17"/>
        <v>0</v>
      </c>
      <c r="AH75" s="320">
        <f t="shared" si="17"/>
        <v>0</v>
      </c>
      <c r="AI75" s="320">
        <f t="shared" si="17"/>
        <v>0</v>
      </c>
    </row>
    <row r="76" spans="1:36">
      <c r="A76" s="37"/>
      <c r="B76" s="21"/>
      <c r="C76" s="8"/>
      <c r="D76" s="70" t="s">
        <v>42</v>
      </c>
      <c r="E76" s="320"/>
      <c r="F76" s="320"/>
      <c r="G76" s="320">
        <f t="shared" ref="G76:AI76" si="18">(G$72*$D7*$C7)*((1/(1+($E$10/$E7)))^100)</f>
        <v>0</v>
      </c>
      <c r="H76" s="320">
        <f t="shared" si="18"/>
        <v>0</v>
      </c>
      <c r="I76" s="320">
        <f t="shared" si="18"/>
        <v>0</v>
      </c>
      <c r="J76" s="320">
        <f t="shared" si="18"/>
        <v>0</v>
      </c>
      <c r="K76" s="320">
        <f t="shared" si="18"/>
        <v>0</v>
      </c>
      <c r="L76" s="320">
        <f t="shared" si="18"/>
        <v>0</v>
      </c>
      <c r="M76" s="320">
        <f t="shared" si="18"/>
        <v>0</v>
      </c>
      <c r="N76" s="320">
        <f t="shared" si="18"/>
        <v>0</v>
      </c>
      <c r="O76" s="320">
        <f t="shared" si="18"/>
        <v>0</v>
      </c>
      <c r="P76" s="320">
        <f t="shared" si="18"/>
        <v>0</v>
      </c>
      <c r="Q76" s="320">
        <f t="shared" si="18"/>
        <v>0</v>
      </c>
      <c r="R76" s="320">
        <f t="shared" si="18"/>
        <v>0</v>
      </c>
      <c r="S76" s="320">
        <f t="shared" si="18"/>
        <v>0</v>
      </c>
      <c r="T76" s="320">
        <f t="shared" si="18"/>
        <v>0</v>
      </c>
      <c r="U76" s="320">
        <f t="shared" si="18"/>
        <v>0</v>
      </c>
      <c r="V76" s="320">
        <f t="shared" si="18"/>
        <v>0</v>
      </c>
      <c r="W76" s="320">
        <f t="shared" si="18"/>
        <v>0</v>
      </c>
      <c r="X76" s="320">
        <f t="shared" si="18"/>
        <v>0</v>
      </c>
      <c r="Y76" s="320">
        <f t="shared" si="18"/>
        <v>0</v>
      </c>
      <c r="Z76" s="320">
        <f t="shared" si="18"/>
        <v>0</v>
      </c>
      <c r="AA76" s="320">
        <f t="shared" si="18"/>
        <v>0</v>
      </c>
      <c r="AB76" s="320">
        <f t="shared" si="18"/>
        <v>0</v>
      </c>
      <c r="AC76" s="320">
        <f t="shared" si="18"/>
        <v>0</v>
      </c>
      <c r="AD76" s="320">
        <f t="shared" si="18"/>
        <v>0</v>
      </c>
      <c r="AE76" s="320">
        <f t="shared" si="18"/>
        <v>0</v>
      </c>
      <c r="AF76" s="320">
        <f t="shared" si="18"/>
        <v>0</v>
      </c>
      <c r="AG76" s="320">
        <f t="shared" si="18"/>
        <v>0</v>
      </c>
      <c r="AH76" s="320">
        <f t="shared" si="18"/>
        <v>0</v>
      </c>
      <c r="AI76" s="320">
        <f t="shared" si="18"/>
        <v>0</v>
      </c>
    </row>
    <row r="77" spans="1:36" s="66" customFormat="1">
      <c r="A77" s="37"/>
      <c r="B77" s="8"/>
      <c r="C77" s="8"/>
      <c r="D77" s="70" t="s">
        <v>43</v>
      </c>
      <c r="E77" s="320"/>
      <c r="F77" s="320"/>
      <c r="G77" s="320">
        <f t="shared" ref="G77:AI77" si="19">(G$72*$D8*$C8)*((1/(1+($E$10/$E8)))^100)</f>
        <v>0</v>
      </c>
      <c r="H77" s="320">
        <f t="shared" si="19"/>
        <v>0</v>
      </c>
      <c r="I77" s="320">
        <f t="shared" si="19"/>
        <v>0</v>
      </c>
      <c r="J77" s="320">
        <f t="shared" si="19"/>
        <v>0</v>
      </c>
      <c r="K77" s="320">
        <f t="shared" si="19"/>
        <v>0</v>
      </c>
      <c r="L77" s="320">
        <f t="shared" si="19"/>
        <v>0</v>
      </c>
      <c r="M77" s="320">
        <f t="shared" si="19"/>
        <v>0</v>
      </c>
      <c r="N77" s="320">
        <f t="shared" si="19"/>
        <v>0</v>
      </c>
      <c r="O77" s="320">
        <f t="shared" si="19"/>
        <v>0</v>
      </c>
      <c r="P77" s="320">
        <f t="shared" si="19"/>
        <v>0</v>
      </c>
      <c r="Q77" s="320">
        <f t="shared" si="19"/>
        <v>0</v>
      </c>
      <c r="R77" s="320">
        <f t="shared" si="19"/>
        <v>0</v>
      </c>
      <c r="S77" s="320">
        <f t="shared" si="19"/>
        <v>0</v>
      </c>
      <c r="T77" s="320">
        <f t="shared" si="19"/>
        <v>0</v>
      </c>
      <c r="U77" s="320">
        <f t="shared" si="19"/>
        <v>0</v>
      </c>
      <c r="V77" s="320">
        <f t="shared" si="19"/>
        <v>0</v>
      </c>
      <c r="W77" s="320">
        <f t="shared" si="19"/>
        <v>0</v>
      </c>
      <c r="X77" s="320">
        <f t="shared" si="19"/>
        <v>0</v>
      </c>
      <c r="Y77" s="320">
        <f t="shared" si="19"/>
        <v>0</v>
      </c>
      <c r="Z77" s="320">
        <f t="shared" si="19"/>
        <v>0</v>
      </c>
      <c r="AA77" s="320">
        <f t="shared" si="19"/>
        <v>0</v>
      </c>
      <c r="AB77" s="320">
        <f t="shared" si="19"/>
        <v>0</v>
      </c>
      <c r="AC77" s="320">
        <f t="shared" si="19"/>
        <v>0</v>
      </c>
      <c r="AD77" s="320">
        <f t="shared" si="19"/>
        <v>0</v>
      </c>
      <c r="AE77" s="320">
        <f t="shared" si="19"/>
        <v>0</v>
      </c>
      <c r="AF77" s="320">
        <f t="shared" si="19"/>
        <v>0</v>
      </c>
      <c r="AG77" s="320">
        <f t="shared" si="19"/>
        <v>0</v>
      </c>
      <c r="AH77" s="320">
        <f t="shared" si="19"/>
        <v>0</v>
      </c>
      <c r="AI77" s="320">
        <f t="shared" si="19"/>
        <v>0</v>
      </c>
      <c r="AJ77" s="327"/>
    </row>
    <row r="78" spans="1:36" s="66" customFormat="1">
      <c r="A78" s="37"/>
      <c r="B78" s="8"/>
      <c r="C78" s="8"/>
      <c r="D78" s="70" t="s">
        <v>5</v>
      </c>
      <c r="E78" s="320"/>
      <c r="F78" s="320"/>
      <c r="G78" s="320">
        <f t="shared" ref="G78:AI78" si="20">(G$72*$D9*$C9)*((1/(1+($E$10/$E9)))^100)</f>
        <v>0</v>
      </c>
      <c r="H78" s="320">
        <f t="shared" si="20"/>
        <v>0</v>
      </c>
      <c r="I78" s="320">
        <f t="shared" si="20"/>
        <v>0</v>
      </c>
      <c r="J78" s="320">
        <f t="shared" si="20"/>
        <v>0</v>
      </c>
      <c r="K78" s="320">
        <f t="shared" si="20"/>
        <v>0</v>
      </c>
      <c r="L78" s="320">
        <f t="shared" si="20"/>
        <v>0</v>
      </c>
      <c r="M78" s="320">
        <f t="shared" si="20"/>
        <v>0</v>
      </c>
      <c r="N78" s="320">
        <f t="shared" si="20"/>
        <v>0</v>
      </c>
      <c r="O78" s="320">
        <f t="shared" si="20"/>
        <v>0</v>
      </c>
      <c r="P78" s="320">
        <f t="shared" si="20"/>
        <v>0</v>
      </c>
      <c r="Q78" s="320">
        <f t="shared" si="20"/>
        <v>0</v>
      </c>
      <c r="R78" s="320">
        <f t="shared" si="20"/>
        <v>0</v>
      </c>
      <c r="S78" s="320">
        <f t="shared" si="20"/>
        <v>0</v>
      </c>
      <c r="T78" s="320">
        <f t="shared" si="20"/>
        <v>0</v>
      </c>
      <c r="U78" s="320">
        <f t="shared" si="20"/>
        <v>0</v>
      </c>
      <c r="V78" s="320">
        <f t="shared" si="20"/>
        <v>0</v>
      </c>
      <c r="W78" s="320">
        <f t="shared" si="20"/>
        <v>0</v>
      </c>
      <c r="X78" s="320">
        <f t="shared" si="20"/>
        <v>0</v>
      </c>
      <c r="Y78" s="320">
        <f t="shared" si="20"/>
        <v>0</v>
      </c>
      <c r="Z78" s="320">
        <f t="shared" si="20"/>
        <v>0</v>
      </c>
      <c r="AA78" s="320">
        <f t="shared" si="20"/>
        <v>0</v>
      </c>
      <c r="AB78" s="320">
        <f t="shared" si="20"/>
        <v>0</v>
      </c>
      <c r="AC78" s="320">
        <f t="shared" si="20"/>
        <v>0</v>
      </c>
      <c r="AD78" s="320">
        <f t="shared" si="20"/>
        <v>0</v>
      </c>
      <c r="AE78" s="320">
        <f t="shared" si="20"/>
        <v>0</v>
      </c>
      <c r="AF78" s="320">
        <f t="shared" si="20"/>
        <v>0</v>
      </c>
      <c r="AG78" s="320">
        <f t="shared" si="20"/>
        <v>0</v>
      </c>
      <c r="AH78" s="320">
        <f t="shared" si="20"/>
        <v>0</v>
      </c>
      <c r="AI78" s="320">
        <f t="shared" si="20"/>
        <v>0</v>
      </c>
      <c r="AJ78" s="327"/>
    </row>
    <row r="79" spans="1:36">
      <c r="A79" s="37"/>
      <c r="B79" s="66"/>
      <c r="C79" s="66"/>
      <c r="D79" s="16" t="s">
        <v>60</v>
      </c>
      <c r="E79" s="337"/>
      <c r="F79" s="337"/>
      <c r="G79" s="327">
        <f>G77+G76+G75</f>
        <v>0</v>
      </c>
      <c r="H79" s="327">
        <f t="shared" ref="H79:AI79" si="21">H77+H76+H75</f>
        <v>0</v>
      </c>
      <c r="I79" s="327">
        <f t="shared" si="21"/>
        <v>0</v>
      </c>
      <c r="J79" s="327">
        <f t="shared" si="21"/>
        <v>0</v>
      </c>
      <c r="K79" s="327">
        <f t="shared" si="21"/>
        <v>0</v>
      </c>
      <c r="L79" s="327">
        <f t="shared" si="21"/>
        <v>0</v>
      </c>
      <c r="M79" s="327">
        <f t="shared" si="21"/>
        <v>0</v>
      </c>
      <c r="N79" s="327">
        <f t="shared" si="21"/>
        <v>0</v>
      </c>
      <c r="O79" s="327">
        <f t="shared" si="21"/>
        <v>0</v>
      </c>
      <c r="P79" s="327">
        <f t="shared" si="21"/>
        <v>0</v>
      </c>
      <c r="Q79" s="327">
        <f t="shared" si="21"/>
        <v>0</v>
      </c>
      <c r="R79" s="327">
        <f t="shared" si="21"/>
        <v>0</v>
      </c>
      <c r="S79" s="327">
        <f t="shared" si="21"/>
        <v>0</v>
      </c>
      <c r="T79" s="327">
        <f t="shared" si="21"/>
        <v>0</v>
      </c>
      <c r="U79" s="327">
        <f t="shared" si="21"/>
        <v>0</v>
      </c>
      <c r="V79" s="327">
        <f t="shared" si="21"/>
        <v>0</v>
      </c>
      <c r="W79" s="327">
        <f t="shared" si="21"/>
        <v>0</v>
      </c>
      <c r="X79" s="327">
        <f t="shared" si="21"/>
        <v>0</v>
      </c>
      <c r="Y79" s="327">
        <f t="shared" si="21"/>
        <v>0</v>
      </c>
      <c r="Z79" s="327">
        <f t="shared" si="21"/>
        <v>0</v>
      </c>
      <c r="AA79" s="327">
        <f t="shared" si="21"/>
        <v>0</v>
      </c>
      <c r="AB79" s="327">
        <f t="shared" si="21"/>
        <v>0</v>
      </c>
      <c r="AC79" s="327">
        <f t="shared" si="21"/>
        <v>0</v>
      </c>
      <c r="AD79" s="327">
        <f t="shared" si="21"/>
        <v>0</v>
      </c>
      <c r="AE79" s="327">
        <f t="shared" si="21"/>
        <v>0</v>
      </c>
      <c r="AF79" s="327">
        <f t="shared" si="21"/>
        <v>0</v>
      </c>
      <c r="AG79" s="327">
        <f t="shared" si="21"/>
        <v>0</v>
      </c>
      <c r="AH79" s="327">
        <f t="shared" si="21"/>
        <v>0</v>
      </c>
      <c r="AI79" s="327">
        <f t="shared" si="21"/>
        <v>0</v>
      </c>
    </row>
    <row r="80" spans="1:36">
      <c r="A80" s="37"/>
      <c r="AB80" s="322"/>
    </row>
    <row r="81" spans="1:36" s="14" customFormat="1" ht="14">
      <c r="A81" s="37"/>
      <c r="B81" s="41" t="s">
        <v>58</v>
      </c>
      <c r="C81" s="42"/>
      <c r="D81" s="42"/>
      <c r="E81" s="332"/>
      <c r="F81" s="332"/>
      <c r="G81" s="332"/>
      <c r="H81" s="332"/>
      <c r="I81" s="332"/>
      <c r="J81" s="332"/>
      <c r="K81" s="332"/>
      <c r="L81" s="332"/>
      <c r="M81" s="332"/>
      <c r="N81" s="332"/>
      <c r="O81" s="332"/>
      <c r="P81" s="332"/>
      <c r="Q81" s="332"/>
      <c r="R81" s="332"/>
      <c r="S81" s="332"/>
      <c r="T81" s="332"/>
      <c r="U81" s="332"/>
      <c r="V81" s="332"/>
      <c r="W81" s="332"/>
      <c r="X81" s="332"/>
      <c r="Y81" s="332"/>
      <c r="Z81" s="332"/>
      <c r="AA81" s="332"/>
      <c r="AB81" s="332"/>
      <c r="AC81" s="332"/>
      <c r="AD81" s="332"/>
      <c r="AE81" s="332"/>
      <c r="AF81" s="332"/>
      <c r="AG81" s="332"/>
      <c r="AH81" s="332"/>
      <c r="AI81" s="332"/>
      <c r="AJ81" s="336"/>
    </row>
    <row r="82" spans="1:36" s="14" customFormat="1" ht="16">
      <c r="A82" s="37"/>
      <c r="B82" s="71" t="s">
        <v>10</v>
      </c>
      <c r="C82" s="21"/>
      <c r="D82" s="102" t="s">
        <v>262</v>
      </c>
      <c r="E82" s="320"/>
      <c r="F82" s="320"/>
      <c r="G82" s="320">
        <f>G72*(($C$6-$C$6*$D$6)+($C$7-$C$7*$D$7)+($C$8-$C$8*$D$8)+($C$9-$C$9*$D$9))*$K$5*$K$8*$K$12*((1/(1+($E$10/$E$6)))^100)</f>
        <v>0</v>
      </c>
      <c r="H82" s="320">
        <f t="shared" ref="H82:AI82" si="22">H72*(($C$6-$C$6*$D$6)+($C$7-$C$7*$D$7)+($C$8-$C$8*$D$8)+($C$9-$C$9*$D$9))*$K$5*$K$8*$K$12*((1/(1+($E$10/$E$6)))^100)</f>
        <v>0</v>
      </c>
      <c r="I82" s="320">
        <f t="shared" si="22"/>
        <v>0</v>
      </c>
      <c r="J82" s="320">
        <f t="shared" si="22"/>
        <v>0</v>
      </c>
      <c r="K82" s="320">
        <f t="shared" si="22"/>
        <v>0</v>
      </c>
      <c r="L82" s="320">
        <f t="shared" si="22"/>
        <v>0</v>
      </c>
      <c r="M82" s="320">
        <f t="shared" si="22"/>
        <v>0</v>
      </c>
      <c r="N82" s="320">
        <f t="shared" si="22"/>
        <v>0</v>
      </c>
      <c r="O82" s="320">
        <f t="shared" si="22"/>
        <v>0</v>
      </c>
      <c r="P82" s="320">
        <f t="shared" si="22"/>
        <v>0</v>
      </c>
      <c r="Q82" s="320">
        <f t="shared" si="22"/>
        <v>0</v>
      </c>
      <c r="R82" s="320">
        <f t="shared" si="22"/>
        <v>0</v>
      </c>
      <c r="S82" s="320">
        <f t="shared" si="22"/>
        <v>0</v>
      </c>
      <c r="T82" s="320">
        <f t="shared" si="22"/>
        <v>0</v>
      </c>
      <c r="U82" s="320">
        <f t="shared" si="22"/>
        <v>0</v>
      </c>
      <c r="V82" s="320">
        <f t="shared" si="22"/>
        <v>0</v>
      </c>
      <c r="W82" s="320">
        <f t="shared" si="22"/>
        <v>0</v>
      </c>
      <c r="X82" s="320">
        <f t="shared" si="22"/>
        <v>0</v>
      </c>
      <c r="Y82" s="320">
        <f t="shared" si="22"/>
        <v>0</v>
      </c>
      <c r="Z82" s="320">
        <f t="shared" si="22"/>
        <v>0</v>
      </c>
      <c r="AA82" s="320">
        <f t="shared" si="22"/>
        <v>0</v>
      </c>
      <c r="AB82" s="320">
        <f t="shared" si="22"/>
        <v>0</v>
      </c>
      <c r="AC82" s="320">
        <f t="shared" si="22"/>
        <v>0</v>
      </c>
      <c r="AD82" s="320">
        <f t="shared" si="22"/>
        <v>0</v>
      </c>
      <c r="AE82" s="320">
        <f t="shared" si="22"/>
        <v>0</v>
      </c>
      <c r="AF82" s="320">
        <f t="shared" si="22"/>
        <v>0</v>
      </c>
      <c r="AG82" s="320">
        <f t="shared" si="22"/>
        <v>0</v>
      </c>
      <c r="AH82" s="320">
        <f t="shared" si="22"/>
        <v>0</v>
      </c>
      <c r="AI82" s="320">
        <f t="shared" si="22"/>
        <v>0</v>
      </c>
      <c r="AJ82" s="336"/>
    </row>
    <row r="83" spans="1:36" ht="15">
      <c r="A83" s="37"/>
      <c r="B83" s="21"/>
      <c r="C83" s="21"/>
      <c r="D83" s="70"/>
      <c r="E83" s="320"/>
      <c r="F83" s="320"/>
      <c r="G83"/>
      <c r="H83"/>
      <c r="I83"/>
      <c r="J83"/>
      <c r="K83"/>
      <c r="L83"/>
      <c r="M83"/>
      <c r="N83"/>
      <c r="O83"/>
      <c r="P83"/>
      <c r="Q83"/>
      <c r="R83"/>
      <c r="S83"/>
      <c r="T83"/>
      <c r="U83"/>
      <c r="V83"/>
      <c r="W83"/>
      <c r="X83"/>
      <c r="Y83"/>
      <c r="Z83"/>
      <c r="AA83"/>
      <c r="AB83"/>
      <c r="AC83"/>
      <c r="AD83"/>
      <c r="AE83"/>
      <c r="AF83"/>
      <c r="AG83"/>
      <c r="AH83"/>
      <c r="AI83"/>
    </row>
    <row r="84" spans="1:36">
      <c r="A84" s="37"/>
      <c r="B84" s="21"/>
      <c r="C84" s="21"/>
      <c r="D84" s="102" t="s">
        <v>263</v>
      </c>
      <c r="E84" s="320"/>
      <c r="F84" s="320"/>
      <c r="G84" s="320">
        <f>G72*(($C$6-$C$6*$D$6)+($C$7-$C$7*$D$7)+($C$8-$C$8*$D$8)+($C$9-$C$9*$D$9))*$K$6*$K$9*$K$12*((1/(1+($E$10/$E$8)))^100)</f>
        <v>0</v>
      </c>
      <c r="H84" s="320">
        <f t="shared" ref="H84:AI84" si="23">H72*(($C$6-$C$6*$D$6)+($C$7-$C$7*$D$7)+($C$8-$C$8*$D$8)+($C$9-$C$9*$D$9))*$K$6*$K$9*$K$12*((1/(1+($E$10/$E$8)))^100)</f>
        <v>0</v>
      </c>
      <c r="I84" s="320">
        <f t="shared" si="23"/>
        <v>0</v>
      </c>
      <c r="J84" s="320">
        <f t="shared" si="23"/>
        <v>0</v>
      </c>
      <c r="K84" s="320">
        <f t="shared" si="23"/>
        <v>0</v>
      </c>
      <c r="L84" s="320">
        <f t="shared" si="23"/>
        <v>0</v>
      </c>
      <c r="M84" s="320">
        <f t="shared" si="23"/>
        <v>0</v>
      </c>
      <c r="N84" s="320">
        <f t="shared" si="23"/>
        <v>0</v>
      </c>
      <c r="O84" s="320">
        <f t="shared" si="23"/>
        <v>0</v>
      </c>
      <c r="P84" s="320">
        <f t="shared" si="23"/>
        <v>0</v>
      </c>
      <c r="Q84" s="320">
        <f t="shared" si="23"/>
        <v>0</v>
      </c>
      <c r="R84" s="320">
        <f t="shared" si="23"/>
        <v>0</v>
      </c>
      <c r="S84" s="320">
        <f t="shared" si="23"/>
        <v>0</v>
      </c>
      <c r="T84" s="320">
        <f t="shared" si="23"/>
        <v>0</v>
      </c>
      <c r="U84" s="320">
        <f t="shared" si="23"/>
        <v>0</v>
      </c>
      <c r="V84" s="320">
        <f t="shared" si="23"/>
        <v>0</v>
      </c>
      <c r="W84" s="320">
        <f t="shared" si="23"/>
        <v>0</v>
      </c>
      <c r="X84" s="320">
        <f t="shared" si="23"/>
        <v>0</v>
      </c>
      <c r="Y84" s="320">
        <f t="shared" si="23"/>
        <v>0</v>
      </c>
      <c r="Z84" s="320">
        <f t="shared" si="23"/>
        <v>0</v>
      </c>
      <c r="AA84" s="320">
        <f t="shared" si="23"/>
        <v>0</v>
      </c>
      <c r="AB84" s="320">
        <f t="shared" si="23"/>
        <v>0</v>
      </c>
      <c r="AC84" s="320">
        <f t="shared" si="23"/>
        <v>0</v>
      </c>
      <c r="AD84" s="320">
        <f t="shared" si="23"/>
        <v>0</v>
      </c>
      <c r="AE84" s="320">
        <f t="shared" si="23"/>
        <v>0</v>
      </c>
      <c r="AF84" s="320">
        <f t="shared" si="23"/>
        <v>0</v>
      </c>
      <c r="AG84" s="320">
        <f t="shared" si="23"/>
        <v>0</v>
      </c>
      <c r="AH84" s="320">
        <f t="shared" si="23"/>
        <v>0</v>
      </c>
      <c r="AI84" s="320">
        <f t="shared" si="23"/>
        <v>0</v>
      </c>
    </row>
    <row r="85" spans="1:36" ht="15">
      <c r="A85" s="37"/>
      <c r="B85" s="21"/>
      <c r="C85" s="21"/>
      <c r="D85" s="70"/>
      <c r="E85" s="320"/>
      <c r="F85" s="320"/>
      <c r="G85"/>
      <c r="H85"/>
      <c r="I85"/>
      <c r="J85"/>
      <c r="K85"/>
      <c r="L85"/>
      <c r="M85"/>
      <c r="N85"/>
      <c r="O85"/>
      <c r="P85"/>
      <c r="Q85"/>
      <c r="R85"/>
      <c r="S85"/>
      <c r="T85"/>
      <c r="U85"/>
      <c r="V85"/>
      <c r="W85"/>
      <c r="X85"/>
      <c r="Y85"/>
      <c r="Z85"/>
      <c r="AA85"/>
      <c r="AB85"/>
      <c r="AC85"/>
      <c r="AD85"/>
      <c r="AE85"/>
      <c r="AF85"/>
      <c r="AG85"/>
      <c r="AH85"/>
      <c r="AI85"/>
    </row>
    <row r="86" spans="1:36">
      <c r="A86" s="37"/>
      <c r="B86" s="66"/>
      <c r="C86" s="66"/>
      <c r="D86" s="16" t="s">
        <v>62</v>
      </c>
      <c r="E86" s="337"/>
      <c r="F86" s="337"/>
      <c r="G86" s="327">
        <f>SUM(G82:G85)</f>
        <v>0</v>
      </c>
      <c r="H86" s="327">
        <f t="shared" ref="H86:AI86" si="24">SUM(H82:H85)</f>
        <v>0</v>
      </c>
      <c r="I86" s="327">
        <f t="shared" si="24"/>
        <v>0</v>
      </c>
      <c r="J86" s="327">
        <f t="shared" si="24"/>
        <v>0</v>
      </c>
      <c r="K86" s="327">
        <f t="shared" si="24"/>
        <v>0</v>
      </c>
      <c r="L86" s="327">
        <f t="shared" si="24"/>
        <v>0</v>
      </c>
      <c r="M86" s="327">
        <f t="shared" si="24"/>
        <v>0</v>
      </c>
      <c r="N86" s="327">
        <f t="shared" si="24"/>
        <v>0</v>
      </c>
      <c r="O86" s="327">
        <f t="shared" si="24"/>
        <v>0</v>
      </c>
      <c r="P86" s="327">
        <f t="shared" si="24"/>
        <v>0</v>
      </c>
      <c r="Q86" s="327">
        <f t="shared" si="24"/>
        <v>0</v>
      </c>
      <c r="R86" s="327">
        <f t="shared" si="24"/>
        <v>0</v>
      </c>
      <c r="S86" s="327">
        <f t="shared" si="24"/>
        <v>0</v>
      </c>
      <c r="T86" s="327">
        <f t="shared" si="24"/>
        <v>0</v>
      </c>
      <c r="U86" s="327">
        <f t="shared" si="24"/>
        <v>0</v>
      </c>
      <c r="V86" s="327">
        <f t="shared" si="24"/>
        <v>0</v>
      </c>
      <c r="W86" s="327">
        <f t="shared" si="24"/>
        <v>0</v>
      </c>
      <c r="X86" s="327">
        <f t="shared" si="24"/>
        <v>0</v>
      </c>
      <c r="Y86" s="327">
        <f t="shared" si="24"/>
        <v>0</v>
      </c>
      <c r="Z86" s="327">
        <f t="shared" si="24"/>
        <v>0</v>
      </c>
      <c r="AA86" s="327">
        <f t="shared" si="24"/>
        <v>0</v>
      </c>
      <c r="AB86" s="327">
        <f t="shared" si="24"/>
        <v>0</v>
      </c>
      <c r="AC86" s="327">
        <f t="shared" si="24"/>
        <v>0</v>
      </c>
      <c r="AD86" s="327">
        <f t="shared" si="24"/>
        <v>0</v>
      </c>
      <c r="AE86" s="327">
        <f t="shared" si="24"/>
        <v>0</v>
      </c>
      <c r="AF86" s="327">
        <f t="shared" si="24"/>
        <v>0</v>
      </c>
      <c r="AG86" s="327">
        <f t="shared" si="24"/>
        <v>0</v>
      </c>
      <c r="AH86" s="327">
        <f t="shared" si="24"/>
        <v>0</v>
      </c>
      <c r="AI86" s="327">
        <f t="shared" si="24"/>
        <v>0</v>
      </c>
    </row>
    <row r="87" spans="1:36">
      <c r="A87" s="37"/>
      <c r="B87" s="9"/>
      <c r="C87" s="9"/>
      <c r="D87" s="10"/>
      <c r="E87" s="339"/>
      <c r="F87" s="339"/>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row>
    <row r="88" spans="1:36">
      <c r="A88" s="37"/>
      <c r="B88" s="41" t="s">
        <v>50</v>
      </c>
      <c r="C88" s="42"/>
      <c r="D88" s="9"/>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row>
    <row r="89" spans="1:36">
      <c r="A89" s="37"/>
      <c r="B89" s="74" t="s">
        <v>78</v>
      </c>
      <c r="C89" s="21"/>
      <c r="D89" s="70" t="s">
        <v>21</v>
      </c>
      <c r="E89" s="320"/>
      <c r="F89" s="320"/>
      <c r="G89" s="320">
        <v>0</v>
      </c>
      <c r="H89" s="320">
        <v>0</v>
      </c>
      <c r="I89" s="320">
        <v>0</v>
      </c>
      <c r="J89" s="320">
        <v>0</v>
      </c>
      <c r="K89" s="320">
        <v>0</v>
      </c>
      <c r="L89" s="320">
        <v>0</v>
      </c>
      <c r="M89" s="320">
        <v>0</v>
      </c>
      <c r="N89" s="320">
        <v>0</v>
      </c>
      <c r="O89" s="320">
        <v>0</v>
      </c>
      <c r="P89" s="320">
        <v>0</v>
      </c>
      <c r="Q89" s="320">
        <v>0</v>
      </c>
      <c r="R89" s="320">
        <v>0</v>
      </c>
      <c r="S89" s="320">
        <v>0</v>
      </c>
      <c r="T89" s="320">
        <v>0</v>
      </c>
      <c r="U89" s="320">
        <v>0</v>
      </c>
      <c r="V89" s="320">
        <v>0</v>
      </c>
      <c r="W89" s="320">
        <v>0</v>
      </c>
      <c r="X89" s="320">
        <v>0</v>
      </c>
      <c r="Y89" s="320">
        <v>0</v>
      </c>
      <c r="Z89" s="320">
        <v>0</v>
      </c>
      <c r="AA89" s="320">
        <v>0</v>
      </c>
      <c r="AB89" s="320">
        <v>0</v>
      </c>
      <c r="AC89" s="320">
        <v>0</v>
      </c>
      <c r="AD89" s="320">
        <v>0</v>
      </c>
      <c r="AE89" s="320">
        <v>0</v>
      </c>
      <c r="AF89" s="320">
        <v>0</v>
      </c>
      <c r="AG89" s="320">
        <v>0</v>
      </c>
      <c r="AH89" s="320">
        <v>0</v>
      </c>
      <c r="AI89" s="320">
        <v>0</v>
      </c>
    </row>
    <row r="90" spans="1:36">
      <c r="A90" s="37"/>
      <c r="B90" s="21"/>
      <c r="C90" s="21"/>
      <c r="D90" s="70" t="s">
        <v>42</v>
      </c>
      <c r="E90" s="320"/>
      <c r="F90" s="320"/>
      <c r="G90" s="320">
        <v>0</v>
      </c>
      <c r="H90" s="320">
        <v>0</v>
      </c>
      <c r="I90" s="320">
        <v>0</v>
      </c>
      <c r="J90" s="320">
        <v>0</v>
      </c>
      <c r="K90" s="320">
        <v>0</v>
      </c>
      <c r="L90" s="320">
        <v>0</v>
      </c>
      <c r="M90" s="320">
        <v>0</v>
      </c>
      <c r="N90" s="320">
        <v>0</v>
      </c>
      <c r="O90" s="320">
        <v>0</v>
      </c>
      <c r="P90" s="320">
        <v>0</v>
      </c>
      <c r="Q90" s="320">
        <v>0</v>
      </c>
      <c r="R90" s="320">
        <v>0</v>
      </c>
      <c r="S90" s="320">
        <v>0</v>
      </c>
      <c r="T90" s="320">
        <v>0</v>
      </c>
      <c r="U90" s="320">
        <v>0</v>
      </c>
      <c r="V90" s="320">
        <v>0</v>
      </c>
      <c r="W90" s="320">
        <v>0</v>
      </c>
      <c r="X90" s="320">
        <v>0</v>
      </c>
      <c r="Y90" s="320">
        <v>0</v>
      </c>
      <c r="Z90" s="320">
        <v>0</v>
      </c>
      <c r="AA90" s="320">
        <v>0</v>
      </c>
      <c r="AB90" s="320">
        <v>0</v>
      </c>
      <c r="AC90" s="320">
        <v>0</v>
      </c>
      <c r="AD90" s="320">
        <v>0</v>
      </c>
      <c r="AE90" s="320">
        <v>0</v>
      </c>
      <c r="AF90" s="320">
        <v>0</v>
      </c>
      <c r="AG90" s="320">
        <v>0</v>
      </c>
      <c r="AH90" s="320">
        <v>0</v>
      </c>
      <c r="AI90" s="320">
        <v>0</v>
      </c>
    </row>
    <row r="91" spans="1:36">
      <c r="A91" s="37"/>
      <c r="B91" s="21"/>
      <c r="C91" s="21"/>
      <c r="D91" s="70" t="s">
        <v>43</v>
      </c>
      <c r="E91" s="320"/>
      <c r="F91" s="320"/>
      <c r="G91" s="320">
        <v>0</v>
      </c>
      <c r="H91" s="320">
        <v>0</v>
      </c>
      <c r="I91" s="320">
        <v>0</v>
      </c>
      <c r="J91" s="320">
        <v>0</v>
      </c>
      <c r="K91" s="320">
        <v>0</v>
      </c>
      <c r="L91" s="320">
        <v>0</v>
      </c>
      <c r="M91" s="320">
        <v>0</v>
      </c>
      <c r="N91" s="320">
        <v>0</v>
      </c>
      <c r="O91" s="320">
        <v>0</v>
      </c>
      <c r="P91" s="320">
        <v>0</v>
      </c>
      <c r="Q91" s="320">
        <v>0</v>
      </c>
      <c r="R91" s="320">
        <v>0</v>
      </c>
      <c r="S91" s="320">
        <v>0</v>
      </c>
      <c r="T91" s="320">
        <v>0</v>
      </c>
      <c r="U91" s="320">
        <v>0</v>
      </c>
      <c r="V91" s="320">
        <v>0</v>
      </c>
      <c r="W91" s="320">
        <v>0</v>
      </c>
      <c r="X91" s="320">
        <v>0</v>
      </c>
      <c r="Y91" s="320">
        <v>0</v>
      </c>
      <c r="Z91" s="320">
        <v>0</v>
      </c>
      <c r="AA91" s="320">
        <v>0</v>
      </c>
      <c r="AB91" s="320">
        <v>0</v>
      </c>
      <c r="AC91" s="320">
        <v>0</v>
      </c>
      <c r="AD91" s="320">
        <v>0</v>
      </c>
      <c r="AE91" s="320">
        <v>0</v>
      </c>
      <c r="AF91" s="320">
        <v>0</v>
      </c>
      <c r="AG91" s="320">
        <v>0</v>
      </c>
      <c r="AH91" s="320">
        <v>0</v>
      </c>
      <c r="AI91" s="320">
        <v>0</v>
      </c>
    </row>
    <row r="92" spans="1:36" s="21" customFormat="1">
      <c r="A92" s="72"/>
      <c r="D92" s="70" t="s">
        <v>12</v>
      </c>
      <c r="E92" s="320"/>
      <c r="F92" s="320"/>
      <c r="G92" s="320">
        <v>0</v>
      </c>
      <c r="H92" s="320">
        <v>0</v>
      </c>
      <c r="I92" s="320">
        <v>0</v>
      </c>
      <c r="J92" s="320">
        <v>0</v>
      </c>
      <c r="K92" s="320">
        <v>0</v>
      </c>
      <c r="L92" s="320">
        <v>0</v>
      </c>
      <c r="M92" s="320">
        <v>0</v>
      </c>
      <c r="N92" s="320">
        <v>0</v>
      </c>
      <c r="O92" s="320">
        <v>0</v>
      </c>
      <c r="P92" s="320">
        <v>0</v>
      </c>
      <c r="Q92" s="320">
        <v>0</v>
      </c>
      <c r="R92" s="320">
        <v>0</v>
      </c>
      <c r="S92" s="320">
        <v>0</v>
      </c>
      <c r="T92" s="320">
        <v>0</v>
      </c>
      <c r="U92" s="320">
        <v>0</v>
      </c>
      <c r="V92" s="320">
        <v>0</v>
      </c>
      <c r="W92" s="320">
        <v>0</v>
      </c>
      <c r="X92" s="320">
        <v>0</v>
      </c>
      <c r="Y92" s="320">
        <v>0</v>
      </c>
      <c r="Z92" s="320">
        <v>0</v>
      </c>
      <c r="AA92" s="320">
        <v>0</v>
      </c>
      <c r="AB92" s="320">
        <v>0</v>
      </c>
      <c r="AC92" s="320">
        <v>0</v>
      </c>
      <c r="AD92" s="320">
        <v>0</v>
      </c>
      <c r="AE92" s="320">
        <v>0</v>
      </c>
      <c r="AF92" s="320">
        <v>0</v>
      </c>
      <c r="AG92" s="320">
        <v>0</v>
      </c>
      <c r="AH92" s="320">
        <v>0</v>
      </c>
      <c r="AI92" s="320">
        <v>0</v>
      </c>
      <c r="AJ92" s="320"/>
    </row>
    <row r="93" spans="1:36" s="21" customFormat="1">
      <c r="A93" s="72"/>
      <c r="D93" s="70" t="s">
        <v>9</v>
      </c>
      <c r="E93" s="320"/>
      <c r="F93" s="320"/>
      <c r="G93" s="320">
        <v>0</v>
      </c>
      <c r="H93" s="320">
        <v>0</v>
      </c>
      <c r="I93" s="320">
        <v>0</v>
      </c>
      <c r="J93" s="320">
        <v>0</v>
      </c>
      <c r="K93" s="320">
        <v>0</v>
      </c>
      <c r="L93" s="320">
        <v>0</v>
      </c>
      <c r="M93" s="320">
        <v>0</v>
      </c>
      <c r="N93" s="320">
        <v>0</v>
      </c>
      <c r="O93" s="320">
        <v>0</v>
      </c>
      <c r="P93" s="320">
        <v>0</v>
      </c>
      <c r="Q93" s="320">
        <v>0</v>
      </c>
      <c r="R93" s="320">
        <v>0</v>
      </c>
      <c r="S93" s="320">
        <v>0</v>
      </c>
      <c r="T93" s="320">
        <v>0</v>
      </c>
      <c r="U93" s="320">
        <v>0</v>
      </c>
      <c r="V93" s="320">
        <v>0</v>
      </c>
      <c r="W93" s="320">
        <v>0</v>
      </c>
      <c r="X93" s="320">
        <v>0</v>
      </c>
      <c r="Y93" s="320">
        <v>0</v>
      </c>
      <c r="Z93" s="320">
        <v>0</v>
      </c>
      <c r="AA93" s="320">
        <v>0</v>
      </c>
      <c r="AB93" s="320">
        <v>0</v>
      </c>
      <c r="AC93" s="320">
        <v>0</v>
      </c>
      <c r="AD93" s="320">
        <v>0</v>
      </c>
      <c r="AE93" s="320">
        <v>0</v>
      </c>
      <c r="AF93" s="320">
        <v>0</v>
      </c>
      <c r="AG93" s="320">
        <v>0</v>
      </c>
      <c r="AH93" s="320">
        <v>0</v>
      </c>
      <c r="AI93" s="320">
        <v>0</v>
      </c>
      <c r="AJ93" s="320"/>
    </row>
    <row r="94" spans="1:36">
      <c r="A94" s="37"/>
      <c r="B94" s="66"/>
      <c r="C94" s="66"/>
      <c r="D94" s="16" t="s">
        <v>61</v>
      </c>
      <c r="E94" s="337"/>
      <c r="F94" s="337"/>
      <c r="G94" s="327">
        <f>SUM(G89:G92)</f>
        <v>0</v>
      </c>
      <c r="H94" s="327">
        <f t="shared" ref="H94:AI94" si="25">SUM(H89:H92)</f>
        <v>0</v>
      </c>
      <c r="I94" s="327">
        <f t="shared" si="25"/>
        <v>0</v>
      </c>
      <c r="J94" s="327">
        <f t="shared" si="25"/>
        <v>0</v>
      </c>
      <c r="K94" s="327">
        <f t="shared" si="25"/>
        <v>0</v>
      </c>
      <c r="L94" s="327">
        <f t="shared" si="25"/>
        <v>0</v>
      </c>
      <c r="M94" s="327">
        <f t="shared" si="25"/>
        <v>0</v>
      </c>
      <c r="N94" s="327">
        <f t="shared" si="25"/>
        <v>0</v>
      </c>
      <c r="O94" s="327">
        <f t="shared" si="25"/>
        <v>0</v>
      </c>
      <c r="P94" s="327">
        <f t="shared" si="25"/>
        <v>0</v>
      </c>
      <c r="Q94" s="327">
        <f t="shared" si="25"/>
        <v>0</v>
      </c>
      <c r="R94" s="327">
        <f t="shared" si="25"/>
        <v>0</v>
      </c>
      <c r="S94" s="327">
        <f t="shared" si="25"/>
        <v>0</v>
      </c>
      <c r="T94" s="327">
        <f t="shared" si="25"/>
        <v>0</v>
      </c>
      <c r="U94" s="327">
        <f t="shared" si="25"/>
        <v>0</v>
      </c>
      <c r="V94" s="327">
        <f t="shared" si="25"/>
        <v>0</v>
      </c>
      <c r="W94" s="327">
        <f t="shared" si="25"/>
        <v>0</v>
      </c>
      <c r="X94" s="327">
        <f t="shared" si="25"/>
        <v>0</v>
      </c>
      <c r="Y94" s="327">
        <f t="shared" si="25"/>
        <v>0</v>
      </c>
      <c r="Z94" s="327">
        <f t="shared" si="25"/>
        <v>0</v>
      </c>
      <c r="AA94" s="327">
        <f t="shared" si="25"/>
        <v>0</v>
      </c>
      <c r="AB94" s="327">
        <f t="shared" si="25"/>
        <v>0</v>
      </c>
      <c r="AC94" s="327">
        <f t="shared" si="25"/>
        <v>0</v>
      </c>
      <c r="AD94" s="327">
        <f t="shared" si="25"/>
        <v>0</v>
      </c>
      <c r="AE94" s="327">
        <f t="shared" si="25"/>
        <v>0</v>
      </c>
      <c r="AF94" s="327">
        <f t="shared" si="25"/>
        <v>0</v>
      </c>
      <c r="AG94" s="327">
        <f t="shared" si="25"/>
        <v>0</v>
      </c>
      <c r="AH94" s="327">
        <f t="shared" si="25"/>
        <v>0</v>
      </c>
      <c r="AI94" s="327">
        <f t="shared" si="25"/>
        <v>0</v>
      </c>
    </row>
    <row r="95" spans="1:36">
      <c r="A95" s="37"/>
      <c r="B95" s="9"/>
      <c r="C95" s="1"/>
      <c r="D95" s="10"/>
      <c r="E95" s="339"/>
      <c r="F95" s="339"/>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row>
    <row r="96" spans="1:36">
      <c r="A96" s="37"/>
      <c r="B96" s="157" t="s">
        <v>172</v>
      </c>
      <c r="C96" s="9"/>
      <c r="D96" s="9"/>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row>
    <row r="97" spans="1:36" s="66" customFormat="1" ht="16">
      <c r="A97" s="72"/>
      <c r="B97" s="71" t="s">
        <v>11</v>
      </c>
      <c r="C97" s="66" t="s">
        <v>49</v>
      </c>
      <c r="D97" s="70" t="s">
        <v>32</v>
      </c>
      <c r="E97" s="320"/>
      <c r="F97" s="320"/>
      <c r="G97" s="320">
        <f>-G72*$P$4</f>
        <v>0</v>
      </c>
      <c r="H97" s="320">
        <f t="shared" ref="H97:AI97" si="26">-H72*$P$4</f>
        <v>0</v>
      </c>
      <c r="I97" s="320">
        <f t="shared" si="26"/>
        <v>0</v>
      </c>
      <c r="J97" s="320">
        <f t="shared" si="26"/>
        <v>0</v>
      </c>
      <c r="K97" s="320">
        <f t="shared" si="26"/>
        <v>0</v>
      </c>
      <c r="L97" s="320">
        <f t="shared" si="26"/>
        <v>0</v>
      </c>
      <c r="M97" s="320">
        <f t="shared" si="26"/>
        <v>0</v>
      </c>
      <c r="N97" s="320">
        <f t="shared" si="26"/>
        <v>0</v>
      </c>
      <c r="O97" s="320">
        <f t="shared" si="26"/>
        <v>0</v>
      </c>
      <c r="P97" s="320">
        <f t="shared" si="26"/>
        <v>0</v>
      </c>
      <c r="Q97" s="320">
        <f t="shared" si="26"/>
        <v>0</v>
      </c>
      <c r="R97" s="320">
        <f t="shared" si="26"/>
        <v>0</v>
      </c>
      <c r="S97" s="320">
        <f t="shared" si="26"/>
        <v>0</v>
      </c>
      <c r="T97" s="320">
        <f t="shared" si="26"/>
        <v>0</v>
      </c>
      <c r="U97" s="320">
        <f t="shared" si="26"/>
        <v>0</v>
      </c>
      <c r="V97" s="320">
        <f t="shared" si="26"/>
        <v>0</v>
      </c>
      <c r="W97" s="320">
        <f t="shared" si="26"/>
        <v>0</v>
      </c>
      <c r="X97" s="320">
        <f t="shared" si="26"/>
        <v>0</v>
      </c>
      <c r="Y97" s="320">
        <f t="shared" si="26"/>
        <v>0</v>
      </c>
      <c r="Z97" s="320">
        <f t="shared" si="26"/>
        <v>0</v>
      </c>
      <c r="AA97" s="320">
        <f t="shared" si="26"/>
        <v>0</v>
      </c>
      <c r="AB97" s="320">
        <f t="shared" si="26"/>
        <v>0</v>
      </c>
      <c r="AC97" s="320">
        <f t="shared" si="26"/>
        <v>0</v>
      </c>
      <c r="AD97" s="320">
        <f t="shared" si="26"/>
        <v>0</v>
      </c>
      <c r="AE97" s="320">
        <f t="shared" si="26"/>
        <v>0</v>
      </c>
      <c r="AF97" s="320">
        <f t="shared" si="26"/>
        <v>0</v>
      </c>
      <c r="AG97" s="320">
        <f t="shared" si="26"/>
        <v>0</v>
      </c>
      <c r="AH97" s="320">
        <f t="shared" si="26"/>
        <v>0</v>
      </c>
      <c r="AI97" s="320">
        <f t="shared" si="26"/>
        <v>0</v>
      </c>
      <c r="AJ97" s="327"/>
    </row>
    <row r="98" spans="1:36" s="21" customFormat="1">
      <c r="A98" s="72"/>
      <c r="B98" s="66"/>
      <c r="C98" s="66" t="s">
        <v>52</v>
      </c>
      <c r="D98" s="102" t="s">
        <v>137</v>
      </c>
      <c r="E98" s="284"/>
      <c r="F98" s="284"/>
      <c r="G98" s="320">
        <f>-G72*(($P$9*$P$13*$P$11)+($P$10*$P$14*$P$12))</f>
        <v>0</v>
      </c>
      <c r="H98" s="320">
        <f t="shared" ref="H98:AI98" si="27">-H72*(($P$9*$P$13*$P$11)+($P$10*$P$14*$P$12))</f>
        <v>0</v>
      </c>
      <c r="I98" s="320">
        <f t="shared" si="27"/>
        <v>0</v>
      </c>
      <c r="J98" s="320">
        <f t="shared" si="27"/>
        <v>0</v>
      </c>
      <c r="K98" s="320">
        <f t="shared" si="27"/>
        <v>0</v>
      </c>
      <c r="L98" s="320">
        <f t="shared" si="27"/>
        <v>0</v>
      </c>
      <c r="M98" s="320">
        <f t="shared" si="27"/>
        <v>0</v>
      </c>
      <c r="N98" s="320">
        <f t="shared" si="27"/>
        <v>0</v>
      </c>
      <c r="O98" s="320">
        <f t="shared" si="27"/>
        <v>0</v>
      </c>
      <c r="P98" s="320">
        <f t="shared" si="27"/>
        <v>0</v>
      </c>
      <c r="Q98" s="320">
        <f t="shared" si="27"/>
        <v>0</v>
      </c>
      <c r="R98" s="320">
        <f t="shared" si="27"/>
        <v>0</v>
      </c>
      <c r="S98" s="320">
        <f t="shared" si="27"/>
        <v>0</v>
      </c>
      <c r="T98" s="320">
        <f t="shared" si="27"/>
        <v>0</v>
      </c>
      <c r="U98" s="320">
        <f t="shared" si="27"/>
        <v>0</v>
      </c>
      <c r="V98" s="320">
        <f t="shared" si="27"/>
        <v>0</v>
      </c>
      <c r="W98" s="320">
        <f t="shared" si="27"/>
        <v>0</v>
      </c>
      <c r="X98" s="320">
        <f t="shared" si="27"/>
        <v>0</v>
      </c>
      <c r="Y98" s="320">
        <f t="shared" si="27"/>
        <v>0</v>
      </c>
      <c r="Z98" s="320">
        <f t="shared" si="27"/>
        <v>0</v>
      </c>
      <c r="AA98" s="320">
        <f t="shared" si="27"/>
        <v>0</v>
      </c>
      <c r="AB98" s="320">
        <f t="shared" si="27"/>
        <v>0</v>
      </c>
      <c r="AC98" s="320">
        <f t="shared" si="27"/>
        <v>0</v>
      </c>
      <c r="AD98" s="320">
        <f t="shared" si="27"/>
        <v>0</v>
      </c>
      <c r="AE98" s="320">
        <f t="shared" si="27"/>
        <v>0</v>
      </c>
      <c r="AF98" s="320">
        <f t="shared" si="27"/>
        <v>0</v>
      </c>
      <c r="AG98" s="320">
        <f t="shared" si="27"/>
        <v>0</v>
      </c>
      <c r="AH98" s="320">
        <f t="shared" si="27"/>
        <v>0</v>
      </c>
      <c r="AI98" s="320">
        <f t="shared" si="27"/>
        <v>0</v>
      </c>
      <c r="AJ98" s="320"/>
    </row>
    <row r="99" spans="1:36" s="21" customFormat="1">
      <c r="A99" s="72"/>
      <c r="B99" s="66"/>
      <c r="C99" s="66"/>
      <c r="D99" s="102" t="s">
        <v>138</v>
      </c>
      <c r="E99" s="284"/>
      <c r="F99" s="284"/>
      <c r="G99" s="320">
        <f>-G66/'Ocean transport emissions'!$C$22*'Ocean transport emissions'!$B$18/3.67</f>
        <v>0</v>
      </c>
      <c r="H99" s="320">
        <f>-H66/'Ocean transport emissions'!$C$22*'Ocean transport emissions'!$B$18/3.67</f>
        <v>0</v>
      </c>
      <c r="I99" s="320">
        <f>-I66/'Ocean transport emissions'!$C$22*'Ocean transport emissions'!$B$18/3.67</f>
        <v>0</v>
      </c>
      <c r="J99" s="320">
        <f>-J66/'Ocean transport emissions'!$C$22*'Ocean transport emissions'!$B$18/3.67</f>
        <v>0</v>
      </c>
      <c r="K99" s="320">
        <f>-K66/'Ocean transport emissions'!$C$22*'Ocean transport emissions'!$B$18/3.67</f>
        <v>0</v>
      </c>
      <c r="L99" s="320">
        <f>-L66/'Ocean transport emissions'!$C$22*'Ocean transport emissions'!$B$18/3.67</f>
        <v>0</v>
      </c>
      <c r="M99" s="320">
        <f>-M66/'Ocean transport emissions'!$C$22*'Ocean transport emissions'!$B$18/3.67</f>
        <v>0</v>
      </c>
      <c r="N99" s="320">
        <f>-N66/'Ocean transport emissions'!$C$22*'Ocean transport emissions'!$B$18/3.67</f>
        <v>0</v>
      </c>
      <c r="O99" s="320">
        <f>-O66/'Ocean transport emissions'!$C$22*'Ocean transport emissions'!$B$18/(44/12)</f>
        <v>0</v>
      </c>
      <c r="P99" s="320">
        <f>-P66/'Ocean transport emissions'!$C$22*'Ocean transport emissions'!$B$18/(44/12)</f>
        <v>0</v>
      </c>
      <c r="Q99" s="320">
        <f>-Q66/'Ocean transport emissions'!$C$22*'Ocean transport emissions'!$B$18/(44/12)</f>
        <v>0</v>
      </c>
      <c r="R99" s="320">
        <f>-R66/'Ocean transport emissions'!$C$22*'Ocean transport emissions'!$B$18/(44/12)</f>
        <v>0</v>
      </c>
      <c r="S99" s="320">
        <f>-S66/'Ocean transport emissions'!$C$22*'Ocean transport emissions'!$B$18/(44/12)</f>
        <v>0</v>
      </c>
      <c r="T99" s="320">
        <f>-T66/'Ocean transport emissions'!$C$22*'Ocean transport emissions'!$B$18/(44/12)</f>
        <v>0</v>
      </c>
      <c r="U99" s="320">
        <f>-U66/'Ocean transport emissions'!$C$22*'Ocean transport emissions'!$B$18/(44/12)</f>
        <v>0</v>
      </c>
      <c r="V99" s="320">
        <f>-V66/'Ocean transport emissions'!$C$22*'Ocean transport emissions'!$B$18/(44/12)</f>
        <v>0</v>
      </c>
      <c r="W99" s="320">
        <f>-W66/'Ocean transport emissions'!$C$22*'Ocean transport emissions'!$B$18/(44/12)</f>
        <v>0</v>
      </c>
      <c r="X99" s="320">
        <f>-X66/'Ocean transport emissions'!$C$22*'Ocean transport emissions'!$B$18/(44/12)</f>
        <v>0</v>
      </c>
      <c r="Y99" s="320">
        <f>-Y66/'Ocean transport emissions'!$C$22*'Ocean transport emissions'!$B$18/(44/12)</f>
        <v>0</v>
      </c>
      <c r="Z99" s="320">
        <f>-Z66/'Ocean transport emissions'!$C$22*'Ocean transport emissions'!$B$18/(44/12)</f>
        <v>0</v>
      </c>
      <c r="AA99" s="320">
        <f>-AA66/'Ocean transport emissions'!$C$22*'Ocean transport emissions'!$B$18/(44/12)</f>
        <v>0</v>
      </c>
      <c r="AB99" s="320">
        <f>-AB66/'Ocean transport emissions'!$C$22*'Ocean transport emissions'!$B$18/(44/12)</f>
        <v>0</v>
      </c>
      <c r="AC99" s="320">
        <f>-AC66/'Ocean transport emissions'!$C$22*'Ocean transport emissions'!$B$18/(44/12)</f>
        <v>0</v>
      </c>
      <c r="AD99" s="320">
        <f>-AD66/'Ocean transport emissions'!$C$22*'Ocean transport emissions'!$B$18/(44/12)</f>
        <v>0</v>
      </c>
      <c r="AE99" s="320">
        <f>-AE66/'Ocean transport emissions'!$C$22*'Ocean transport emissions'!$B$18/(44/12)</f>
        <v>0</v>
      </c>
      <c r="AF99" s="320">
        <f>-AF66/'Ocean transport emissions'!$C$22*'Ocean transport emissions'!$B$18/(44/12)</f>
        <v>0</v>
      </c>
      <c r="AG99" s="320">
        <f>-AG66/'Ocean transport emissions'!$C$22*'Ocean transport emissions'!$B$18/(44/12)</f>
        <v>0</v>
      </c>
      <c r="AH99" s="320">
        <f>-AH66/'Ocean transport emissions'!$C$22*'Ocean transport emissions'!$B$18/(44/12)</f>
        <v>0</v>
      </c>
      <c r="AI99" s="320">
        <f>-AI66/'Ocean transport emissions'!$C$22*'Ocean transport emissions'!$B$18/(44/12)</f>
        <v>0</v>
      </c>
      <c r="AJ99" s="320"/>
    </row>
    <row r="100" spans="1:36" s="21" customFormat="1">
      <c r="A100" s="72"/>
      <c r="C100" s="66" t="s">
        <v>57</v>
      </c>
      <c r="D100" s="70" t="s">
        <v>21</v>
      </c>
      <c r="E100" s="320"/>
      <c r="F100" s="320"/>
      <c r="G100" s="320">
        <f>-G72*$C$6*$P$5</f>
        <v>0</v>
      </c>
      <c r="H100" s="320">
        <f t="shared" ref="H100:AI100" si="28">-H72*$C$6*$P$5</f>
        <v>0</v>
      </c>
      <c r="I100" s="320">
        <f t="shared" si="28"/>
        <v>0</v>
      </c>
      <c r="J100" s="320">
        <f t="shared" si="28"/>
        <v>0</v>
      </c>
      <c r="K100" s="320">
        <f t="shared" si="28"/>
        <v>0</v>
      </c>
      <c r="L100" s="320">
        <f t="shared" si="28"/>
        <v>0</v>
      </c>
      <c r="M100" s="320">
        <f t="shared" si="28"/>
        <v>0</v>
      </c>
      <c r="N100" s="320">
        <f t="shared" si="28"/>
        <v>0</v>
      </c>
      <c r="O100" s="320">
        <f t="shared" si="28"/>
        <v>0</v>
      </c>
      <c r="P100" s="320">
        <f t="shared" si="28"/>
        <v>0</v>
      </c>
      <c r="Q100" s="320">
        <f t="shared" si="28"/>
        <v>0</v>
      </c>
      <c r="R100" s="320">
        <f t="shared" si="28"/>
        <v>0</v>
      </c>
      <c r="S100" s="320">
        <f t="shared" si="28"/>
        <v>0</v>
      </c>
      <c r="T100" s="320">
        <f t="shared" si="28"/>
        <v>0</v>
      </c>
      <c r="U100" s="320">
        <f t="shared" si="28"/>
        <v>0</v>
      </c>
      <c r="V100" s="320">
        <f t="shared" si="28"/>
        <v>0</v>
      </c>
      <c r="W100" s="320">
        <f t="shared" si="28"/>
        <v>0</v>
      </c>
      <c r="X100" s="320">
        <f t="shared" si="28"/>
        <v>0</v>
      </c>
      <c r="Y100" s="320">
        <f t="shared" si="28"/>
        <v>0</v>
      </c>
      <c r="Z100" s="320">
        <f t="shared" si="28"/>
        <v>0</v>
      </c>
      <c r="AA100" s="320">
        <f t="shared" si="28"/>
        <v>0</v>
      </c>
      <c r="AB100" s="320">
        <f t="shared" si="28"/>
        <v>0</v>
      </c>
      <c r="AC100" s="320">
        <f t="shared" si="28"/>
        <v>0</v>
      </c>
      <c r="AD100" s="320">
        <f t="shared" si="28"/>
        <v>0</v>
      </c>
      <c r="AE100" s="320">
        <f t="shared" si="28"/>
        <v>0</v>
      </c>
      <c r="AF100" s="320">
        <f t="shared" si="28"/>
        <v>0</v>
      </c>
      <c r="AG100" s="320">
        <f t="shared" si="28"/>
        <v>0</v>
      </c>
      <c r="AH100" s="320">
        <f t="shared" si="28"/>
        <v>0</v>
      </c>
      <c r="AI100" s="320">
        <f t="shared" si="28"/>
        <v>0</v>
      </c>
      <c r="AJ100" s="320"/>
    </row>
    <row r="101" spans="1:36" s="21" customFormat="1">
      <c r="A101" s="72"/>
      <c r="D101" s="70" t="s">
        <v>46</v>
      </c>
      <c r="E101" s="320"/>
      <c r="F101" s="320"/>
      <c r="G101" s="320">
        <f>-G72*$C$7*$P$6</f>
        <v>0</v>
      </c>
      <c r="H101" s="320">
        <f t="shared" ref="H101:AI101" si="29">-H72*$C$7*$P$6</f>
        <v>0</v>
      </c>
      <c r="I101" s="320">
        <f t="shared" si="29"/>
        <v>0</v>
      </c>
      <c r="J101" s="320">
        <f t="shared" si="29"/>
        <v>0</v>
      </c>
      <c r="K101" s="320">
        <f t="shared" si="29"/>
        <v>0</v>
      </c>
      <c r="L101" s="320">
        <f t="shared" si="29"/>
        <v>0</v>
      </c>
      <c r="M101" s="320">
        <f t="shared" si="29"/>
        <v>0</v>
      </c>
      <c r="N101" s="320">
        <f t="shared" si="29"/>
        <v>0</v>
      </c>
      <c r="O101" s="320">
        <f t="shared" si="29"/>
        <v>0</v>
      </c>
      <c r="P101" s="320">
        <f t="shared" si="29"/>
        <v>0</v>
      </c>
      <c r="Q101" s="320">
        <f t="shared" si="29"/>
        <v>0</v>
      </c>
      <c r="R101" s="320">
        <f t="shared" si="29"/>
        <v>0</v>
      </c>
      <c r="S101" s="320">
        <f t="shared" si="29"/>
        <v>0</v>
      </c>
      <c r="T101" s="320">
        <f t="shared" si="29"/>
        <v>0</v>
      </c>
      <c r="U101" s="320">
        <f t="shared" si="29"/>
        <v>0</v>
      </c>
      <c r="V101" s="320">
        <f t="shared" si="29"/>
        <v>0</v>
      </c>
      <c r="W101" s="320">
        <f t="shared" si="29"/>
        <v>0</v>
      </c>
      <c r="X101" s="320">
        <f t="shared" si="29"/>
        <v>0</v>
      </c>
      <c r="Y101" s="320">
        <f t="shared" si="29"/>
        <v>0</v>
      </c>
      <c r="Z101" s="320">
        <f t="shared" si="29"/>
        <v>0</v>
      </c>
      <c r="AA101" s="320">
        <f t="shared" si="29"/>
        <v>0</v>
      </c>
      <c r="AB101" s="320">
        <f t="shared" si="29"/>
        <v>0</v>
      </c>
      <c r="AC101" s="320">
        <f t="shared" si="29"/>
        <v>0</v>
      </c>
      <c r="AD101" s="320">
        <f t="shared" si="29"/>
        <v>0</v>
      </c>
      <c r="AE101" s="320">
        <f t="shared" si="29"/>
        <v>0</v>
      </c>
      <c r="AF101" s="320">
        <f t="shared" si="29"/>
        <v>0</v>
      </c>
      <c r="AG101" s="320">
        <f t="shared" si="29"/>
        <v>0</v>
      </c>
      <c r="AH101" s="320">
        <f t="shared" si="29"/>
        <v>0</v>
      </c>
      <c r="AI101" s="320">
        <f t="shared" si="29"/>
        <v>0</v>
      </c>
      <c r="AJ101" s="320"/>
    </row>
    <row r="102" spans="1:36" s="21" customFormat="1">
      <c r="A102" s="72"/>
      <c r="D102" s="102" t="s">
        <v>179</v>
      </c>
      <c r="E102" s="284"/>
      <c r="F102" s="284"/>
      <c r="G102" s="320">
        <f>-G72*(($C$6-$C$6*$D$6)+($C$7-$C$7*$D$7)+($C$8-$C$8*$D$8)+($C$9-$C$9*$D$9))*$K$6*$K$9*$K$12*$P$7</f>
        <v>0</v>
      </c>
      <c r="H102" s="320">
        <f>-H72*(($C$6-$C$6*$D$6)+($C$7-$C$7*$D$7)+($C$8-$C$8*$D$8)+($C$9-$C$9*$D$9))*$K$6*$K$9*$K$12*$P$7</f>
        <v>0</v>
      </c>
      <c r="I102" s="320">
        <f>-I72*(($C$6-$C$6*$D$6)+($C$7-$C$7*$D$7)+($C$8-$C$8*$D$8)+($C$9-$C$9*$D$9))*$K$6*$K$9*$K$12*$P$7</f>
        <v>0</v>
      </c>
      <c r="J102" s="320">
        <f>-J72*(($C$6-$C$6*$D$6)+($C$7-$C$7*$D$7)+($C$8-$C$8*$D$8)+($C$9-$C$9*$D$9))*$K$6*$K$9*$K$12*$P$7</f>
        <v>0</v>
      </c>
      <c r="K102" s="320">
        <f>-K72*(($C$6-$C$6*$D$6)+($C$7-$C$7*$D$7)+($C$8-$C$8*$D$8)+($C$9-$C$9*$D$9))*$K$6*$K$9*$K$12*$P$7</f>
        <v>0</v>
      </c>
      <c r="L102" s="320">
        <v>0</v>
      </c>
      <c r="M102" s="320">
        <v>0</v>
      </c>
      <c r="N102" s="320">
        <v>0</v>
      </c>
      <c r="O102" s="320">
        <v>0</v>
      </c>
      <c r="P102" s="320">
        <v>0</v>
      </c>
      <c r="Q102" s="320">
        <v>0</v>
      </c>
      <c r="R102" s="320">
        <v>0</v>
      </c>
      <c r="S102" s="320">
        <v>0</v>
      </c>
      <c r="T102" s="320">
        <v>0</v>
      </c>
      <c r="U102" s="320">
        <v>0</v>
      </c>
      <c r="V102" s="320">
        <v>0</v>
      </c>
      <c r="W102" s="320">
        <v>0</v>
      </c>
      <c r="X102" s="320">
        <v>0</v>
      </c>
      <c r="Y102" s="320">
        <v>0</v>
      </c>
      <c r="Z102" s="320">
        <v>0</v>
      </c>
      <c r="AA102" s="320">
        <v>0</v>
      </c>
      <c r="AB102" s="320">
        <v>0</v>
      </c>
      <c r="AC102" s="320">
        <v>0</v>
      </c>
      <c r="AD102" s="320">
        <v>0</v>
      </c>
      <c r="AE102" s="320">
        <v>0</v>
      </c>
      <c r="AF102" s="320">
        <v>0</v>
      </c>
      <c r="AG102" s="320">
        <v>0</v>
      </c>
      <c r="AH102" s="320">
        <v>0</v>
      </c>
      <c r="AI102" s="320">
        <v>0</v>
      </c>
      <c r="AJ102" s="320"/>
    </row>
    <row r="103" spans="1:36" s="66" customFormat="1">
      <c r="A103" s="72"/>
      <c r="B103" s="21"/>
      <c r="C103" s="21"/>
      <c r="D103" s="70" t="s">
        <v>48</v>
      </c>
      <c r="E103" s="320"/>
      <c r="F103" s="320"/>
      <c r="G103" s="320">
        <f>-G72*$C$9*$P$8</f>
        <v>0</v>
      </c>
      <c r="H103" s="320">
        <f t="shared" ref="H103:AI103" si="30">-H72*$C$9*$P$8</f>
        <v>0</v>
      </c>
      <c r="I103" s="320">
        <f t="shared" si="30"/>
        <v>0</v>
      </c>
      <c r="J103" s="320">
        <f t="shared" si="30"/>
        <v>0</v>
      </c>
      <c r="K103" s="320">
        <f t="shared" si="30"/>
        <v>0</v>
      </c>
      <c r="L103" s="320">
        <f t="shared" si="30"/>
        <v>0</v>
      </c>
      <c r="M103" s="320">
        <f t="shared" si="30"/>
        <v>0</v>
      </c>
      <c r="N103" s="320">
        <f t="shared" si="30"/>
        <v>0</v>
      </c>
      <c r="O103" s="320">
        <f t="shared" si="30"/>
        <v>0</v>
      </c>
      <c r="P103" s="320">
        <f t="shared" si="30"/>
        <v>0</v>
      </c>
      <c r="Q103" s="320">
        <f t="shared" si="30"/>
        <v>0</v>
      </c>
      <c r="R103" s="320">
        <f t="shared" si="30"/>
        <v>0</v>
      </c>
      <c r="S103" s="320">
        <f t="shared" si="30"/>
        <v>0</v>
      </c>
      <c r="T103" s="320">
        <f t="shared" si="30"/>
        <v>0</v>
      </c>
      <c r="U103" s="320">
        <f t="shared" si="30"/>
        <v>0</v>
      </c>
      <c r="V103" s="320">
        <f t="shared" si="30"/>
        <v>0</v>
      </c>
      <c r="W103" s="320">
        <f t="shared" si="30"/>
        <v>0</v>
      </c>
      <c r="X103" s="320">
        <f t="shared" si="30"/>
        <v>0</v>
      </c>
      <c r="Y103" s="320">
        <f t="shared" si="30"/>
        <v>0</v>
      </c>
      <c r="Z103" s="320">
        <f t="shared" si="30"/>
        <v>0</v>
      </c>
      <c r="AA103" s="320">
        <f t="shared" si="30"/>
        <v>0</v>
      </c>
      <c r="AB103" s="320">
        <f t="shared" si="30"/>
        <v>0</v>
      </c>
      <c r="AC103" s="320">
        <f t="shared" si="30"/>
        <v>0</v>
      </c>
      <c r="AD103" s="320">
        <f t="shared" si="30"/>
        <v>0</v>
      </c>
      <c r="AE103" s="320">
        <f t="shared" si="30"/>
        <v>0</v>
      </c>
      <c r="AF103" s="320">
        <f t="shared" si="30"/>
        <v>0</v>
      </c>
      <c r="AG103" s="320">
        <f t="shared" si="30"/>
        <v>0</v>
      </c>
      <c r="AH103" s="320">
        <f t="shared" si="30"/>
        <v>0</v>
      </c>
      <c r="AI103" s="320">
        <f t="shared" si="30"/>
        <v>0</v>
      </c>
      <c r="AJ103" s="327"/>
    </row>
    <row r="104" spans="1:36" s="66" customFormat="1">
      <c r="A104" s="72"/>
      <c r="D104" s="16" t="s">
        <v>13</v>
      </c>
      <c r="E104" s="337"/>
      <c r="F104" s="337"/>
      <c r="G104" s="327">
        <f>SUM(G97:G103)</f>
        <v>0</v>
      </c>
      <c r="H104" s="327">
        <f t="shared" ref="H104:AI104" si="31">SUM(H97:H103)</f>
        <v>0</v>
      </c>
      <c r="I104" s="327">
        <f t="shared" si="31"/>
        <v>0</v>
      </c>
      <c r="J104" s="327">
        <f t="shared" si="31"/>
        <v>0</v>
      </c>
      <c r="K104" s="327">
        <f t="shared" si="31"/>
        <v>0</v>
      </c>
      <c r="L104" s="327">
        <f t="shared" si="31"/>
        <v>0</v>
      </c>
      <c r="M104" s="327">
        <f t="shared" si="31"/>
        <v>0</v>
      </c>
      <c r="N104" s="327">
        <f t="shared" si="31"/>
        <v>0</v>
      </c>
      <c r="O104" s="327">
        <f t="shared" si="31"/>
        <v>0</v>
      </c>
      <c r="P104" s="327">
        <f t="shared" si="31"/>
        <v>0</v>
      </c>
      <c r="Q104" s="327">
        <f t="shared" si="31"/>
        <v>0</v>
      </c>
      <c r="R104" s="327">
        <f t="shared" si="31"/>
        <v>0</v>
      </c>
      <c r="S104" s="327">
        <f t="shared" si="31"/>
        <v>0</v>
      </c>
      <c r="T104" s="327">
        <f t="shared" si="31"/>
        <v>0</v>
      </c>
      <c r="U104" s="327">
        <f t="shared" si="31"/>
        <v>0</v>
      </c>
      <c r="V104" s="327">
        <f t="shared" si="31"/>
        <v>0</v>
      </c>
      <c r="W104" s="327">
        <f t="shared" si="31"/>
        <v>0</v>
      </c>
      <c r="X104" s="327">
        <f t="shared" si="31"/>
        <v>0</v>
      </c>
      <c r="Y104" s="327">
        <f t="shared" si="31"/>
        <v>0</v>
      </c>
      <c r="Z104" s="327">
        <f t="shared" si="31"/>
        <v>0</v>
      </c>
      <c r="AA104" s="327">
        <f t="shared" si="31"/>
        <v>0</v>
      </c>
      <c r="AB104" s="327">
        <f t="shared" si="31"/>
        <v>0</v>
      </c>
      <c r="AC104" s="327">
        <f t="shared" si="31"/>
        <v>0</v>
      </c>
      <c r="AD104" s="327">
        <f t="shared" si="31"/>
        <v>0</v>
      </c>
      <c r="AE104" s="327">
        <f t="shared" si="31"/>
        <v>0</v>
      </c>
      <c r="AF104" s="327">
        <f t="shared" si="31"/>
        <v>0</v>
      </c>
      <c r="AG104" s="327">
        <f t="shared" si="31"/>
        <v>0</v>
      </c>
      <c r="AH104" s="327">
        <f t="shared" si="31"/>
        <v>0</v>
      </c>
      <c r="AI104" s="327">
        <f t="shared" si="31"/>
        <v>0</v>
      </c>
      <c r="AJ104" s="327"/>
    </row>
    <row r="105" spans="1:36">
      <c r="A105" s="37"/>
      <c r="C105" s="9"/>
    </row>
    <row r="106" spans="1:36" ht="14">
      <c r="A106" s="37"/>
      <c r="B106" s="38" t="s">
        <v>15</v>
      </c>
      <c r="C106" s="39"/>
      <c r="D106" s="40" t="s">
        <v>71</v>
      </c>
      <c r="E106" s="345"/>
      <c r="F106" s="345"/>
      <c r="G106" s="346">
        <f>G104+G94+G86+G79+G70</f>
        <v>0</v>
      </c>
      <c r="H106" s="346">
        <f>H104+H94+H86+H79+H70</f>
        <v>2428.1245815480361</v>
      </c>
      <c r="I106" s="346">
        <f t="shared" ref="I106:AA106" si="32">I104+I94+I86+I79+I70</f>
        <v>2415.0812226496637</v>
      </c>
      <c r="J106" s="346">
        <f t="shared" si="32"/>
        <v>2402.0161554164952</v>
      </c>
      <c r="K106" s="346">
        <f t="shared" si="32"/>
        <v>2379.1846366560785</v>
      </c>
      <c r="L106" s="346">
        <f t="shared" si="32"/>
        <v>2409.7148025446222</v>
      </c>
      <c r="M106" s="346">
        <f t="shared" si="32"/>
        <v>2254.6756163042737</v>
      </c>
      <c r="N106" s="346">
        <f t="shared" si="32"/>
        <v>2381.4805761585012</v>
      </c>
      <c r="O106" s="346">
        <f t="shared" si="32"/>
        <v>2407.2903019845835</v>
      </c>
      <c r="P106" s="346">
        <f t="shared" si="32"/>
        <v>2479.0695207021199</v>
      </c>
      <c r="Q106" s="346">
        <f t="shared" si="32"/>
        <v>2550.395370727405</v>
      </c>
      <c r="R106" s="346">
        <f t="shared" si="32"/>
        <v>2591.6804437325336</v>
      </c>
      <c r="S106" s="346">
        <f t="shared" si="32"/>
        <v>2629.2435930495849</v>
      </c>
      <c r="T106" s="346">
        <f t="shared" si="32"/>
        <v>-823.80235642730258</v>
      </c>
      <c r="U106" s="346">
        <f t="shared" si="32"/>
        <v>4067.0506076868623</v>
      </c>
      <c r="V106" s="346">
        <f>V104+V94+V86+V79+V70</f>
        <v>2391.2687848732457</v>
      </c>
      <c r="W106" s="346">
        <f t="shared" si="32"/>
        <v>2364.2497505600331</v>
      </c>
      <c r="X106" s="346">
        <f t="shared" si="32"/>
        <v>2430.6181128501776</v>
      </c>
      <c r="Y106" s="346">
        <f t="shared" si="32"/>
        <v>2624.4281590269529</v>
      </c>
      <c r="Z106" s="346">
        <f t="shared" si="32"/>
        <v>2554.9053280283697</v>
      </c>
      <c r="AA106" s="346">
        <f t="shared" si="32"/>
        <v>2578.6594844427891</v>
      </c>
      <c r="AB106" s="346">
        <f t="shared" ref="AB106:AI106" si="33">AB104+AB94+AB86+AB79+AB70</f>
        <v>2598.473898735363</v>
      </c>
      <c r="AC106" s="346">
        <f t="shared" si="33"/>
        <v>2662.6632995206164</v>
      </c>
      <c r="AD106" s="346">
        <f t="shared" si="33"/>
        <v>2696.5796138698352</v>
      </c>
      <c r="AE106" s="346">
        <f t="shared" si="33"/>
        <v>2582.8261646719184</v>
      </c>
      <c r="AF106" s="346">
        <f t="shared" si="33"/>
        <v>2565.364287332166</v>
      </c>
      <c r="AG106" s="346">
        <f t="shared" si="33"/>
        <v>2680.0397458173102</v>
      </c>
      <c r="AH106" s="346">
        <f t="shared" si="33"/>
        <v>2537.9813400130952</v>
      </c>
      <c r="AI106" s="346">
        <f t="shared" si="33"/>
        <v>2532.9014396293787</v>
      </c>
      <c r="AJ106" s="155">
        <f>SUM(E106:AI106)</f>
        <v>68372.164482104708</v>
      </c>
    </row>
    <row r="107" spans="1:36" ht="14">
      <c r="A107" s="37"/>
      <c r="B107" s="39"/>
      <c r="C107" s="39"/>
      <c r="D107" s="40" t="s">
        <v>22</v>
      </c>
      <c r="E107" s="345"/>
      <c r="F107" s="345"/>
      <c r="G107" s="346">
        <f>G106*3.67</f>
        <v>0</v>
      </c>
      <c r="H107" s="346">
        <f t="shared" ref="H107:N107" si="34">H106*3.67</f>
        <v>8911.2172142812924</v>
      </c>
      <c r="I107" s="346">
        <f t="shared" si="34"/>
        <v>8863.3480871242664</v>
      </c>
      <c r="J107" s="346">
        <f t="shared" si="34"/>
        <v>8815.3992903785365</v>
      </c>
      <c r="K107" s="346">
        <f t="shared" si="34"/>
        <v>8731.6076165278082</v>
      </c>
      <c r="L107" s="346">
        <f t="shared" si="34"/>
        <v>8843.6533253387643</v>
      </c>
      <c r="M107" s="346">
        <f t="shared" si="34"/>
        <v>8274.659511836684</v>
      </c>
      <c r="N107" s="346">
        <f t="shared" si="34"/>
        <v>8740.0337145017002</v>
      </c>
      <c r="O107" s="346">
        <f>O106*44/12</f>
        <v>8826.7311072768061</v>
      </c>
      <c r="P107" s="346">
        <f t="shared" ref="P107:AI107" si="35">P106*44/12</f>
        <v>9089.9215759077724</v>
      </c>
      <c r="Q107" s="346">
        <f t="shared" si="35"/>
        <v>9351.4496926671509</v>
      </c>
      <c r="R107" s="346">
        <f t="shared" si="35"/>
        <v>9502.8282936859559</v>
      </c>
      <c r="S107" s="346">
        <f t="shared" si="35"/>
        <v>9640.5598411818119</v>
      </c>
      <c r="T107" s="346">
        <f t="shared" si="35"/>
        <v>-3020.6086402334427</v>
      </c>
      <c r="U107" s="346">
        <f t="shared" si="35"/>
        <v>14912.518894851828</v>
      </c>
      <c r="V107" s="346">
        <f t="shared" si="35"/>
        <v>8767.985544535235</v>
      </c>
      <c r="W107" s="346">
        <f t="shared" si="35"/>
        <v>8668.9157520534554</v>
      </c>
      <c r="X107" s="346">
        <f t="shared" si="35"/>
        <v>8912.2664137839838</v>
      </c>
      <c r="Y107" s="346">
        <f t="shared" si="35"/>
        <v>9622.9032497654935</v>
      </c>
      <c r="Z107" s="346">
        <f t="shared" si="35"/>
        <v>9367.9862027706895</v>
      </c>
      <c r="AA107" s="346">
        <f t="shared" si="35"/>
        <v>9455.0847762902267</v>
      </c>
      <c r="AB107" s="346">
        <f t="shared" si="35"/>
        <v>9527.7376286963317</v>
      </c>
      <c r="AC107" s="346">
        <f t="shared" si="35"/>
        <v>9763.0987649089275</v>
      </c>
      <c r="AD107" s="346">
        <f t="shared" si="35"/>
        <v>9887.458584189395</v>
      </c>
      <c r="AE107" s="346">
        <f t="shared" si="35"/>
        <v>9470.3626037970334</v>
      </c>
      <c r="AF107" s="346">
        <f t="shared" si="35"/>
        <v>9406.3357202179413</v>
      </c>
      <c r="AG107" s="346">
        <f t="shared" si="35"/>
        <v>9826.8124013301367</v>
      </c>
      <c r="AH107" s="346">
        <f t="shared" si="35"/>
        <v>9305.9315800480163</v>
      </c>
      <c r="AI107" s="346">
        <f t="shared" si="35"/>
        <v>9287.3052786410553</v>
      </c>
      <c r="AJ107" s="155">
        <f>SUM(E107:AI107)</f>
        <v>250753.50402635484</v>
      </c>
    </row>
    <row r="108" spans="1:36" ht="14">
      <c r="B108" s="9"/>
      <c r="C108" s="9"/>
      <c r="D108" s="9"/>
      <c r="E108" s="332"/>
      <c r="F108" s="332"/>
      <c r="AB108" s="322"/>
      <c r="AJ108" s="158"/>
    </row>
    <row r="109" spans="1:36" s="52" customFormat="1" ht="14">
      <c r="B109" s="14"/>
      <c r="C109" s="14"/>
      <c r="D109" s="14" t="s">
        <v>72</v>
      </c>
      <c r="E109" s="336"/>
      <c r="F109" s="336"/>
      <c r="G109" s="347">
        <f>G17</f>
        <v>2</v>
      </c>
      <c r="H109" s="347">
        <f t="shared" ref="H109:AA109" si="36">H17</f>
        <v>3</v>
      </c>
      <c r="I109" s="347">
        <f t="shared" si="36"/>
        <v>4</v>
      </c>
      <c r="J109" s="347">
        <f t="shared" si="36"/>
        <v>5</v>
      </c>
      <c r="K109" s="347">
        <f t="shared" si="36"/>
        <v>6</v>
      </c>
      <c r="L109" s="347">
        <f t="shared" si="36"/>
        <v>7</v>
      </c>
      <c r="M109" s="347">
        <f t="shared" si="36"/>
        <v>8</v>
      </c>
      <c r="N109" s="347">
        <f t="shared" si="36"/>
        <v>9</v>
      </c>
      <c r="O109" s="347">
        <f t="shared" si="36"/>
        <v>10</v>
      </c>
      <c r="P109" s="347">
        <f t="shared" si="36"/>
        <v>11</v>
      </c>
      <c r="Q109" s="347">
        <f t="shared" si="36"/>
        <v>12</v>
      </c>
      <c r="R109" s="347">
        <f t="shared" si="36"/>
        <v>13</v>
      </c>
      <c r="S109" s="347">
        <f t="shared" si="36"/>
        <v>14</v>
      </c>
      <c r="T109" s="347">
        <f t="shared" si="36"/>
        <v>15</v>
      </c>
      <c r="U109" s="347">
        <f t="shared" si="36"/>
        <v>16</v>
      </c>
      <c r="V109" s="347">
        <f t="shared" si="36"/>
        <v>17</v>
      </c>
      <c r="W109" s="347">
        <f t="shared" si="36"/>
        <v>18</v>
      </c>
      <c r="X109" s="347">
        <f t="shared" si="36"/>
        <v>19</v>
      </c>
      <c r="Y109" s="347">
        <f t="shared" si="36"/>
        <v>20</v>
      </c>
      <c r="Z109" s="347">
        <f t="shared" si="36"/>
        <v>21</v>
      </c>
      <c r="AA109" s="347">
        <f t="shared" si="36"/>
        <v>22</v>
      </c>
      <c r="AB109" s="347">
        <f t="shared" ref="AB109:AI109" si="37">AB17</f>
        <v>23</v>
      </c>
      <c r="AC109" s="347">
        <f t="shared" si="37"/>
        <v>24</v>
      </c>
      <c r="AD109" s="347">
        <f t="shared" si="37"/>
        <v>25</v>
      </c>
      <c r="AE109" s="347">
        <f t="shared" si="37"/>
        <v>26</v>
      </c>
      <c r="AF109" s="347">
        <f t="shared" si="37"/>
        <v>27</v>
      </c>
      <c r="AG109" s="347">
        <f t="shared" si="37"/>
        <v>28</v>
      </c>
      <c r="AH109" s="347">
        <f t="shared" si="37"/>
        <v>29</v>
      </c>
      <c r="AI109" s="347">
        <f t="shared" si="37"/>
        <v>30</v>
      </c>
      <c r="AJ109" s="347"/>
    </row>
    <row r="110" spans="1:36" ht="14">
      <c r="B110" s="50" t="s">
        <v>16</v>
      </c>
      <c r="C110" s="14"/>
      <c r="D110" s="14" t="s">
        <v>71</v>
      </c>
      <c r="E110" s="336"/>
      <c r="F110" s="336"/>
      <c r="G110" s="348">
        <f t="shared" ref="G110:AA110" si="38">G106+-G59</f>
        <v>0</v>
      </c>
      <c r="H110" s="348">
        <f>H106-H59</f>
        <v>29978.754989695866</v>
      </c>
      <c r="I110" s="348">
        <f t="shared" si="38"/>
        <v>31292.467641257226</v>
      </c>
      <c r="J110" s="348">
        <f t="shared" si="38"/>
        <v>32487.50274465745</v>
      </c>
      <c r="K110" s="348">
        <f t="shared" si="38"/>
        <v>33571.820409070569</v>
      </c>
      <c r="L110" s="348">
        <f t="shared" si="38"/>
        <v>34546.111722387563</v>
      </c>
      <c r="M110" s="348">
        <f t="shared" si="38"/>
        <v>35378.962994163725</v>
      </c>
      <c r="N110" s="348">
        <f t="shared" si="38"/>
        <v>36258.651528095659</v>
      </c>
      <c r="O110" s="348">
        <f t="shared" si="38"/>
        <v>37007.896323612418</v>
      </c>
      <c r="P110" s="348">
        <f t="shared" si="38"/>
        <v>31951.895647249232</v>
      </c>
      <c r="Q110" s="348">
        <f t="shared" si="38"/>
        <v>33045.561633240679</v>
      </c>
      <c r="R110" s="348">
        <f t="shared" si="38"/>
        <v>11015.205549454506</v>
      </c>
      <c r="S110" s="348">
        <f t="shared" si="38"/>
        <v>9955.4497081579902</v>
      </c>
      <c r="T110" s="348">
        <f t="shared" si="38"/>
        <v>6878.7396787625621</v>
      </c>
      <c r="U110" s="348">
        <f t="shared" si="38"/>
        <v>10653.634821417698</v>
      </c>
      <c r="V110" s="348">
        <f t="shared" si="38"/>
        <v>8911.2670142335555</v>
      </c>
      <c r="W110" s="348">
        <f t="shared" si="38"/>
        <v>8659.9666270089801</v>
      </c>
      <c r="X110" s="348">
        <f t="shared" si="38"/>
        <v>8538.6527499672666</v>
      </c>
      <c r="Y110" s="348">
        <f t="shared" si="38"/>
        <v>8542.5964879264357</v>
      </c>
      <c r="Z110" s="348">
        <f t="shared" si="38"/>
        <v>8326.5091265787487</v>
      </c>
      <c r="AA110" s="348">
        <f t="shared" si="38"/>
        <v>8200.6865007244633</v>
      </c>
      <c r="AB110" s="348">
        <f t="shared" ref="AB110:AI110" si="39">AB106+-AB59</f>
        <v>8076.675122035791</v>
      </c>
      <c r="AC110" s="348">
        <f t="shared" si="39"/>
        <v>7582.5766137862738</v>
      </c>
      <c r="AD110" s="348">
        <f t="shared" si="39"/>
        <v>7051.3878613310735</v>
      </c>
      <c r="AE110" s="348">
        <f t="shared" si="39"/>
        <v>6369.1216253195962</v>
      </c>
      <c r="AF110" s="348">
        <f t="shared" si="39"/>
        <v>5746.3415377381862</v>
      </c>
      <c r="AG110" s="348">
        <f t="shared" si="39"/>
        <v>5232.6018769175607</v>
      </c>
      <c r="AH110" s="348">
        <f t="shared" si="39"/>
        <v>4512.8057243872172</v>
      </c>
      <c r="AI110" s="348">
        <f t="shared" si="39"/>
        <v>3945.1376105510499</v>
      </c>
      <c r="AJ110" s="155">
        <f>SUM(E110:AI110)</f>
        <v>473718.98186972929</v>
      </c>
    </row>
    <row r="111" spans="1:36" ht="14">
      <c r="B111" s="51" t="s">
        <v>28</v>
      </c>
      <c r="C111" s="14"/>
      <c r="D111" s="14" t="s">
        <v>22</v>
      </c>
      <c r="E111" s="336"/>
      <c r="F111" s="336"/>
      <c r="G111" s="348">
        <f>G110*44/12</f>
        <v>0</v>
      </c>
      <c r="H111" s="348">
        <f>H110*3.67</f>
        <v>110022.03081218383</v>
      </c>
      <c r="I111" s="348">
        <f>I110*3.67</f>
        <v>114843.35624341402</v>
      </c>
      <c r="J111" s="348">
        <f t="shared" ref="J111:N111" si="40">J110*3.67</f>
        <v>119229.13507289284</v>
      </c>
      <c r="K111" s="348">
        <f t="shared" si="40"/>
        <v>123208.58090128898</v>
      </c>
      <c r="L111" s="348">
        <f t="shared" si="40"/>
        <v>126784.23002116235</v>
      </c>
      <c r="M111" s="348">
        <f t="shared" si="40"/>
        <v>129840.79418858087</v>
      </c>
      <c r="N111" s="348">
        <f t="shared" si="40"/>
        <v>133069.25110811106</v>
      </c>
      <c r="O111" s="348">
        <f t="shared" ref="O111:AI111" si="41">O110*44/12</f>
        <v>135695.61985324553</v>
      </c>
      <c r="P111" s="348">
        <f t="shared" si="41"/>
        <v>117156.95070658052</v>
      </c>
      <c r="Q111" s="348">
        <f t="shared" si="41"/>
        <v>121167.05932188249</v>
      </c>
      <c r="R111" s="348">
        <f t="shared" si="41"/>
        <v>40389.087014666518</v>
      </c>
      <c r="S111" s="348">
        <f t="shared" si="41"/>
        <v>36503.315596579298</v>
      </c>
      <c r="T111" s="348">
        <f t="shared" si="41"/>
        <v>25222.045488796062</v>
      </c>
      <c r="U111" s="348">
        <f t="shared" si="41"/>
        <v>39063.327678531561</v>
      </c>
      <c r="V111" s="348">
        <f t="shared" si="41"/>
        <v>32674.645718856369</v>
      </c>
      <c r="W111" s="348">
        <f t="shared" si="41"/>
        <v>31753.210965699593</v>
      </c>
      <c r="X111" s="348">
        <f t="shared" si="41"/>
        <v>31308.393416546645</v>
      </c>
      <c r="Y111" s="348">
        <f t="shared" si="41"/>
        <v>31322.853789063596</v>
      </c>
      <c r="Z111" s="348">
        <f t="shared" si="41"/>
        <v>30530.53346412208</v>
      </c>
      <c r="AA111" s="348">
        <f t="shared" si="41"/>
        <v>30069.183835989697</v>
      </c>
      <c r="AB111" s="348">
        <f t="shared" si="41"/>
        <v>29614.475447464571</v>
      </c>
      <c r="AC111" s="348">
        <f t="shared" si="41"/>
        <v>27802.780917216336</v>
      </c>
      <c r="AD111" s="348">
        <f t="shared" si="41"/>
        <v>25855.0888248806</v>
      </c>
      <c r="AE111" s="348">
        <f t="shared" si="41"/>
        <v>23353.445959505189</v>
      </c>
      <c r="AF111" s="348">
        <f t="shared" si="41"/>
        <v>21069.91897170668</v>
      </c>
      <c r="AG111" s="348">
        <f t="shared" si="41"/>
        <v>19186.206882031056</v>
      </c>
      <c r="AH111" s="348">
        <f t="shared" si="41"/>
        <v>16546.954322753129</v>
      </c>
      <c r="AI111" s="348">
        <f t="shared" si="41"/>
        <v>14465.504572020516</v>
      </c>
      <c r="AJ111" s="155">
        <f>SUM(E111:AI111)</f>
        <v>1737747.9810957722</v>
      </c>
    </row>
    <row r="112" spans="1:36">
      <c r="D112" s="5"/>
      <c r="E112" s="335"/>
      <c r="F112" s="335"/>
      <c r="G112" s="349"/>
      <c r="H112" s="349"/>
      <c r="I112" s="349"/>
    </row>
  </sheetData>
  <conditionalFormatting sqref="C10 E11">
    <cfRule type="expression" dxfId="0" priority="1">
      <formula>$C$10&lt;&gt;1</formula>
    </cfRule>
  </conditionalFormatting>
  <pageMargins left="0.75" right="0.75" top="1" bottom="1" header="0.5" footer="0.5"/>
  <pageSetup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5CE11-4DB3-9844-860F-F360A65A6CC8}">
  <sheetPr published="0" codeName="Sheet2"/>
  <dimension ref="A1:AA46"/>
  <sheetViews>
    <sheetView zoomScale="120" zoomScaleNormal="120" workbookViewId="0">
      <selection activeCell="E27" sqref="E27"/>
    </sheetView>
  </sheetViews>
  <sheetFormatPr baseColWidth="10" defaultRowHeight="15"/>
  <cols>
    <col min="1" max="1" width="13.33203125" customWidth="1"/>
    <col min="2" max="2" width="14.5" style="63" customWidth="1"/>
    <col min="3" max="3" width="14.33203125" style="63" customWidth="1"/>
    <col min="4" max="4" width="6.5" customWidth="1"/>
    <col min="5" max="5" width="16.6640625" customWidth="1"/>
    <col min="6" max="6" width="14" customWidth="1"/>
    <col min="7" max="7" width="14.6640625" customWidth="1"/>
    <col min="8" max="9" width="16.33203125" customWidth="1"/>
    <col min="10" max="10" width="13.6640625" customWidth="1"/>
    <col min="11" max="13" width="14.6640625" customWidth="1"/>
    <col min="14" max="14" width="13" customWidth="1"/>
    <col min="22" max="25" width="10.83203125" style="63"/>
    <col min="26" max="26" width="18.83203125" customWidth="1"/>
    <col min="27" max="27" width="17.1640625" customWidth="1"/>
  </cols>
  <sheetData>
    <row r="1" spans="1:27" ht="21">
      <c r="A1" s="170" t="s">
        <v>183</v>
      </c>
      <c r="E1" s="170" t="s">
        <v>189</v>
      </c>
      <c r="J1" s="170" t="s">
        <v>194</v>
      </c>
    </row>
    <row r="2" spans="1:27" ht="19">
      <c r="A2" s="171" t="s">
        <v>185</v>
      </c>
      <c r="E2" s="171" t="s">
        <v>185</v>
      </c>
      <c r="J2" s="171" t="s">
        <v>185</v>
      </c>
    </row>
    <row r="3" spans="1:27" ht="34">
      <c r="A3" s="172" t="s">
        <v>186</v>
      </c>
      <c r="B3" s="169">
        <v>0.40500000000000003</v>
      </c>
      <c r="E3" s="173" t="s">
        <v>192</v>
      </c>
      <c r="F3" s="63">
        <v>0.90900000000000003</v>
      </c>
      <c r="G3" s="173" t="s">
        <v>193</v>
      </c>
      <c r="H3" s="63">
        <v>0.628</v>
      </c>
    </row>
    <row r="4" spans="1:27" ht="17">
      <c r="A4" s="172" t="s">
        <v>187</v>
      </c>
      <c r="B4" s="169">
        <v>0.5</v>
      </c>
      <c r="K4" s="63" t="s">
        <v>208</v>
      </c>
      <c r="L4" s="63" t="s">
        <v>209</v>
      </c>
      <c r="M4" s="63" t="s">
        <v>210</v>
      </c>
      <c r="N4" s="63" t="s">
        <v>211</v>
      </c>
    </row>
    <row r="5" spans="1:27" ht="18">
      <c r="A5" s="172" t="s">
        <v>190</v>
      </c>
      <c r="B5" s="169">
        <v>1</v>
      </c>
      <c r="E5" s="177" t="s">
        <v>212</v>
      </c>
      <c r="F5" s="169">
        <v>0.92900000000000005</v>
      </c>
      <c r="G5" s="177" t="s">
        <v>213</v>
      </c>
      <c r="H5" s="169">
        <v>0.96499999999999997</v>
      </c>
      <c r="I5" s="178"/>
      <c r="J5" s="179" t="s">
        <v>214</v>
      </c>
      <c r="K5" s="180">
        <f>1-VLOOKUP(3,'Table 1.6 (1605b)'!$A$3:$D$32,2,0)</f>
        <v>0.36</v>
      </c>
      <c r="L5" s="167">
        <f>1-VLOOKUP(3,'Table 1.6 (1605b)'!$A$3:$D$32,3,0)</f>
        <v>0.69900000000000007</v>
      </c>
      <c r="M5" s="167">
        <f>1-VLOOKUP(3,'Table 1.6 (1605b)'!$A$3:$D$32,4,0)</f>
        <v>0.6</v>
      </c>
      <c r="N5" s="167">
        <f>1-VLOOKUP(3,'Table 1.6 (1605b)'!$A$3:$D$32,4,0)</f>
        <v>0.6</v>
      </c>
    </row>
    <row r="6" spans="1:27" ht="18">
      <c r="A6" s="172" t="s">
        <v>191</v>
      </c>
      <c r="B6" s="169">
        <v>0</v>
      </c>
      <c r="E6" s="177" t="s">
        <v>215</v>
      </c>
      <c r="F6" s="169">
        <v>0.92900000000000005</v>
      </c>
      <c r="G6" s="177" t="s">
        <v>216</v>
      </c>
      <c r="H6" s="169">
        <v>1.099</v>
      </c>
      <c r="I6" s="178"/>
      <c r="J6" s="179" t="s">
        <v>217</v>
      </c>
      <c r="K6" s="180">
        <f>1-(K5+K7)</f>
        <v>0.51</v>
      </c>
      <c r="L6" s="167">
        <f>1-(L5+L7)</f>
        <v>0.30099999999999993</v>
      </c>
      <c r="M6" s="167">
        <f>1-(M5+M7)</f>
        <v>0.37</v>
      </c>
      <c r="N6" s="167">
        <f>1-(N5+N7)</f>
        <v>0.37</v>
      </c>
    </row>
    <row r="7" spans="1:27" ht="18">
      <c r="E7" s="177" t="s">
        <v>218</v>
      </c>
      <c r="F7" s="169">
        <v>0.94699999999999995</v>
      </c>
      <c r="G7" s="177" t="s">
        <v>219</v>
      </c>
      <c r="H7" s="169">
        <v>0.72099999999999997</v>
      </c>
      <c r="I7" s="178"/>
      <c r="J7" s="179" t="s">
        <v>220</v>
      </c>
      <c r="K7" s="180">
        <f>VLOOKUP(100,'Table 1.6 (1605b)'!$A$3:$D$32,2,0)</f>
        <v>0.13</v>
      </c>
      <c r="L7" s="167">
        <f>VLOOKUP(100,'Table 1.6 (1605b)'!$A$3:$D$32,3,0)</f>
        <v>0</v>
      </c>
      <c r="M7" s="167">
        <f>VLOOKUP(100,'Table 1.6 (1605b)'!$A$3:$D$32,4,0)</f>
        <v>0.03</v>
      </c>
      <c r="N7" s="167">
        <f>VLOOKUP(100,'Table 1.6 (1605b)'!$A$3:$D$32,4,0)</f>
        <v>0.03</v>
      </c>
    </row>
    <row r="8" spans="1:27" ht="18">
      <c r="E8" s="177" t="s">
        <v>221</v>
      </c>
      <c r="F8" s="169">
        <v>0.94699999999999995</v>
      </c>
      <c r="G8" s="177" t="s">
        <v>222</v>
      </c>
      <c r="H8" s="169">
        <v>0.32400000000000001</v>
      </c>
      <c r="I8" s="178"/>
      <c r="J8" s="178"/>
      <c r="K8" s="178"/>
    </row>
    <row r="9" spans="1:27" ht="21">
      <c r="A9" s="418" t="s">
        <v>240</v>
      </c>
      <c r="B9" s="418"/>
      <c r="C9" s="418"/>
      <c r="D9" s="418"/>
      <c r="E9" s="418"/>
      <c r="F9" s="418"/>
      <c r="G9" s="418"/>
      <c r="H9" s="418"/>
      <c r="I9" s="418"/>
      <c r="J9" s="418"/>
      <c r="K9" s="418"/>
      <c r="L9" s="418"/>
      <c r="M9" s="418"/>
      <c r="N9" s="418"/>
      <c r="O9" s="418"/>
      <c r="P9" s="418"/>
      <c r="Q9" s="418"/>
      <c r="R9" s="418"/>
      <c r="S9" s="418"/>
    </row>
    <row r="10" spans="1:27" ht="21">
      <c r="A10" s="185"/>
      <c r="B10" s="185"/>
      <c r="C10" s="185"/>
      <c r="D10" s="185"/>
      <c r="E10" s="186">
        <v>1</v>
      </c>
      <c r="F10" s="186">
        <v>2</v>
      </c>
      <c r="G10" s="186">
        <v>3</v>
      </c>
      <c r="H10" s="186">
        <v>4</v>
      </c>
      <c r="I10" s="186">
        <v>5</v>
      </c>
      <c r="J10" s="186">
        <v>6</v>
      </c>
      <c r="K10" s="186">
        <v>7</v>
      </c>
      <c r="L10" s="186">
        <v>8</v>
      </c>
      <c r="M10" s="186">
        <v>9</v>
      </c>
      <c r="N10" s="186">
        <v>10</v>
      </c>
      <c r="O10" s="186">
        <v>11</v>
      </c>
      <c r="P10" s="186">
        <v>12</v>
      </c>
      <c r="Q10" s="186">
        <v>13</v>
      </c>
      <c r="R10" s="186">
        <v>14</v>
      </c>
      <c r="S10" s="186">
        <v>15</v>
      </c>
    </row>
    <row r="11" spans="1:27" ht="16">
      <c r="J11" s="416" t="s">
        <v>241</v>
      </c>
      <c r="K11" s="416"/>
      <c r="L11" s="416"/>
      <c r="M11" s="416"/>
      <c r="N11" s="416"/>
      <c r="O11" s="417" t="s">
        <v>238</v>
      </c>
      <c r="P11" s="417"/>
      <c r="Q11" s="417"/>
      <c r="R11" s="417"/>
      <c r="S11" s="417"/>
    </row>
    <row r="12" spans="1:27" s="178" customFormat="1" ht="18">
      <c r="A12" s="169" t="s">
        <v>188</v>
      </c>
      <c r="B12" s="169" t="s">
        <v>184</v>
      </c>
      <c r="C12" s="169" t="s">
        <v>223</v>
      </c>
      <c r="E12" s="169" t="s">
        <v>237</v>
      </c>
      <c r="F12" s="169" t="s">
        <v>224</v>
      </c>
      <c r="G12" s="169" t="s">
        <v>225</v>
      </c>
      <c r="H12" s="169" t="s">
        <v>226</v>
      </c>
      <c r="I12" s="169" t="s">
        <v>227</v>
      </c>
      <c r="J12" s="183" t="s">
        <v>228</v>
      </c>
      <c r="K12" s="183" t="s">
        <v>229</v>
      </c>
      <c r="L12" s="183" t="s">
        <v>230</v>
      </c>
      <c r="M12" s="183" t="s">
        <v>231</v>
      </c>
      <c r="N12" s="183" t="s">
        <v>232</v>
      </c>
      <c r="O12" s="181" t="s">
        <v>233</v>
      </c>
      <c r="P12" s="181" t="s">
        <v>234</v>
      </c>
      <c r="Q12" s="181" t="s">
        <v>235</v>
      </c>
      <c r="R12" s="181" t="s">
        <v>236</v>
      </c>
      <c r="S12" s="181" t="s">
        <v>239</v>
      </c>
      <c r="U12" s="190" t="s">
        <v>242</v>
      </c>
      <c r="V12" s="191" t="str">
        <f>'Med_lived HWP Cohort Sum'!H2</f>
        <v>Row Labels</v>
      </c>
      <c r="W12" s="191" t="str">
        <f>'Med_lived HWP Cohort Sum'!I2</f>
        <v>Sum of MLF tC</v>
      </c>
      <c r="X12" s="191" t="str">
        <f>'Med_lived HWP Cohort Sum'!J2</f>
        <v>Sum of LLF tC</v>
      </c>
      <c r="Y12" s="191" t="s">
        <v>256</v>
      </c>
      <c r="Z12" s="193" t="s">
        <v>258</v>
      </c>
      <c r="AA12"/>
    </row>
    <row r="13" spans="1:27" ht="16">
      <c r="A13" s="63">
        <v>1</v>
      </c>
      <c r="B13" s="166">
        <f>'Ann. Summary Tables &amp; Figs'!K9</f>
        <v>0</v>
      </c>
      <c r="C13" s="168">
        <f>B13*$B$3*$B$4</f>
        <v>0</v>
      </c>
      <c r="E13" s="63">
        <f>A13</f>
        <v>1</v>
      </c>
      <c r="F13" s="168">
        <f t="shared" ref="F13:F42" si="0">C13*$B$5*$F$3*$F$5*$H$5</f>
        <v>0</v>
      </c>
      <c r="G13" s="168">
        <f>C13*$B$5*(1-$F$3)*$F$6*$H$6</f>
        <v>0</v>
      </c>
      <c r="J13" s="168">
        <f t="shared" ref="J13:M15" si="1">F13*K$6</f>
        <v>0</v>
      </c>
      <c r="K13" s="168">
        <f t="shared" si="1"/>
        <v>0</v>
      </c>
      <c r="L13" s="168">
        <f t="shared" si="1"/>
        <v>0</v>
      </c>
      <c r="M13" s="168">
        <f t="shared" si="1"/>
        <v>0</v>
      </c>
      <c r="N13" s="184">
        <f>SUM(J13:M13)</f>
        <v>0</v>
      </c>
      <c r="O13" s="168">
        <f t="shared" ref="O13:R15" si="2">F13*K$7</f>
        <v>0</v>
      </c>
      <c r="P13" s="168">
        <f t="shared" si="2"/>
        <v>0</v>
      </c>
      <c r="Q13" s="168">
        <f t="shared" si="2"/>
        <v>0</v>
      </c>
      <c r="R13" s="168">
        <f t="shared" si="2"/>
        <v>0</v>
      </c>
      <c r="S13" s="182">
        <f>SUM(O13:R13)</f>
        <v>0</v>
      </c>
      <c r="U13" s="63">
        <v>1</v>
      </c>
      <c r="V13" s="168">
        <f>'Med_lived HWP Cohort Sum'!H3</f>
        <v>1</v>
      </c>
      <c r="W13" s="168">
        <f>'Med_lived HWP Cohort Sum'!I3</f>
        <v>0</v>
      </c>
      <c r="X13" s="191">
        <f>'Med_lived HWP Cohort Sum'!J3</f>
        <v>0</v>
      </c>
      <c r="Y13" s="168">
        <f>'Med_lived HWP Cohort Sum'!K3</f>
        <v>0</v>
      </c>
      <c r="Z13" s="168">
        <f>Y13</f>
        <v>0</v>
      </c>
    </row>
    <row r="14" spans="1:27" ht="16">
      <c r="A14" s="63">
        <v>2</v>
      </c>
      <c r="B14" s="166">
        <f>'Ann. Summary Tables &amp; Figs'!K10</f>
        <v>0</v>
      </c>
      <c r="C14" s="168">
        <f t="shared" ref="C14:C42" si="3">B14*$B$3*$B$4</f>
        <v>0</v>
      </c>
      <c r="E14" s="63">
        <f t="shared" ref="E14:E42" si="4">A14</f>
        <v>2</v>
      </c>
      <c r="F14" s="168">
        <f t="shared" si="0"/>
        <v>0</v>
      </c>
      <c r="G14" s="168">
        <f t="shared" ref="G14:G42" si="5">C14*$B$5*(1-$F$3)*$F$6*$H$6</f>
        <v>0</v>
      </c>
      <c r="J14" s="168">
        <f t="shared" si="1"/>
        <v>0</v>
      </c>
      <c r="K14" s="168">
        <f t="shared" si="1"/>
        <v>0</v>
      </c>
      <c r="L14" s="168">
        <f t="shared" si="1"/>
        <v>0</v>
      </c>
      <c r="M14" s="168">
        <f t="shared" si="1"/>
        <v>0</v>
      </c>
      <c r="N14" s="184">
        <f>SUM(J14:M14)</f>
        <v>0</v>
      </c>
      <c r="O14" s="168">
        <f t="shared" si="2"/>
        <v>0</v>
      </c>
      <c r="P14" s="168">
        <f t="shared" si="2"/>
        <v>0</v>
      </c>
      <c r="Q14" s="168">
        <f t="shared" si="2"/>
        <v>0</v>
      </c>
      <c r="R14" s="168">
        <f t="shared" si="2"/>
        <v>0</v>
      </c>
      <c r="S14" s="182">
        <f t="shared" ref="S14:S42" si="6">SUM(O14:R14)</f>
        <v>0</v>
      </c>
      <c r="U14" s="169">
        <v>2</v>
      </c>
      <c r="V14" s="168">
        <f>'Med_lived HWP Cohort Sum'!S4</f>
        <v>2</v>
      </c>
      <c r="W14" s="168">
        <f>'Med_lived HWP Cohort Sum'!T4</f>
        <v>0</v>
      </c>
      <c r="X14" s="191">
        <f>'Med_lived HWP Cohort Sum'!J4</f>
        <v>0</v>
      </c>
      <c r="Y14" s="168">
        <f>'Med_lived HWP Cohort Sum'!K4</f>
        <v>0</v>
      </c>
      <c r="Z14" s="168">
        <f>Y14-Y13</f>
        <v>0</v>
      </c>
    </row>
    <row r="15" spans="1:27" ht="16">
      <c r="A15" s="63">
        <v>3</v>
      </c>
      <c r="B15" s="166">
        <f>'Ann. Summary Tables &amp; Figs'!K11</f>
        <v>91326.444023733566</v>
      </c>
      <c r="C15" s="168">
        <f t="shared" si="3"/>
        <v>18493.604914806048</v>
      </c>
      <c r="E15" s="63">
        <f t="shared" si="4"/>
        <v>3</v>
      </c>
      <c r="F15" s="168">
        <f t="shared" si="0"/>
        <v>15070.52861646336</v>
      </c>
      <c r="G15" s="168">
        <f t="shared" si="5"/>
        <v>1718.2105216161742</v>
      </c>
      <c r="H15" s="168">
        <f t="shared" ref="H15:H42" si="7">C15*$B$6*$H$3*$F$7*$H$7</f>
        <v>0</v>
      </c>
      <c r="I15" s="168">
        <f t="shared" ref="I15:I42" si="8">C15*$B$6*(1-$H$3)*$F$8*$H$8</f>
        <v>0</v>
      </c>
      <c r="J15" s="168">
        <f t="shared" si="1"/>
        <v>7685.9695943963134</v>
      </c>
      <c r="K15" s="168">
        <f t="shared" si="1"/>
        <v>517.18136700646835</v>
      </c>
      <c r="L15" s="168">
        <f t="shared" si="1"/>
        <v>0</v>
      </c>
      <c r="M15" s="168">
        <f t="shared" si="1"/>
        <v>0</v>
      </c>
      <c r="N15" s="184">
        <f>SUM(J15:M15)</f>
        <v>8203.1509614027818</v>
      </c>
      <c r="O15" s="168">
        <f t="shared" si="2"/>
        <v>1959.1687201402369</v>
      </c>
      <c r="P15" s="168">
        <f t="shared" si="2"/>
        <v>0</v>
      </c>
      <c r="Q15" s="168">
        <f t="shared" si="2"/>
        <v>0</v>
      </c>
      <c r="R15" s="168">
        <f t="shared" si="2"/>
        <v>0</v>
      </c>
      <c r="S15" s="182">
        <f t="shared" si="6"/>
        <v>1959.1687201402369</v>
      </c>
      <c r="U15" s="63">
        <v>3</v>
      </c>
      <c r="V15" s="168">
        <f>'Med_lived HWP Cohort Sum'!S5</f>
        <v>3</v>
      </c>
      <c r="W15" s="168">
        <f>'Med_lived HWP Cohort Sum'!T5</f>
        <v>8203.1509614027818</v>
      </c>
      <c r="X15" s="191">
        <f>'Med_lived HWP Cohort Sum'!J5</f>
        <v>1959.1687201402369</v>
      </c>
      <c r="Y15" s="168">
        <f>'Med_lived HWP Cohort Sum'!K5</f>
        <v>10162.319681543018</v>
      </c>
      <c r="Z15" s="168">
        <f>Y15-Y14</f>
        <v>10162.319681543018</v>
      </c>
    </row>
    <row r="16" spans="1:27" ht="16">
      <c r="A16" s="63">
        <v>4</v>
      </c>
      <c r="B16" s="166">
        <f>'Ann. Summary Tables &amp; Figs'!K12</f>
        <v>91961.960369978202</v>
      </c>
      <c r="C16" s="168">
        <f t="shared" si="3"/>
        <v>18622.296974920588</v>
      </c>
      <c r="E16" s="63">
        <f t="shared" si="4"/>
        <v>4</v>
      </c>
      <c r="F16" s="168">
        <f t="shared" si="0"/>
        <v>15175.400402337573</v>
      </c>
      <c r="G16" s="168">
        <f t="shared" si="5"/>
        <v>1730.1670899951293</v>
      </c>
      <c r="H16" s="168">
        <f t="shared" si="7"/>
        <v>0</v>
      </c>
      <c r="I16" s="168">
        <f t="shared" si="8"/>
        <v>0</v>
      </c>
      <c r="J16" s="168">
        <f t="shared" ref="J16:J42" si="9">F16*K$6</f>
        <v>7739.4542051921626</v>
      </c>
      <c r="K16" s="168">
        <f t="shared" ref="K16:K42" si="10">G16*L$6</f>
        <v>520.78029408853376</v>
      </c>
      <c r="L16" s="168">
        <f t="shared" ref="L16:L42" si="11">H16*M$6</f>
        <v>0</v>
      </c>
      <c r="M16" s="168">
        <f t="shared" ref="M16:M42" si="12">I16*N$6</f>
        <v>0</v>
      </c>
      <c r="N16" s="184">
        <f t="shared" ref="N16:N42" si="13">SUM(J16:M16)</f>
        <v>8260.2344992806957</v>
      </c>
      <c r="O16" s="168">
        <f t="shared" ref="O16:O42" si="14">F16*K$7</f>
        <v>1972.8020523038845</v>
      </c>
      <c r="P16" s="168">
        <f t="shared" ref="P16:P42" si="15">G16*L$7</f>
        <v>0</v>
      </c>
      <c r="Q16" s="168">
        <f t="shared" ref="Q16:Q42" si="16">H16*M$7</f>
        <v>0</v>
      </c>
      <c r="R16" s="168">
        <f t="shared" ref="R16:R42" si="17">I16*N$7</f>
        <v>0</v>
      </c>
      <c r="S16" s="182">
        <f t="shared" si="6"/>
        <v>1972.8020523038845</v>
      </c>
      <c r="U16" s="169">
        <v>4</v>
      </c>
      <c r="V16" s="168">
        <f>'Med_lived HWP Cohort Sum'!S6</f>
        <v>4</v>
      </c>
      <c r="W16" s="168">
        <f>'Med_lived HWP Cohort Sum'!T6</f>
        <v>16053.227912613338</v>
      </c>
      <c r="X16" s="191">
        <f>'Med_lived HWP Cohort Sum'!J6</f>
        <v>3931.9707724441214</v>
      </c>
      <c r="Y16" s="168">
        <f>'Med_lived HWP Cohort Sum'!K6</f>
        <v>19921.700450837387</v>
      </c>
      <c r="Z16" s="168">
        <f t="shared" ref="Z16:Z42" si="18">Y16-Y15</f>
        <v>9759.3807692943683</v>
      </c>
    </row>
    <row r="17" spans="1:26" ht="16">
      <c r="A17" s="63">
        <v>5</v>
      </c>
      <c r="B17" s="166">
        <f>'Ann. Summary Tables &amp; Figs'!K13</f>
        <v>92595.495739041435</v>
      </c>
      <c r="C17" s="168">
        <f t="shared" si="3"/>
        <v>18750.587887155893</v>
      </c>
      <c r="E17" s="63">
        <f t="shared" si="4"/>
        <v>5</v>
      </c>
      <c r="F17" s="168">
        <f t="shared" si="0"/>
        <v>15279.945290853408</v>
      </c>
      <c r="G17" s="168">
        <f t="shared" si="5"/>
        <v>1742.0863883821064</v>
      </c>
      <c r="H17" s="168">
        <f t="shared" si="7"/>
        <v>0</v>
      </c>
      <c r="I17" s="168">
        <f t="shared" si="8"/>
        <v>0</v>
      </c>
      <c r="J17" s="168">
        <f t="shared" si="9"/>
        <v>7792.7720983352383</v>
      </c>
      <c r="K17" s="168">
        <f t="shared" si="10"/>
        <v>524.36800290301392</v>
      </c>
      <c r="L17" s="168">
        <f t="shared" si="11"/>
        <v>0</v>
      </c>
      <c r="M17" s="168">
        <f t="shared" si="12"/>
        <v>0</v>
      </c>
      <c r="N17" s="184">
        <f t="shared" si="13"/>
        <v>8317.1401012382521</v>
      </c>
      <c r="O17" s="168">
        <f t="shared" si="14"/>
        <v>1986.392887810943</v>
      </c>
      <c r="P17" s="168">
        <f t="shared" si="15"/>
        <v>0</v>
      </c>
      <c r="Q17" s="168">
        <f t="shared" si="16"/>
        <v>0</v>
      </c>
      <c r="R17" s="168">
        <f t="shared" si="17"/>
        <v>0</v>
      </c>
      <c r="S17" s="182">
        <f t="shared" si="6"/>
        <v>1986.392887810943</v>
      </c>
      <c r="U17" s="63">
        <v>5</v>
      </c>
      <c r="V17" s="168">
        <f>'Med_lived HWP Cohort Sum'!S7</f>
        <v>5</v>
      </c>
      <c r="W17" s="168">
        <f>'Med_lived HWP Cohort Sum'!T7</f>
        <v>23547.198740817417</v>
      </c>
      <c r="X17" s="191">
        <f>'Med_lived HWP Cohort Sum'!J7</f>
        <v>5918.3636602550641</v>
      </c>
      <c r="Y17" s="168">
        <f>'Med_lived HWP Cohort Sum'!K7</f>
        <v>29341.303398500622</v>
      </c>
      <c r="Z17" s="168">
        <f t="shared" si="18"/>
        <v>9419.6029476632357</v>
      </c>
    </row>
    <row r="18" spans="1:26" ht="16">
      <c r="A18" s="63">
        <v>6</v>
      </c>
      <c r="B18" s="166">
        <f>'Ann. Summary Tables &amp; Figs'!K14</f>
        <v>93229.502769338302</v>
      </c>
      <c r="C18" s="168">
        <f t="shared" si="3"/>
        <v>18878.974310791007</v>
      </c>
      <c r="E18" s="63">
        <f t="shared" si="4"/>
        <v>6</v>
      </c>
      <c r="F18" s="168">
        <f t="shared" si="0"/>
        <v>15384.568012073612</v>
      </c>
      <c r="G18" s="168">
        <f t="shared" si="5"/>
        <v>1754.0145605766966</v>
      </c>
      <c r="H18" s="168">
        <f t="shared" si="7"/>
        <v>0</v>
      </c>
      <c r="I18" s="168">
        <f t="shared" si="8"/>
        <v>0</v>
      </c>
      <c r="J18" s="168">
        <f t="shared" si="9"/>
        <v>7846.1296861575429</v>
      </c>
      <c r="K18" s="168">
        <f t="shared" si="10"/>
        <v>527.95838273358549</v>
      </c>
      <c r="L18" s="168">
        <f t="shared" si="11"/>
        <v>0</v>
      </c>
      <c r="M18" s="168">
        <f t="shared" si="12"/>
        <v>0</v>
      </c>
      <c r="N18" s="184">
        <f t="shared" si="13"/>
        <v>8374.0880688911275</v>
      </c>
      <c r="O18" s="168">
        <f t="shared" si="14"/>
        <v>1999.9938415695697</v>
      </c>
      <c r="P18" s="168">
        <f t="shared" si="15"/>
        <v>0</v>
      </c>
      <c r="Q18" s="168">
        <f t="shared" si="16"/>
        <v>0</v>
      </c>
      <c r="R18" s="168">
        <f t="shared" si="17"/>
        <v>0</v>
      </c>
      <c r="S18" s="182">
        <f t="shared" si="6"/>
        <v>1999.9938415695697</v>
      </c>
      <c r="U18" s="169">
        <v>6</v>
      </c>
      <c r="V18" s="168">
        <f>'Med_lived HWP Cohort Sum'!S8</f>
        <v>6</v>
      </c>
      <c r="W18" s="168">
        <f>'Med_lived HWP Cohort Sum'!T8</f>
        <v>30682.260531612457</v>
      </c>
      <c r="X18" s="191">
        <f>'Med_lived HWP Cohort Sum'!J8</f>
        <v>7918.3575018246338</v>
      </c>
      <c r="Y18" s="168">
        <f>'Med_lived HWP Cohort Sum'!K8</f>
        <v>38418.357274999486</v>
      </c>
      <c r="Z18" s="168">
        <f t="shared" si="18"/>
        <v>9077.0538764988632</v>
      </c>
    </row>
    <row r="19" spans="1:26" ht="16">
      <c r="A19" s="63">
        <v>7</v>
      </c>
      <c r="B19" s="166">
        <f>'Ann. Summary Tables &amp; Figs'!K15</f>
        <v>94184.002247351542</v>
      </c>
      <c r="C19" s="168">
        <f t="shared" si="3"/>
        <v>19072.26045508869</v>
      </c>
      <c r="E19" s="63">
        <f t="shared" si="4"/>
        <v>7</v>
      </c>
      <c r="F19" s="168">
        <f t="shared" si="0"/>
        <v>15542.077831398889</v>
      </c>
      <c r="G19" s="168">
        <f t="shared" si="5"/>
        <v>1771.9724594474039</v>
      </c>
      <c r="H19" s="168">
        <f t="shared" si="7"/>
        <v>0</v>
      </c>
      <c r="I19" s="168">
        <f t="shared" si="8"/>
        <v>0</v>
      </c>
      <c r="J19" s="168">
        <f t="shared" si="9"/>
        <v>7926.4596940134334</v>
      </c>
      <c r="K19" s="168">
        <f t="shared" si="10"/>
        <v>533.36371029366842</v>
      </c>
      <c r="L19" s="168">
        <f t="shared" si="11"/>
        <v>0</v>
      </c>
      <c r="M19" s="168">
        <f t="shared" si="12"/>
        <v>0</v>
      </c>
      <c r="N19" s="184">
        <f t="shared" si="13"/>
        <v>8459.8234043071025</v>
      </c>
      <c r="O19" s="168">
        <f t="shared" si="14"/>
        <v>2020.4701180818556</v>
      </c>
      <c r="P19" s="168">
        <f t="shared" si="15"/>
        <v>0</v>
      </c>
      <c r="Q19" s="168">
        <f t="shared" si="16"/>
        <v>0</v>
      </c>
      <c r="R19" s="168">
        <f t="shared" si="17"/>
        <v>0</v>
      </c>
      <c r="S19" s="182">
        <f t="shared" si="6"/>
        <v>2020.4701180818556</v>
      </c>
      <c r="U19" s="63">
        <v>7</v>
      </c>
      <c r="V19" s="168">
        <f>'Med_lived HWP Cohort Sum'!S9</f>
        <v>7</v>
      </c>
      <c r="W19" s="168">
        <f>'Med_lived HWP Cohort Sum'!T9</f>
        <v>37484.353254378919</v>
      </c>
      <c r="X19" s="191">
        <f>'Med_lived HWP Cohort Sum'!J9</f>
        <v>9938.8276199064894</v>
      </c>
      <c r="Y19" s="168">
        <f>'Med_lived HWP Cohort Sum'!K9</f>
        <v>47185.477966234335</v>
      </c>
      <c r="Z19" s="168">
        <f t="shared" si="18"/>
        <v>8767.1206912348498</v>
      </c>
    </row>
    <row r="20" spans="1:26" ht="16">
      <c r="A20" s="63">
        <v>8</v>
      </c>
      <c r="B20" s="166">
        <f>'Ann. Summary Tables &amp; Figs'!K16</f>
        <v>94645.459271637577</v>
      </c>
      <c r="C20" s="168">
        <f t="shared" si="3"/>
        <v>19165.705502506611</v>
      </c>
      <c r="E20" s="63">
        <f t="shared" si="4"/>
        <v>8</v>
      </c>
      <c r="F20" s="168">
        <f t="shared" si="0"/>
        <v>15618.226655149907</v>
      </c>
      <c r="G20" s="168">
        <f t="shared" si="5"/>
        <v>1780.6542856465703</v>
      </c>
      <c r="H20" s="168">
        <f t="shared" si="7"/>
        <v>0</v>
      </c>
      <c r="I20" s="168">
        <f t="shared" si="8"/>
        <v>0</v>
      </c>
      <c r="J20" s="168">
        <f t="shared" si="9"/>
        <v>7965.2955941264527</v>
      </c>
      <c r="K20" s="168">
        <f t="shared" si="10"/>
        <v>535.97693997961755</v>
      </c>
      <c r="L20" s="168">
        <f t="shared" si="11"/>
        <v>0</v>
      </c>
      <c r="M20" s="168">
        <f t="shared" si="12"/>
        <v>0</v>
      </c>
      <c r="N20" s="184">
        <f t="shared" si="13"/>
        <v>8501.2725341060705</v>
      </c>
      <c r="O20" s="168">
        <f t="shared" si="14"/>
        <v>2030.369465169488</v>
      </c>
      <c r="P20" s="168">
        <f t="shared" si="15"/>
        <v>0</v>
      </c>
      <c r="Q20" s="168">
        <f t="shared" si="16"/>
        <v>0</v>
      </c>
      <c r="R20" s="168">
        <f t="shared" si="17"/>
        <v>0</v>
      </c>
      <c r="S20" s="182">
        <f t="shared" si="6"/>
        <v>2030.369465169488</v>
      </c>
      <c r="U20" s="169">
        <v>8</v>
      </c>
      <c r="V20" s="168">
        <f>'Med_lived HWP Cohort Sum'!S10</f>
        <v>8</v>
      </c>
      <c r="W20" s="168">
        <f>'Med_lived HWP Cohort Sum'!T10</f>
        <v>43904.903936728988</v>
      </c>
      <c r="X20" s="191">
        <f>'Med_lived HWP Cohort Sum'!J10</f>
        <v>11969.197085075977</v>
      </c>
      <c r="Y20" s="168">
        <f>'Med_lived HWP Cohort Sum'!K10</f>
        <v>55583.88896148443</v>
      </c>
      <c r="Z20" s="168">
        <f t="shared" si="18"/>
        <v>8398.4109952500949</v>
      </c>
    </row>
    <row r="21" spans="1:26" ht="16">
      <c r="A21" s="63">
        <v>9</v>
      </c>
      <c r="B21" s="166">
        <f>'Ann. Summary Tables &amp; Figs'!K17</f>
        <v>95278.214736757058</v>
      </c>
      <c r="C21" s="168">
        <f t="shared" si="3"/>
        <v>19293.838484193304</v>
      </c>
      <c r="E21" s="63">
        <f t="shared" si="4"/>
        <v>9</v>
      </c>
      <c r="F21" s="168">
        <f t="shared" si="0"/>
        <v>15722.642845293351</v>
      </c>
      <c r="G21" s="168">
        <f t="shared" si="5"/>
        <v>1792.5589109651237</v>
      </c>
      <c r="H21" s="168">
        <f t="shared" si="7"/>
        <v>0</v>
      </c>
      <c r="I21" s="168">
        <f t="shared" si="8"/>
        <v>0</v>
      </c>
      <c r="J21" s="168">
        <f t="shared" si="9"/>
        <v>8018.547851099609</v>
      </c>
      <c r="K21" s="168">
        <f t="shared" si="10"/>
        <v>539.56023220050213</v>
      </c>
      <c r="L21" s="168">
        <f t="shared" si="11"/>
        <v>0</v>
      </c>
      <c r="M21" s="168">
        <f t="shared" si="12"/>
        <v>0</v>
      </c>
      <c r="N21" s="184">
        <f t="shared" si="13"/>
        <v>8558.1080833001106</v>
      </c>
      <c r="O21" s="168">
        <f t="shared" si="14"/>
        <v>2043.9435698881357</v>
      </c>
      <c r="P21" s="168">
        <f t="shared" si="15"/>
        <v>0</v>
      </c>
      <c r="Q21" s="168">
        <f t="shared" si="16"/>
        <v>0</v>
      </c>
      <c r="R21" s="168">
        <f t="shared" si="17"/>
        <v>0</v>
      </c>
      <c r="S21" s="182">
        <f t="shared" si="6"/>
        <v>2043.9435698881357</v>
      </c>
      <c r="U21" s="63">
        <v>9</v>
      </c>
      <c r="V21" s="168">
        <f>'Med_lived HWP Cohort Sum'!S11</f>
        <v>9</v>
      </c>
      <c r="W21" s="168">
        <f>'Med_lived HWP Cohort Sum'!T11</f>
        <v>49957.226541567805</v>
      </c>
      <c r="X21" s="191">
        <f>'Med_lived HWP Cohort Sum'!J11</f>
        <v>14013.140654964112</v>
      </c>
      <c r="Y21" s="168">
        <f>'Med_lived HWP Cohort Sum'!K11</f>
        <v>63630.47663393306</v>
      </c>
      <c r="Z21" s="168">
        <f t="shared" si="18"/>
        <v>8046.5876724486297</v>
      </c>
    </row>
    <row r="22" spans="1:26" ht="16">
      <c r="A22" s="63">
        <v>10</v>
      </c>
      <c r="B22" s="166">
        <f>'Ann. Summary Tables &amp; Figs'!K18</f>
        <v>95738.443476580389</v>
      </c>
      <c r="C22" s="168">
        <f t="shared" si="3"/>
        <v>19387.03480400753</v>
      </c>
      <c r="E22" s="63">
        <f t="shared" si="4"/>
        <v>10</v>
      </c>
      <c r="F22" s="168">
        <f t="shared" si="0"/>
        <v>15798.588979710059</v>
      </c>
      <c r="G22" s="168">
        <f t="shared" si="5"/>
        <v>1801.2176282902951</v>
      </c>
      <c r="H22" s="168">
        <f t="shared" si="7"/>
        <v>0</v>
      </c>
      <c r="I22" s="168">
        <f t="shared" si="8"/>
        <v>0</v>
      </c>
      <c r="J22" s="168">
        <f t="shared" si="9"/>
        <v>8057.2803796521303</v>
      </c>
      <c r="K22" s="168">
        <f t="shared" si="10"/>
        <v>542.16650611537875</v>
      </c>
      <c r="L22" s="168">
        <f t="shared" si="11"/>
        <v>0</v>
      </c>
      <c r="M22" s="168">
        <f t="shared" si="12"/>
        <v>0</v>
      </c>
      <c r="N22" s="184">
        <f t="shared" si="13"/>
        <v>8599.4468857675092</v>
      </c>
      <c r="O22" s="168">
        <f t="shared" si="14"/>
        <v>2053.8165673623075</v>
      </c>
      <c r="P22" s="168">
        <f t="shared" si="15"/>
        <v>0</v>
      </c>
      <c r="Q22" s="168">
        <f t="shared" si="16"/>
        <v>0</v>
      </c>
      <c r="R22" s="168">
        <f t="shared" si="17"/>
        <v>0</v>
      </c>
      <c r="S22" s="182">
        <f t="shared" si="6"/>
        <v>2053.8165673623075</v>
      </c>
      <c r="U22" s="169">
        <v>10</v>
      </c>
      <c r="V22" s="168">
        <f>'Med_lived HWP Cohort Sum'!S12</f>
        <v>10</v>
      </c>
      <c r="W22" s="168">
        <f>'Med_lived HWP Cohort Sum'!T12</f>
        <v>55622.982544708997</v>
      </c>
      <c r="X22" s="191">
        <f>'Med_lived HWP Cohort Sum'!J12</f>
        <v>16066.95722232642</v>
      </c>
      <c r="Y22" s="168">
        <f>'Med_lived HWP Cohort Sum'!K12</f>
        <v>71303.342324406796</v>
      </c>
      <c r="Z22" s="168">
        <f t="shared" si="18"/>
        <v>7672.8656904737363</v>
      </c>
    </row>
    <row r="23" spans="1:26" ht="16">
      <c r="A23" s="63">
        <v>11</v>
      </c>
      <c r="B23" s="166">
        <f>'Ann. Summary Tables &amp; Figs'!K19</f>
        <v>96711.906154962664</v>
      </c>
      <c r="C23" s="168">
        <f t="shared" si="3"/>
        <v>19584.160996379942</v>
      </c>
      <c r="E23" s="63">
        <f t="shared" si="4"/>
        <v>11</v>
      </c>
      <c r="F23" s="168">
        <f t="shared" si="0"/>
        <v>15959.228072893264</v>
      </c>
      <c r="G23" s="168">
        <f t="shared" si="5"/>
        <v>1819.5322997337869</v>
      </c>
      <c r="H23" s="168">
        <f t="shared" si="7"/>
        <v>0</v>
      </c>
      <c r="I23" s="168">
        <f t="shared" si="8"/>
        <v>0</v>
      </c>
      <c r="J23" s="168">
        <f t="shared" si="9"/>
        <v>8139.2063171755644</v>
      </c>
      <c r="K23" s="168">
        <f t="shared" si="10"/>
        <v>547.67922221986976</v>
      </c>
      <c r="L23" s="168">
        <f t="shared" si="11"/>
        <v>0</v>
      </c>
      <c r="M23" s="168">
        <f t="shared" si="12"/>
        <v>0</v>
      </c>
      <c r="N23" s="184">
        <f t="shared" si="13"/>
        <v>8686.8855393954345</v>
      </c>
      <c r="O23" s="168">
        <f t="shared" si="14"/>
        <v>2074.6996494761243</v>
      </c>
      <c r="P23" s="168">
        <f t="shared" si="15"/>
        <v>0</v>
      </c>
      <c r="Q23" s="168">
        <f t="shared" si="16"/>
        <v>0</v>
      </c>
      <c r="R23" s="168">
        <f t="shared" si="17"/>
        <v>0</v>
      </c>
      <c r="S23" s="182">
        <f t="shared" si="6"/>
        <v>2074.6996494761243</v>
      </c>
      <c r="U23" s="63">
        <v>11</v>
      </c>
      <c r="V23" s="168">
        <f>'Med_lived HWP Cohort Sum'!S13</f>
        <v>11</v>
      </c>
      <c r="W23" s="168">
        <f>'Med_lived HWP Cohort Sum'!T13</f>
        <v>60946.204857189754</v>
      </c>
      <c r="X23" s="191">
        <f>'Med_lived HWP Cohort Sum'!J13</f>
        <v>18141.656871802545</v>
      </c>
      <c r="Y23" s="168">
        <f>'Med_lived HWP Cohort Sum'!K13</f>
        <v>78657.190537938048</v>
      </c>
      <c r="Z23" s="168">
        <f t="shared" si="18"/>
        <v>7353.8482135312515</v>
      </c>
    </row>
    <row r="24" spans="1:26" ht="16">
      <c r="A24" s="63">
        <v>12</v>
      </c>
      <c r="B24" s="166">
        <f>'Ann. Summary Tables &amp; Figs'!K20</f>
        <v>97170.717643482916</v>
      </c>
      <c r="C24" s="168">
        <f t="shared" si="3"/>
        <v>19677.070322805292</v>
      </c>
      <c r="E24" s="63">
        <f t="shared" si="4"/>
        <v>12</v>
      </c>
      <c r="F24" s="168">
        <f t="shared" si="0"/>
        <v>16034.940335001154</v>
      </c>
      <c r="G24" s="168">
        <f t="shared" si="5"/>
        <v>1828.1643529735802</v>
      </c>
      <c r="H24" s="168">
        <f t="shared" si="7"/>
        <v>0</v>
      </c>
      <c r="I24" s="168">
        <f t="shared" si="8"/>
        <v>0</v>
      </c>
      <c r="J24" s="168">
        <f t="shared" si="9"/>
        <v>8177.8195708505891</v>
      </c>
      <c r="K24" s="168">
        <f t="shared" si="10"/>
        <v>550.27747024504754</v>
      </c>
      <c r="L24" s="168">
        <f t="shared" si="11"/>
        <v>0</v>
      </c>
      <c r="M24" s="168">
        <f t="shared" si="12"/>
        <v>0</v>
      </c>
      <c r="N24" s="184">
        <f t="shared" si="13"/>
        <v>8728.0970410956361</v>
      </c>
      <c r="O24" s="168">
        <f t="shared" si="14"/>
        <v>2084.54224355015</v>
      </c>
      <c r="P24" s="168">
        <f t="shared" si="15"/>
        <v>0</v>
      </c>
      <c r="Q24" s="168">
        <f t="shared" si="16"/>
        <v>0</v>
      </c>
      <c r="R24" s="168">
        <f t="shared" si="17"/>
        <v>0</v>
      </c>
      <c r="S24" s="182">
        <f t="shared" si="6"/>
        <v>2084.54224355015</v>
      </c>
      <c r="U24" s="169">
        <v>12</v>
      </c>
      <c r="V24" s="168">
        <f>'Med_lived HWP Cohort Sum'!S14</f>
        <v>12</v>
      </c>
      <c r="W24" s="168">
        <f>'Med_lived HWP Cohort Sum'!T14</f>
        <v>65876.294394400931</v>
      </c>
      <c r="X24" s="191">
        <f>'Med_lived HWP Cohort Sum'!J14</f>
        <v>20226.199115352694</v>
      </c>
      <c r="Y24" s="168">
        <f>'Med_lived HWP Cohort Sum'!K14</f>
        <v>85630.770668138619</v>
      </c>
      <c r="Z24" s="168">
        <f t="shared" si="18"/>
        <v>6973.5801302005711</v>
      </c>
    </row>
    <row r="25" spans="1:26" ht="16">
      <c r="A25" s="63">
        <v>13</v>
      </c>
      <c r="B25" s="166">
        <f>'Ann. Summary Tables &amp; Figs'!K21</f>
        <v>0</v>
      </c>
      <c r="C25" s="168">
        <f t="shared" si="3"/>
        <v>0</v>
      </c>
      <c r="E25" s="63">
        <f t="shared" si="4"/>
        <v>13</v>
      </c>
      <c r="F25" s="168">
        <f t="shared" si="0"/>
        <v>0</v>
      </c>
      <c r="G25" s="168">
        <f t="shared" si="5"/>
        <v>0</v>
      </c>
      <c r="H25" s="168">
        <f t="shared" si="7"/>
        <v>0</v>
      </c>
      <c r="I25" s="168">
        <f t="shared" si="8"/>
        <v>0</v>
      </c>
      <c r="J25" s="168">
        <f t="shared" si="9"/>
        <v>0</v>
      </c>
      <c r="K25" s="168">
        <f t="shared" si="10"/>
        <v>0</v>
      </c>
      <c r="L25" s="168">
        <f t="shared" si="11"/>
        <v>0</v>
      </c>
      <c r="M25" s="168">
        <f t="shared" si="12"/>
        <v>0</v>
      </c>
      <c r="N25" s="184">
        <f t="shared" si="13"/>
        <v>0</v>
      </c>
      <c r="O25" s="168">
        <f t="shared" si="14"/>
        <v>0</v>
      </c>
      <c r="P25" s="168">
        <f t="shared" si="15"/>
        <v>0</v>
      </c>
      <c r="Q25" s="168">
        <f t="shared" si="16"/>
        <v>0</v>
      </c>
      <c r="R25" s="168">
        <f t="shared" si="17"/>
        <v>0</v>
      </c>
      <c r="S25" s="182">
        <f t="shared" si="6"/>
        <v>0</v>
      </c>
      <c r="U25" s="63">
        <v>13</v>
      </c>
      <c r="V25" s="168">
        <f>'Med_lived HWP Cohort Sum'!S15</f>
        <v>13</v>
      </c>
      <c r="W25" s="168">
        <f>'Med_lived HWP Cohort Sum'!T15</f>
        <v>61641.882038461707</v>
      </c>
      <c r="X25" s="191">
        <f>'Med_lived HWP Cohort Sum'!J15</f>
        <v>20226.199115352694</v>
      </c>
      <c r="Y25" s="168">
        <f>'Med_lived HWP Cohort Sum'!K15</f>
        <v>81425.756197638169</v>
      </c>
      <c r="Z25" s="168">
        <f t="shared" si="18"/>
        <v>-4205.0144705004495</v>
      </c>
    </row>
    <row r="26" spans="1:26" ht="16">
      <c r="A26" s="63">
        <v>14</v>
      </c>
      <c r="B26" s="166">
        <f>'Ann. Summary Tables &amp; Figs'!K22</f>
        <v>0</v>
      </c>
      <c r="C26" s="168">
        <f t="shared" si="3"/>
        <v>0</v>
      </c>
      <c r="E26" s="63">
        <f t="shared" si="4"/>
        <v>14</v>
      </c>
      <c r="F26" s="168">
        <f t="shared" si="0"/>
        <v>0</v>
      </c>
      <c r="G26" s="168">
        <f t="shared" si="5"/>
        <v>0</v>
      </c>
      <c r="H26" s="168">
        <f t="shared" si="7"/>
        <v>0</v>
      </c>
      <c r="I26" s="168">
        <f t="shared" si="8"/>
        <v>0</v>
      </c>
      <c r="J26" s="168">
        <f t="shared" si="9"/>
        <v>0</v>
      </c>
      <c r="K26" s="168">
        <f t="shared" si="10"/>
        <v>0</v>
      </c>
      <c r="L26" s="168">
        <f t="shared" si="11"/>
        <v>0</v>
      </c>
      <c r="M26" s="168">
        <f t="shared" si="12"/>
        <v>0</v>
      </c>
      <c r="N26" s="184">
        <f t="shared" si="13"/>
        <v>0</v>
      </c>
      <c r="O26" s="168">
        <f t="shared" si="14"/>
        <v>0</v>
      </c>
      <c r="P26" s="168">
        <f t="shared" si="15"/>
        <v>0</v>
      </c>
      <c r="Q26" s="168">
        <f t="shared" si="16"/>
        <v>0</v>
      </c>
      <c r="R26" s="168">
        <f t="shared" si="17"/>
        <v>0</v>
      </c>
      <c r="S26" s="182">
        <f t="shared" si="6"/>
        <v>0</v>
      </c>
      <c r="U26" s="169">
        <v>14</v>
      </c>
      <c r="V26" s="168">
        <f>'Med_lived HWP Cohort Sum'!S16</f>
        <v>14</v>
      </c>
      <c r="W26" s="168">
        <f>'Med_lived HWP Cohort Sum'!T16</f>
        <v>57407.469682522467</v>
      </c>
      <c r="X26" s="191">
        <f>'Med_lived HWP Cohort Sum'!J16</f>
        <v>20226.199115352694</v>
      </c>
      <c r="Y26" s="168">
        <f>'Med_lived HWP Cohort Sum'!K16</f>
        <v>77633.668797875158</v>
      </c>
      <c r="Z26" s="168">
        <f t="shared" si="18"/>
        <v>-3792.0873997630115</v>
      </c>
    </row>
    <row r="27" spans="1:26" ht="16">
      <c r="A27" s="63">
        <v>15</v>
      </c>
      <c r="B27" s="166">
        <f>'Ann. Summary Tables &amp; Figs'!K23</f>
        <v>0</v>
      </c>
      <c r="C27" s="168">
        <f t="shared" si="3"/>
        <v>0</v>
      </c>
      <c r="E27" s="63">
        <f t="shared" si="4"/>
        <v>15</v>
      </c>
      <c r="F27" s="168">
        <f t="shared" si="0"/>
        <v>0</v>
      </c>
      <c r="G27" s="168">
        <f t="shared" si="5"/>
        <v>0</v>
      </c>
      <c r="H27" s="168">
        <f t="shared" si="7"/>
        <v>0</v>
      </c>
      <c r="I27" s="168">
        <f t="shared" si="8"/>
        <v>0</v>
      </c>
      <c r="J27" s="168">
        <f t="shared" si="9"/>
        <v>0</v>
      </c>
      <c r="K27" s="168">
        <f t="shared" si="10"/>
        <v>0</v>
      </c>
      <c r="L27" s="168">
        <f t="shared" si="11"/>
        <v>0</v>
      </c>
      <c r="M27" s="168">
        <f t="shared" si="12"/>
        <v>0</v>
      </c>
      <c r="N27" s="184">
        <f t="shared" si="13"/>
        <v>0</v>
      </c>
      <c r="O27" s="168">
        <f t="shared" si="14"/>
        <v>0</v>
      </c>
      <c r="P27" s="168">
        <f t="shared" si="15"/>
        <v>0</v>
      </c>
      <c r="Q27" s="168">
        <f t="shared" si="16"/>
        <v>0</v>
      </c>
      <c r="R27" s="168">
        <f t="shared" si="17"/>
        <v>0</v>
      </c>
      <c r="S27" s="182">
        <f t="shared" si="6"/>
        <v>0</v>
      </c>
      <c r="U27" s="63">
        <v>15</v>
      </c>
      <c r="V27" s="168">
        <f>'Med_lived HWP Cohort Sum'!S17</f>
        <v>15</v>
      </c>
      <c r="W27" s="168">
        <f>'Med_lived HWP Cohort Sum'!T17</f>
        <v>53173.057326583221</v>
      </c>
      <c r="X27" s="191">
        <f>'Med_lived HWP Cohort Sum'!J17</f>
        <v>20226.199115352694</v>
      </c>
      <c r="Y27" s="168">
        <f>'Med_lived HWP Cohort Sum'!K17</f>
        <v>73399.256441935911</v>
      </c>
      <c r="Z27" s="168">
        <f t="shared" si="18"/>
        <v>-4234.4123559392465</v>
      </c>
    </row>
    <row r="28" spans="1:26" ht="16">
      <c r="A28" s="63">
        <v>16</v>
      </c>
      <c r="B28" s="166">
        <f>'Ann. Summary Tables &amp; Figs'!K24</f>
        <v>0</v>
      </c>
      <c r="C28" s="168">
        <f t="shared" si="3"/>
        <v>0</v>
      </c>
      <c r="E28" s="63">
        <f t="shared" si="4"/>
        <v>16</v>
      </c>
      <c r="F28" s="168">
        <f t="shared" si="0"/>
        <v>0</v>
      </c>
      <c r="G28" s="168">
        <f t="shared" si="5"/>
        <v>0</v>
      </c>
      <c r="H28" s="168">
        <f t="shared" si="7"/>
        <v>0</v>
      </c>
      <c r="I28" s="168">
        <f t="shared" si="8"/>
        <v>0</v>
      </c>
      <c r="J28" s="168">
        <f t="shared" si="9"/>
        <v>0</v>
      </c>
      <c r="K28" s="168">
        <f t="shared" si="10"/>
        <v>0</v>
      </c>
      <c r="L28" s="168">
        <f t="shared" si="11"/>
        <v>0</v>
      </c>
      <c r="M28" s="168">
        <f t="shared" si="12"/>
        <v>0</v>
      </c>
      <c r="N28" s="184">
        <f t="shared" si="13"/>
        <v>0</v>
      </c>
      <c r="O28" s="168">
        <f t="shared" si="14"/>
        <v>0</v>
      </c>
      <c r="P28" s="168">
        <f t="shared" si="15"/>
        <v>0</v>
      </c>
      <c r="Q28" s="168">
        <f t="shared" si="16"/>
        <v>0</v>
      </c>
      <c r="R28" s="168">
        <f t="shared" si="17"/>
        <v>0</v>
      </c>
      <c r="S28" s="182">
        <f t="shared" si="6"/>
        <v>0</v>
      </c>
      <c r="U28" s="169">
        <v>16</v>
      </c>
      <c r="V28" s="168">
        <f>'Med_lived HWP Cohort Sum'!S18</f>
        <v>16</v>
      </c>
      <c r="W28" s="168">
        <f>'Med_lived HWP Cohort Sum'!T18</f>
        <v>48938.644970643989</v>
      </c>
      <c r="X28" s="191">
        <f>'Med_lived HWP Cohort Sum'!J18</f>
        <v>20226.199115352694</v>
      </c>
      <c r="Y28" s="168">
        <f>'Med_lived HWP Cohort Sum'!K18</f>
        <v>69164.844085996679</v>
      </c>
      <c r="Z28" s="168">
        <f t="shared" si="18"/>
        <v>-4234.4123559392319</v>
      </c>
    </row>
    <row r="29" spans="1:26" ht="16">
      <c r="A29" s="63">
        <v>17</v>
      </c>
      <c r="B29" s="166">
        <f>'Ann. Summary Tables &amp; Figs'!K25</f>
        <v>0</v>
      </c>
      <c r="C29" s="168">
        <f t="shared" si="3"/>
        <v>0</v>
      </c>
      <c r="E29" s="63">
        <f t="shared" si="4"/>
        <v>17</v>
      </c>
      <c r="F29" s="168">
        <f t="shared" si="0"/>
        <v>0</v>
      </c>
      <c r="G29" s="168">
        <f t="shared" si="5"/>
        <v>0</v>
      </c>
      <c r="H29" s="168">
        <f t="shared" si="7"/>
        <v>0</v>
      </c>
      <c r="I29" s="168">
        <f t="shared" si="8"/>
        <v>0</v>
      </c>
      <c r="J29" s="168">
        <f t="shared" si="9"/>
        <v>0</v>
      </c>
      <c r="K29" s="168">
        <f t="shared" si="10"/>
        <v>0</v>
      </c>
      <c r="L29" s="168">
        <f t="shared" si="11"/>
        <v>0</v>
      </c>
      <c r="M29" s="168">
        <f t="shared" si="12"/>
        <v>0</v>
      </c>
      <c r="N29" s="184">
        <f t="shared" si="13"/>
        <v>0</v>
      </c>
      <c r="O29" s="168">
        <f t="shared" si="14"/>
        <v>0</v>
      </c>
      <c r="P29" s="168">
        <f t="shared" si="15"/>
        <v>0</v>
      </c>
      <c r="Q29" s="168">
        <f t="shared" si="16"/>
        <v>0</v>
      </c>
      <c r="R29" s="168">
        <f t="shared" si="17"/>
        <v>0</v>
      </c>
      <c r="S29" s="182">
        <f t="shared" si="6"/>
        <v>0</v>
      </c>
      <c r="U29" s="63">
        <v>17</v>
      </c>
      <c r="V29" s="168">
        <f>'Med_lived HWP Cohort Sum'!S19</f>
        <v>17</v>
      </c>
      <c r="W29" s="168">
        <f>'Med_lived HWP Cohort Sum'!T19</f>
        <v>44704.232614704757</v>
      </c>
      <c r="X29" s="191">
        <f>'Med_lived HWP Cohort Sum'!J19</f>
        <v>20226.199115352694</v>
      </c>
      <c r="Y29" s="168">
        <f>'Med_lived HWP Cohort Sum'!K19</f>
        <v>64930.431730057448</v>
      </c>
      <c r="Z29" s="168">
        <f t="shared" si="18"/>
        <v>-4234.4123559392319</v>
      </c>
    </row>
    <row r="30" spans="1:26" ht="16">
      <c r="A30" s="63">
        <v>18</v>
      </c>
      <c r="B30" s="166">
        <f>'Ann. Summary Tables &amp; Figs'!K26</f>
        <v>0</v>
      </c>
      <c r="C30" s="168">
        <f t="shared" si="3"/>
        <v>0</v>
      </c>
      <c r="E30" s="63">
        <f t="shared" si="4"/>
        <v>18</v>
      </c>
      <c r="F30" s="168">
        <f t="shared" si="0"/>
        <v>0</v>
      </c>
      <c r="G30" s="168">
        <f t="shared" si="5"/>
        <v>0</v>
      </c>
      <c r="H30" s="168">
        <f t="shared" si="7"/>
        <v>0</v>
      </c>
      <c r="I30" s="168">
        <f t="shared" si="8"/>
        <v>0</v>
      </c>
      <c r="J30" s="168">
        <f t="shared" si="9"/>
        <v>0</v>
      </c>
      <c r="K30" s="168">
        <f t="shared" si="10"/>
        <v>0</v>
      </c>
      <c r="L30" s="168">
        <f t="shared" si="11"/>
        <v>0</v>
      </c>
      <c r="M30" s="168">
        <f t="shared" si="12"/>
        <v>0</v>
      </c>
      <c r="N30" s="184">
        <f t="shared" si="13"/>
        <v>0</v>
      </c>
      <c r="O30" s="168">
        <f t="shared" si="14"/>
        <v>0</v>
      </c>
      <c r="P30" s="168">
        <f t="shared" si="15"/>
        <v>0</v>
      </c>
      <c r="Q30" s="168">
        <f t="shared" si="16"/>
        <v>0</v>
      </c>
      <c r="R30" s="168">
        <f t="shared" si="17"/>
        <v>0</v>
      </c>
      <c r="S30" s="182">
        <f t="shared" si="6"/>
        <v>0</v>
      </c>
      <c r="U30" s="169">
        <v>18</v>
      </c>
      <c r="V30" s="168">
        <f>'Med_lived HWP Cohort Sum'!S20</f>
        <v>18</v>
      </c>
      <c r="W30" s="168">
        <f>'Med_lived HWP Cohort Sum'!T20</f>
        <v>40469.820258765518</v>
      </c>
      <c r="X30" s="191">
        <f>'Med_lived HWP Cohort Sum'!J20</f>
        <v>20226.199115352694</v>
      </c>
      <c r="Y30" s="168">
        <f>'Med_lived HWP Cohort Sum'!K20</f>
        <v>60696.019374118216</v>
      </c>
      <c r="Z30" s="168">
        <f t="shared" si="18"/>
        <v>-4234.4123559392319</v>
      </c>
    </row>
    <row r="31" spans="1:26" ht="16">
      <c r="A31" s="63">
        <v>19</v>
      </c>
      <c r="B31" s="166">
        <f>'Ann. Summary Tables &amp; Figs'!K27</f>
        <v>0</v>
      </c>
      <c r="C31" s="168">
        <f t="shared" si="3"/>
        <v>0</v>
      </c>
      <c r="E31" s="63">
        <f t="shared" si="4"/>
        <v>19</v>
      </c>
      <c r="F31" s="168">
        <f t="shared" si="0"/>
        <v>0</v>
      </c>
      <c r="G31" s="168">
        <f t="shared" si="5"/>
        <v>0</v>
      </c>
      <c r="H31" s="168">
        <f t="shared" si="7"/>
        <v>0</v>
      </c>
      <c r="I31" s="168">
        <f t="shared" si="8"/>
        <v>0</v>
      </c>
      <c r="J31" s="168">
        <f t="shared" si="9"/>
        <v>0</v>
      </c>
      <c r="K31" s="168">
        <f t="shared" si="10"/>
        <v>0</v>
      </c>
      <c r="L31" s="168">
        <f t="shared" si="11"/>
        <v>0</v>
      </c>
      <c r="M31" s="168">
        <f t="shared" si="12"/>
        <v>0</v>
      </c>
      <c r="N31" s="184">
        <f t="shared" si="13"/>
        <v>0</v>
      </c>
      <c r="O31" s="168">
        <f t="shared" si="14"/>
        <v>0</v>
      </c>
      <c r="P31" s="168">
        <f t="shared" si="15"/>
        <v>0</v>
      </c>
      <c r="Q31" s="168">
        <f t="shared" si="16"/>
        <v>0</v>
      </c>
      <c r="R31" s="168">
        <f t="shared" si="17"/>
        <v>0</v>
      </c>
      <c r="S31" s="182">
        <f t="shared" si="6"/>
        <v>0</v>
      </c>
      <c r="U31" s="63">
        <v>19</v>
      </c>
      <c r="V31" s="168">
        <f>'Med_lived HWP Cohort Sum'!S21</f>
        <v>19</v>
      </c>
      <c r="W31" s="168">
        <f>'Med_lived HWP Cohort Sum'!T21</f>
        <v>36235.407902826286</v>
      </c>
      <c r="X31" s="191">
        <f>'Med_lived HWP Cohort Sum'!J21</f>
        <v>20226.199115352694</v>
      </c>
      <c r="Y31" s="168">
        <f>'Med_lived HWP Cohort Sum'!K21</f>
        <v>56461.607018178984</v>
      </c>
      <c r="Z31" s="168">
        <f t="shared" si="18"/>
        <v>-4234.4123559392319</v>
      </c>
    </row>
    <row r="32" spans="1:26" ht="16">
      <c r="A32" s="63">
        <v>20</v>
      </c>
      <c r="B32" s="166">
        <f>'Ann. Summary Tables &amp; Figs'!K28</f>
        <v>0</v>
      </c>
      <c r="C32" s="168">
        <f t="shared" si="3"/>
        <v>0</v>
      </c>
      <c r="E32" s="63">
        <f t="shared" si="4"/>
        <v>20</v>
      </c>
      <c r="F32" s="168">
        <f t="shared" si="0"/>
        <v>0</v>
      </c>
      <c r="G32" s="168">
        <f t="shared" si="5"/>
        <v>0</v>
      </c>
      <c r="H32" s="168">
        <f t="shared" si="7"/>
        <v>0</v>
      </c>
      <c r="I32" s="168">
        <f t="shared" si="8"/>
        <v>0</v>
      </c>
      <c r="J32" s="168">
        <f t="shared" si="9"/>
        <v>0</v>
      </c>
      <c r="K32" s="168">
        <f t="shared" si="10"/>
        <v>0</v>
      </c>
      <c r="L32" s="168">
        <f t="shared" si="11"/>
        <v>0</v>
      </c>
      <c r="M32" s="168">
        <f t="shared" si="12"/>
        <v>0</v>
      </c>
      <c r="N32" s="184">
        <f t="shared" si="13"/>
        <v>0</v>
      </c>
      <c r="O32" s="168">
        <f t="shared" si="14"/>
        <v>0</v>
      </c>
      <c r="P32" s="168">
        <f t="shared" si="15"/>
        <v>0</v>
      </c>
      <c r="Q32" s="168">
        <f t="shared" si="16"/>
        <v>0</v>
      </c>
      <c r="R32" s="168">
        <f t="shared" si="17"/>
        <v>0</v>
      </c>
      <c r="S32" s="182">
        <f t="shared" si="6"/>
        <v>0</v>
      </c>
      <c r="U32" s="169">
        <v>20</v>
      </c>
      <c r="V32" s="168">
        <f>'Med_lived HWP Cohort Sum'!S22</f>
        <v>20</v>
      </c>
      <c r="W32" s="168">
        <f>'Med_lived HWP Cohort Sum'!T22</f>
        <v>32000.995546887047</v>
      </c>
      <c r="X32" s="191">
        <f>'Med_lived HWP Cohort Sum'!J22</f>
        <v>20226.199115352694</v>
      </c>
      <c r="Y32" s="168">
        <f>'Med_lived HWP Cohort Sum'!K22</f>
        <v>52227.194662239737</v>
      </c>
      <c r="Z32" s="168">
        <f t="shared" si="18"/>
        <v>-4234.4123559392465</v>
      </c>
    </row>
    <row r="33" spans="1:26" ht="16">
      <c r="A33" s="63">
        <v>21</v>
      </c>
      <c r="B33" s="166">
        <f>'Ann. Summary Tables &amp; Figs'!K29</f>
        <v>0</v>
      </c>
      <c r="C33" s="168">
        <f t="shared" si="3"/>
        <v>0</v>
      </c>
      <c r="E33" s="63">
        <f t="shared" si="4"/>
        <v>21</v>
      </c>
      <c r="F33" s="168">
        <f t="shared" si="0"/>
        <v>0</v>
      </c>
      <c r="G33" s="168">
        <f t="shared" si="5"/>
        <v>0</v>
      </c>
      <c r="H33" s="168">
        <f t="shared" si="7"/>
        <v>0</v>
      </c>
      <c r="I33" s="168">
        <f t="shared" si="8"/>
        <v>0</v>
      </c>
      <c r="J33" s="168">
        <f t="shared" si="9"/>
        <v>0</v>
      </c>
      <c r="K33" s="168">
        <f t="shared" si="10"/>
        <v>0</v>
      </c>
      <c r="L33" s="168">
        <f t="shared" si="11"/>
        <v>0</v>
      </c>
      <c r="M33" s="168">
        <f t="shared" si="12"/>
        <v>0</v>
      </c>
      <c r="N33" s="184">
        <f t="shared" si="13"/>
        <v>0</v>
      </c>
      <c r="O33" s="168">
        <f t="shared" si="14"/>
        <v>0</v>
      </c>
      <c r="P33" s="168">
        <f t="shared" si="15"/>
        <v>0</v>
      </c>
      <c r="Q33" s="168">
        <f t="shared" si="16"/>
        <v>0</v>
      </c>
      <c r="R33" s="168">
        <f t="shared" si="17"/>
        <v>0</v>
      </c>
      <c r="S33" s="182">
        <f t="shared" si="6"/>
        <v>0</v>
      </c>
      <c r="U33" s="63">
        <v>21</v>
      </c>
      <c r="V33" s="168">
        <f>'Med_lived HWP Cohort Sum'!S23</f>
        <v>21</v>
      </c>
      <c r="W33" s="168">
        <f>'Med_lived HWP Cohort Sum'!T23</f>
        <v>27766.583190947815</v>
      </c>
      <c r="X33" s="191">
        <f>'Med_lived HWP Cohort Sum'!J23</f>
        <v>20226.199115352694</v>
      </c>
      <c r="Y33" s="168">
        <f>'Med_lived HWP Cohort Sum'!K23</f>
        <v>47992.782306300505</v>
      </c>
      <c r="Z33" s="168">
        <f t="shared" si="18"/>
        <v>-4234.4123559392319</v>
      </c>
    </row>
    <row r="34" spans="1:26" ht="16">
      <c r="A34" s="63">
        <v>22</v>
      </c>
      <c r="B34" s="166">
        <f>'Ann. Summary Tables &amp; Figs'!K30</f>
        <v>0</v>
      </c>
      <c r="C34" s="168">
        <f t="shared" si="3"/>
        <v>0</v>
      </c>
      <c r="E34" s="63">
        <f t="shared" si="4"/>
        <v>22</v>
      </c>
      <c r="F34" s="168">
        <f t="shared" si="0"/>
        <v>0</v>
      </c>
      <c r="G34" s="168">
        <f t="shared" si="5"/>
        <v>0</v>
      </c>
      <c r="H34" s="168">
        <f t="shared" si="7"/>
        <v>0</v>
      </c>
      <c r="I34" s="168">
        <f t="shared" si="8"/>
        <v>0</v>
      </c>
      <c r="J34" s="168">
        <f t="shared" si="9"/>
        <v>0</v>
      </c>
      <c r="K34" s="168">
        <f t="shared" si="10"/>
        <v>0</v>
      </c>
      <c r="L34" s="168">
        <f t="shared" si="11"/>
        <v>0</v>
      </c>
      <c r="M34" s="168">
        <f t="shared" si="12"/>
        <v>0</v>
      </c>
      <c r="N34" s="184">
        <f t="shared" si="13"/>
        <v>0</v>
      </c>
      <c r="O34" s="168">
        <f t="shared" si="14"/>
        <v>0</v>
      </c>
      <c r="P34" s="168">
        <f t="shared" si="15"/>
        <v>0</v>
      </c>
      <c r="Q34" s="168">
        <f t="shared" si="16"/>
        <v>0</v>
      </c>
      <c r="R34" s="168">
        <f t="shared" si="17"/>
        <v>0</v>
      </c>
      <c r="S34" s="182">
        <f t="shared" si="6"/>
        <v>0</v>
      </c>
      <c r="U34" s="169">
        <v>22</v>
      </c>
      <c r="V34" s="168">
        <f>'Med_lived HWP Cohort Sum'!S24</f>
        <v>22</v>
      </c>
      <c r="W34" s="168">
        <f>'Med_lived HWP Cohort Sum'!T24</f>
        <v>23532.170835008576</v>
      </c>
      <c r="X34" s="191">
        <f>'Med_lived HWP Cohort Sum'!J24</f>
        <v>20226.199115352694</v>
      </c>
      <c r="Y34" s="168">
        <f>'Med_lived HWP Cohort Sum'!K24</f>
        <v>43758.369950361273</v>
      </c>
      <c r="Z34" s="168">
        <f t="shared" si="18"/>
        <v>-4234.4123559392319</v>
      </c>
    </row>
    <row r="35" spans="1:26" ht="16">
      <c r="A35" s="63">
        <v>23</v>
      </c>
      <c r="B35" s="166">
        <f>'Ann. Summary Tables &amp; Figs'!K31</f>
        <v>0</v>
      </c>
      <c r="C35" s="168">
        <f t="shared" si="3"/>
        <v>0</v>
      </c>
      <c r="E35" s="63">
        <f t="shared" si="4"/>
        <v>23</v>
      </c>
      <c r="F35" s="168">
        <f t="shared" si="0"/>
        <v>0</v>
      </c>
      <c r="G35" s="168">
        <f t="shared" si="5"/>
        <v>0</v>
      </c>
      <c r="H35" s="168">
        <f t="shared" si="7"/>
        <v>0</v>
      </c>
      <c r="I35" s="168">
        <f t="shared" si="8"/>
        <v>0</v>
      </c>
      <c r="J35" s="168">
        <f t="shared" si="9"/>
        <v>0</v>
      </c>
      <c r="K35" s="168">
        <f t="shared" si="10"/>
        <v>0</v>
      </c>
      <c r="L35" s="168">
        <f t="shared" si="11"/>
        <v>0</v>
      </c>
      <c r="M35" s="168">
        <f t="shared" si="12"/>
        <v>0</v>
      </c>
      <c r="N35" s="184">
        <f t="shared" si="13"/>
        <v>0</v>
      </c>
      <c r="O35" s="168">
        <f t="shared" si="14"/>
        <v>0</v>
      </c>
      <c r="P35" s="168">
        <f t="shared" si="15"/>
        <v>0</v>
      </c>
      <c r="Q35" s="168">
        <f t="shared" si="16"/>
        <v>0</v>
      </c>
      <c r="R35" s="168">
        <f t="shared" si="17"/>
        <v>0</v>
      </c>
      <c r="S35" s="182">
        <f t="shared" si="6"/>
        <v>0</v>
      </c>
      <c r="U35" s="63">
        <v>23</v>
      </c>
      <c r="V35" s="168">
        <f>'Med_lived HWP Cohort Sum'!S25</f>
        <v>23</v>
      </c>
      <c r="W35" s="168">
        <f>'Med_lived HWP Cohort Sum'!T25</f>
        <v>19297.75847906934</v>
      </c>
      <c r="X35" s="191">
        <f>'Med_lived HWP Cohort Sum'!J25</f>
        <v>20226.199115352694</v>
      </c>
      <c r="Y35" s="168">
        <f>'Med_lived HWP Cohort Sum'!K25</f>
        <v>39523.957594422034</v>
      </c>
      <c r="Z35" s="168">
        <f t="shared" si="18"/>
        <v>-4234.4123559392392</v>
      </c>
    </row>
    <row r="36" spans="1:26" ht="16">
      <c r="A36" s="63">
        <v>24</v>
      </c>
      <c r="B36" s="166">
        <f>'Ann. Summary Tables &amp; Figs'!K32</f>
        <v>0</v>
      </c>
      <c r="C36" s="168">
        <f t="shared" si="3"/>
        <v>0</v>
      </c>
      <c r="E36" s="63">
        <f t="shared" si="4"/>
        <v>24</v>
      </c>
      <c r="F36" s="168">
        <f t="shared" si="0"/>
        <v>0</v>
      </c>
      <c r="G36" s="168">
        <f t="shared" si="5"/>
        <v>0</v>
      </c>
      <c r="H36" s="168">
        <f t="shared" si="7"/>
        <v>0</v>
      </c>
      <c r="I36" s="168">
        <f t="shared" si="8"/>
        <v>0</v>
      </c>
      <c r="J36" s="168">
        <f t="shared" si="9"/>
        <v>0</v>
      </c>
      <c r="K36" s="168">
        <f t="shared" si="10"/>
        <v>0</v>
      </c>
      <c r="L36" s="168">
        <f t="shared" si="11"/>
        <v>0</v>
      </c>
      <c r="M36" s="168">
        <f t="shared" si="12"/>
        <v>0</v>
      </c>
      <c r="N36" s="184">
        <f t="shared" si="13"/>
        <v>0</v>
      </c>
      <c r="O36" s="168">
        <f t="shared" si="14"/>
        <v>0</v>
      </c>
      <c r="P36" s="168">
        <f t="shared" si="15"/>
        <v>0</v>
      </c>
      <c r="Q36" s="168">
        <f t="shared" si="16"/>
        <v>0</v>
      </c>
      <c r="R36" s="168">
        <f t="shared" si="17"/>
        <v>0</v>
      </c>
      <c r="S36" s="182">
        <f t="shared" si="6"/>
        <v>0</v>
      </c>
      <c r="U36" s="169">
        <v>24</v>
      </c>
      <c r="V36" s="168">
        <f>'Med_lived HWP Cohort Sum'!S26</f>
        <v>24</v>
      </c>
      <c r="W36" s="168">
        <f>'Med_lived HWP Cohort Sum'!T26</f>
        <v>15473.50367120024</v>
      </c>
      <c r="X36" s="191">
        <f>'Med_lived HWP Cohort Sum'!J26</f>
        <v>20226.199115352694</v>
      </c>
      <c r="Y36" s="168">
        <f>'Med_lived HWP Cohort Sum'!K26</f>
        <v>35699.702786552938</v>
      </c>
      <c r="Z36" s="168">
        <f t="shared" si="18"/>
        <v>-3824.2548078690961</v>
      </c>
    </row>
    <row r="37" spans="1:26" ht="16">
      <c r="A37" s="63">
        <v>25</v>
      </c>
      <c r="B37" s="166">
        <f>'Ann. Summary Tables &amp; Figs'!K33</f>
        <v>0</v>
      </c>
      <c r="C37" s="168">
        <f t="shared" si="3"/>
        <v>0</v>
      </c>
      <c r="E37" s="63">
        <f t="shared" si="4"/>
        <v>25</v>
      </c>
      <c r="F37" s="168">
        <f t="shared" si="0"/>
        <v>0</v>
      </c>
      <c r="G37" s="168">
        <f t="shared" si="5"/>
        <v>0</v>
      </c>
      <c r="H37" s="168">
        <f t="shared" si="7"/>
        <v>0</v>
      </c>
      <c r="I37" s="168">
        <f t="shared" si="8"/>
        <v>0</v>
      </c>
      <c r="J37" s="168">
        <f t="shared" si="9"/>
        <v>0</v>
      </c>
      <c r="K37" s="168">
        <f t="shared" si="10"/>
        <v>0</v>
      </c>
      <c r="L37" s="168">
        <f t="shared" si="11"/>
        <v>0</v>
      </c>
      <c r="M37" s="168">
        <f t="shared" si="12"/>
        <v>0</v>
      </c>
      <c r="N37" s="184">
        <f t="shared" si="13"/>
        <v>0</v>
      </c>
      <c r="O37" s="168">
        <f t="shared" si="14"/>
        <v>0</v>
      </c>
      <c r="P37" s="168">
        <f t="shared" si="15"/>
        <v>0</v>
      </c>
      <c r="Q37" s="168">
        <f t="shared" si="16"/>
        <v>0</v>
      </c>
      <c r="R37" s="168">
        <f t="shared" si="17"/>
        <v>0</v>
      </c>
      <c r="S37" s="182">
        <f t="shared" si="6"/>
        <v>0</v>
      </c>
      <c r="U37" s="63">
        <v>25</v>
      </c>
      <c r="V37" s="168">
        <f>'Med_lived HWP Cohort Sum'!S27</f>
        <v>25</v>
      </c>
      <c r="W37" s="168">
        <f>'Med_lived HWP Cohort Sum'!T27</f>
        <v>12062.260588295179</v>
      </c>
      <c r="X37" s="191">
        <f>'Med_lived HWP Cohort Sum'!J27</f>
        <v>20226.199115352694</v>
      </c>
      <c r="Y37" s="168">
        <f>'Med_lived HWP Cohort Sum'!K27</f>
        <v>32288.459703647874</v>
      </c>
      <c r="Z37" s="168">
        <f t="shared" si="18"/>
        <v>-3411.2430829050645</v>
      </c>
    </row>
    <row r="38" spans="1:26" ht="16">
      <c r="A38" s="63">
        <v>26</v>
      </c>
      <c r="B38" s="166">
        <f>'Ann. Summary Tables &amp; Figs'!K34</f>
        <v>0</v>
      </c>
      <c r="C38" s="168">
        <f t="shared" si="3"/>
        <v>0</v>
      </c>
      <c r="E38" s="63">
        <f t="shared" si="4"/>
        <v>26</v>
      </c>
      <c r="F38" s="168">
        <f t="shared" si="0"/>
        <v>0</v>
      </c>
      <c r="G38" s="168">
        <f t="shared" si="5"/>
        <v>0</v>
      </c>
      <c r="H38" s="168">
        <f t="shared" si="7"/>
        <v>0</v>
      </c>
      <c r="I38" s="168">
        <f t="shared" si="8"/>
        <v>0</v>
      </c>
      <c r="J38" s="168">
        <f t="shared" si="9"/>
        <v>0</v>
      </c>
      <c r="K38" s="168">
        <f t="shared" si="10"/>
        <v>0</v>
      </c>
      <c r="L38" s="168">
        <f t="shared" si="11"/>
        <v>0</v>
      </c>
      <c r="M38" s="168">
        <f t="shared" si="12"/>
        <v>0</v>
      </c>
      <c r="N38" s="184">
        <f t="shared" si="13"/>
        <v>0</v>
      </c>
      <c r="O38" s="168">
        <f t="shared" si="14"/>
        <v>0</v>
      </c>
      <c r="P38" s="168">
        <f t="shared" si="15"/>
        <v>0</v>
      </c>
      <c r="Q38" s="168">
        <f t="shared" si="16"/>
        <v>0</v>
      </c>
      <c r="R38" s="168">
        <f t="shared" si="17"/>
        <v>0</v>
      </c>
      <c r="S38" s="182">
        <f t="shared" si="6"/>
        <v>0</v>
      </c>
      <c r="U38" s="169">
        <v>26</v>
      </c>
      <c r="V38" s="168">
        <f>'Med_lived HWP Cohort Sum'!S28</f>
        <v>26</v>
      </c>
      <c r="W38" s="168">
        <f>'Med_lived HWP Cohort Sum'!T28</f>
        <v>9066.8745104520312</v>
      </c>
      <c r="X38" s="191">
        <f>'Med_lived HWP Cohort Sum'!J28</f>
        <v>20226.199115352694</v>
      </c>
      <c r="Y38" s="168">
        <f>'Med_lived HWP Cohort Sum'!K28</f>
        <v>29293.073625804725</v>
      </c>
      <c r="Z38" s="168">
        <f t="shared" si="18"/>
        <v>-2995.3860778431481</v>
      </c>
    </row>
    <row r="39" spans="1:26" ht="16">
      <c r="A39" s="63">
        <v>27</v>
      </c>
      <c r="B39" s="166">
        <f>'Ann. Summary Tables &amp; Figs'!K35</f>
        <v>0</v>
      </c>
      <c r="C39" s="168">
        <f t="shared" si="3"/>
        <v>0</v>
      </c>
      <c r="E39" s="63">
        <f t="shared" si="4"/>
        <v>27</v>
      </c>
      <c r="F39" s="168">
        <f t="shared" si="0"/>
        <v>0</v>
      </c>
      <c r="G39" s="168">
        <f t="shared" si="5"/>
        <v>0</v>
      </c>
      <c r="H39" s="168">
        <f t="shared" si="7"/>
        <v>0</v>
      </c>
      <c r="I39" s="168">
        <f t="shared" si="8"/>
        <v>0</v>
      </c>
      <c r="J39" s="168">
        <f t="shared" si="9"/>
        <v>0</v>
      </c>
      <c r="K39" s="168">
        <f t="shared" si="10"/>
        <v>0</v>
      </c>
      <c r="L39" s="168">
        <f t="shared" si="11"/>
        <v>0</v>
      </c>
      <c r="M39" s="168">
        <f t="shared" si="12"/>
        <v>0</v>
      </c>
      <c r="N39" s="184">
        <f t="shared" si="13"/>
        <v>0</v>
      </c>
      <c r="O39" s="168">
        <f t="shared" si="14"/>
        <v>0</v>
      </c>
      <c r="P39" s="168">
        <f t="shared" si="15"/>
        <v>0</v>
      </c>
      <c r="Q39" s="168">
        <f t="shared" si="16"/>
        <v>0</v>
      </c>
      <c r="R39" s="168">
        <f t="shared" si="17"/>
        <v>0</v>
      </c>
      <c r="S39" s="182">
        <f t="shared" si="6"/>
        <v>0</v>
      </c>
      <c r="U39" s="63">
        <v>27</v>
      </c>
      <c r="V39" s="168">
        <f>'Med_lived HWP Cohort Sum'!S29</f>
        <v>27</v>
      </c>
      <c r="W39" s="168">
        <f>'Med_lived HWP Cohort Sum'!T29</f>
        <v>6490.1928360534366</v>
      </c>
      <c r="X39" s="191">
        <f>'Med_lived HWP Cohort Sum'!J29</f>
        <v>20226.199115352694</v>
      </c>
      <c r="Y39" s="168">
        <f>'Med_lived HWP Cohort Sum'!K29</f>
        <v>26716.391951406131</v>
      </c>
      <c r="Z39" s="168">
        <f t="shared" si="18"/>
        <v>-2576.6816743985946</v>
      </c>
    </row>
    <row r="40" spans="1:26" ht="16">
      <c r="A40" s="63">
        <v>28</v>
      </c>
      <c r="B40" s="166">
        <f>'Ann. Summary Tables &amp; Figs'!K36</f>
        <v>0</v>
      </c>
      <c r="C40" s="168">
        <f t="shared" si="3"/>
        <v>0</v>
      </c>
      <c r="E40" s="63">
        <f t="shared" si="4"/>
        <v>28</v>
      </c>
      <c r="F40" s="168">
        <f t="shared" si="0"/>
        <v>0</v>
      </c>
      <c r="G40" s="168">
        <f t="shared" si="5"/>
        <v>0</v>
      </c>
      <c r="H40" s="168">
        <f t="shared" si="7"/>
        <v>0</v>
      </c>
      <c r="I40" s="168">
        <f t="shared" si="8"/>
        <v>0</v>
      </c>
      <c r="J40" s="168">
        <f t="shared" si="9"/>
        <v>0</v>
      </c>
      <c r="K40" s="168">
        <f t="shared" si="10"/>
        <v>0</v>
      </c>
      <c r="L40" s="168">
        <f t="shared" si="11"/>
        <v>0</v>
      </c>
      <c r="M40" s="168">
        <f t="shared" si="12"/>
        <v>0</v>
      </c>
      <c r="N40" s="184">
        <f t="shared" si="13"/>
        <v>0</v>
      </c>
      <c r="O40" s="168">
        <f t="shared" si="14"/>
        <v>0</v>
      </c>
      <c r="P40" s="168">
        <f t="shared" si="15"/>
        <v>0</v>
      </c>
      <c r="Q40" s="168">
        <f t="shared" si="16"/>
        <v>0</v>
      </c>
      <c r="R40" s="168">
        <f t="shared" si="17"/>
        <v>0</v>
      </c>
      <c r="S40" s="182">
        <f t="shared" si="6"/>
        <v>0</v>
      </c>
      <c r="U40" s="169">
        <v>28</v>
      </c>
      <c r="V40" s="168">
        <f>'Med_lived HWP Cohort Sum'!S30</f>
        <v>28</v>
      </c>
      <c r="W40" s="168">
        <f>'Med_lived HWP Cohort Sum'!T30</f>
        <v>4336.5023318701988</v>
      </c>
      <c r="X40" s="191">
        <f>'Med_lived HWP Cohort Sum'!J30</f>
        <v>20226.199115352694</v>
      </c>
      <c r="Y40" s="168">
        <f>'Med_lived HWP Cohort Sum'!K30</f>
        <v>24562.701447222891</v>
      </c>
      <c r="Z40" s="168">
        <f t="shared" si="18"/>
        <v>-2153.6905041832397</v>
      </c>
    </row>
    <row r="41" spans="1:26" ht="16">
      <c r="A41" s="63">
        <v>29</v>
      </c>
      <c r="B41" s="166">
        <f>'Ann. Summary Tables &amp; Figs'!K37</f>
        <v>0</v>
      </c>
      <c r="C41" s="168">
        <f t="shared" si="3"/>
        <v>0</v>
      </c>
      <c r="E41" s="63">
        <f t="shared" si="4"/>
        <v>29</v>
      </c>
      <c r="F41" s="168">
        <f t="shared" si="0"/>
        <v>0</v>
      </c>
      <c r="G41" s="168">
        <f t="shared" si="5"/>
        <v>0</v>
      </c>
      <c r="H41" s="168">
        <f t="shared" si="7"/>
        <v>0</v>
      </c>
      <c r="I41" s="168">
        <f t="shared" si="8"/>
        <v>0</v>
      </c>
      <c r="J41" s="168">
        <f t="shared" si="9"/>
        <v>0</v>
      </c>
      <c r="K41" s="168">
        <f t="shared" si="10"/>
        <v>0</v>
      </c>
      <c r="L41" s="168">
        <f t="shared" si="11"/>
        <v>0</v>
      </c>
      <c r="M41" s="168">
        <f t="shared" si="12"/>
        <v>0</v>
      </c>
      <c r="N41" s="184">
        <f t="shared" si="13"/>
        <v>0</v>
      </c>
      <c r="O41" s="168">
        <f t="shared" si="14"/>
        <v>0</v>
      </c>
      <c r="P41" s="168">
        <f t="shared" si="15"/>
        <v>0</v>
      </c>
      <c r="Q41" s="168">
        <f t="shared" si="16"/>
        <v>0</v>
      </c>
      <c r="R41" s="168">
        <f t="shared" si="17"/>
        <v>0</v>
      </c>
      <c r="S41" s="182">
        <f t="shared" si="6"/>
        <v>0</v>
      </c>
      <c r="U41" s="63">
        <v>29</v>
      </c>
      <c r="V41" s="168">
        <f>'Med_lived HWP Cohort Sum'!S31</f>
        <v>29</v>
      </c>
      <c r="W41" s="168">
        <f>'Med_lived HWP Cohort Sum'!T31</f>
        <v>2607.8754543922641</v>
      </c>
      <c r="X41" s="191">
        <f>'Med_lived HWP Cohort Sum'!J31</f>
        <v>20226.199115352694</v>
      </c>
      <c r="Y41" s="168">
        <f>'Med_lived HWP Cohort Sum'!K31</f>
        <v>22834.07456974496</v>
      </c>
      <c r="Z41" s="168">
        <f t="shared" si="18"/>
        <v>-1728.626877477931</v>
      </c>
    </row>
    <row r="42" spans="1:26" ht="16">
      <c r="A42" s="63">
        <v>30</v>
      </c>
      <c r="B42" s="166">
        <f>'Ann. Summary Tables &amp; Figs'!K38</f>
        <v>0</v>
      </c>
      <c r="C42" s="168">
        <f t="shared" si="3"/>
        <v>0</v>
      </c>
      <c r="E42" s="63">
        <f t="shared" si="4"/>
        <v>30</v>
      </c>
      <c r="F42" s="168">
        <f t="shared" si="0"/>
        <v>0</v>
      </c>
      <c r="G42" s="168">
        <f t="shared" si="5"/>
        <v>0</v>
      </c>
      <c r="H42" s="168">
        <f t="shared" si="7"/>
        <v>0</v>
      </c>
      <c r="I42" s="168">
        <f t="shared" si="8"/>
        <v>0</v>
      </c>
      <c r="J42" s="168">
        <f t="shared" si="9"/>
        <v>0</v>
      </c>
      <c r="K42" s="168">
        <f t="shared" si="10"/>
        <v>0</v>
      </c>
      <c r="L42" s="168">
        <f t="shared" si="11"/>
        <v>0</v>
      </c>
      <c r="M42" s="168">
        <f t="shared" si="12"/>
        <v>0</v>
      </c>
      <c r="N42" s="184">
        <f t="shared" si="13"/>
        <v>0</v>
      </c>
      <c r="O42" s="168">
        <f t="shared" si="14"/>
        <v>0</v>
      </c>
      <c r="P42" s="168">
        <f t="shared" si="15"/>
        <v>0</v>
      </c>
      <c r="Q42" s="168">
        <f t="shared" si="16"/>
        <v>0</v>
      </c>
      <c r="R42" s="168">
        <f t="shared" si="17"/>
        <v>0</v>
      </c>
      <c r="S42" s="182">
        <f t="shared" si="6"/>
        <v>0</v>
      </c>
      <c r="U42" s="169">
        <v>30</v>
      </c>
      <c r="V42" s="168">
        <f>'Med_lived HWP Cohort Sum'!S32</f>
        <v>30</v>
      </c>
      <c r="W42" s="168">
        <f>'Med_lived HWP Cohort Sum'!T32</f>
        <v>1307.1539810793354</v>
      </c>
      <c r="X42" s="191">
        <f>'Med_lived HWP Cohort Sum'!J32</f>
        <v>20226.199115352694</v>
      </c>
      <c r="Y42" s="168">
        <f>'Med_lived HWP Cohort Sum'!K32</f>
        <v>21533.353096432031</v>
      </c>
      <c r="Z42" s="168">
        <f t="shared" si="18"/>
        <v>-1300.7214733129294</v>
      </c>
    </row>
    <row r="43" spans="1:26">
      <c r="B43"/>
      <c r="C43"/>
      <c r="V43"/>
      <c r="W43"/>
      <c r="X43"/>
      <c r="Y43"/>
    </row>
    <row r="44" spans="1:26">
      <c r="B44"/>
      <c r="C44"/>
      <c r="V44"/>
      <c r="W44"/>
      <c r="X44"/>
      <c r="Y44"/>
    </row>
    <row r="46" spans="1:26">
      <c r="F46" s="168">
        <f>SUM(F13:F44)</f>
        <v>155586.14704117455</v>
      </c>
      <c r="G46" s="168">
        <f>SUM(G13:G44)</f>
        <v>17738.578497626866</v>
      </c>
      <c r="J46" s="168">
        <f>SUM(J13:J44)</f>
        <v>79348.934990999041</v>
      </c>
      <c r="K46" s="168">
        <f>SUM(K13:K44)</f>
        <v>5339.3121277856862</v>
      </c>
      <c r="N46" s="168">
        <f>SUM(N13:N44)</f>
        <v>84688.247118784711</v>
      </c>
      <c r="S46" s="168">
        <f>SUM(S13:S44)</f>
        <v>20226.199115352694</v>
      </c>
    </row>
  </sheetData>
  <mergeCells count="3">
    <mergeCell ref="J11:N11"/>
    <mergeCell ref="O11:S11"/>
    <mergeCell ref="A9:S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9124-E925-7240-81C2-A553BDD3078A}">
  <sheetPr published="0" codeName="Sheet3"/>
  <dimension ref="A1:W931"/>
  <sheetViews>
    <sheetView workbookViewId="0">
      <pane ySplit="1" topLeftCell="A2" activePane="bottomLeft" state="frozen"/>
      <selection pane="bottomLeft" activeCell="K16" sqref="K16"/>
    </sheetView>
  </sheetViews>
  <sheetFormatPr baseColWidth="10" defaultRowHeight="15"/>
  <cols>
    <col min="1" max="2" width="10.83203125" style="63"/>
    <col min="4" max="5" width="10.83203125" style="63"/>
    <col min="8" max="8" width="12" bestFit="1" customWidth="1"/>
    <col min="9" max="9" width="11.83203125" bestFit="1" customWidth="1"/>
    <col min="10" max="10" width="11.1640625" bestFit="1" customWidth="1"/>
    <col min="11" max="11" width="14.6640625" style="63" customWidth="1"/>
    <col min="15" max="15" width="8.6640625" customWidth="1"/>
    <col min="16" max="16" width="13.1640625" customWidth="1"/>
    <col min="17" max="17" width="15.83203125" customWidth="1"/>
    <col min="19" max="21" width="10.83203125" style="63"/>
  </cols>
  <sheetData>
    <row r="1" spans="1:23" s="81" customFormat="1">
      <c r="A1" s="187" t="s">
        <v>237</v>
      </c>
      <c r="B1" s="187" t="s">
        <v>246</v>
      </c>
      <c r="C1" s="81" t="s">
        <v>242</v>
      </c>
      <c r="D1" s="187" t="s">
        <v>244</v>
      </c>
      <c r="E1" s="187" t="s">
        <v>245</v>
      </c>
      <c r="K1" s="187"/>
      <c r="N1" s="419" t="s">
        <v>282</v>
      </c>
      <c r="O1" s="419"/>
      <c r="P1" s="419"/>
      <c r="Q1" s="419"/>
      <c r="S1" s="187"/>
      <c r="T1" s="63" t="s">
        <v>250</v>
      </c>
      <c r="U1" s="187"/>
    </row>
    <row r="2" spans="1:23" ht="16">
      <c r="A2" s="63">
        <v>1</v>
      </c>
      <c r="B2" s="63">
        <v>0</v>
      </c>
      <c r="C2" s="63">
        <f>A2+B2</f>
        <v>1</v>
      </c>
      <c r="D2" s="168">
        <f>IF(B2=0,VLOOKUP(A2,'New HWP'!$E$12:$S$44,10,0),VLOOKUP(A2,'New HWP'!$E$12:$S$44,10,0)*(MAX(0,(20-B2))/20))</f>
        <v>0</v>
      </c>
      <c r="E2" s="168">
        <f>VLOOKUP(A2,'New HWP'!$E$12:$S$44,15,0)</f>
        <v>0</v>
      </c>
      <c r="H2" s="188" t="s">
        <v>247</v>
      </c>
      <c r="I2" t="s">
        <v>248</v>
      </c>
      <c r="J2" t="s">
        <v>249</v>
      </c>
      <c r="K2" s="190" t="s">
        <v>257</v>
      </c>
      <c r="N2" s="63" t="s">
        <v>72</v>
      </c>
      <c r="O2" s="63" t="s">
        <v>81</v>
      </c>
      <c r="P2" s="63" t="s">
        <v>254</v>
      </c>
      <c r="Q2" s="63" t="s">
        <v>180</v>
      </c>
      <c r="S2" s="63" t="s">
        <v>72</v>
      </c>
      <c r="T2" s="63" t="s">
        <v>243</v>
      </c>
      <c r="U2" s="63" t="s">
        <v>251</v>
      </c>
      <c r="V2" s="63" t="s">
        <v>252</v>
      </c>
      <c r="W2" s="63" t="s">
        <v>253</v>
      </c>
    </row>
    <row r="3" spans="1:23">
      <c r="A3" s="63">
        <v>1</v>
      </c>
      <c r="B3" s="63">
        <v>1</v>
      </c>
      <c r="C3" s="63">
        <f t="shared" ref="C3:C66" si="0">A3+B3</f>
        <v>2</v>
      </c>
      <c r="D3" s="168">
        <f>IF(B3=0,VLOOKUP(A3,'New HWP'!$E$12:$S$44,10,0),VLOOKUP(A3,'New HWP'!$E$12:$S$44,10,0)*(MAX(0,(20-B3))/20))</f>
        <v>0</v>
      </c>
      <c r="E3" s="168">
        <f>VLOOKUP(A3,'New HWP'!$E$12:$S$44,15,0)</f>
        <v>0</v>
      </c>
      <c r="H3" s="189">
        <v>1</v>
      </c>
      <c r="I3" s="168">
        <v>0</v>
      </c>
      <c r="J3" s="168">
        <v>0</v>
      </c>
      <c r="K3" s="412">
        <v>0</v>
      </c>
      <c r="L3" s="168">
        <f>I3+J3</f>
        <v>0</v>
      </c>
      <c r="N3" s="63">
        <v>1</v>
      </c>
      <c r="O3" s="166">
        <v>0</v>
      </c>
      <c r="P3" s="166">
        <v>0</v>
      </c>
      <c r="Q3" s="166">
        <f>O3+P3</f>
        <v>0</v>
      </c>
      <c r="S3" s="63">
        <f>H3</f>
        <v>1</v>
      </c>
      <c r="T3" s="168">
        <f t="shared" ref="T3:U18" si="1">I3</f>
        <v>0</v>
      </c>
      <c r="U3" s="168">
        <f t="shared" si="1"/>
        <v>0</v>
      </c>
      <c r="V3" s="168">
        <f>T3+U3</f>
        <v>0</v>
      </c>
      <c r="W3" s="166">
        <f>Q3</f>
        <v>0</v>
      </c>
    </row>
    <row r="4" spans="1:23">
      <c r="A4" s="63">
        <v>1</v>
      </c>
      <c r="B4" s="63">
        <v>2</v>
      </c>
      <c r="C4" s="63">
        <f t="shared" si="0"/>
        <v>3</v>
      </c>
      <c r="D4" s="168">
        <f>IF(B4=0,VLOOKUP(A4,'New HWP'!$E$12:$S$44,10,0),VLOOKUP(A4,'New HWP'!$E$12:$S$44,10,0)*(MAX(0,(20-B4))/20))</f>
        <v>0</v>
      </c>
      <c r="E4" s="168">
        <f>VLOOKUP(A4,'New HWP'!$E$12:$S$44,15,0)</f>
        <v>0</v>
      </c>
      <c r="H4" s="189">
        <v>2</v>
      </c>
      <c r="I4" s="168">
        <v>0</v>
      </c>
      <c r="J4" s="168">
        <v>0</v>
      </c>
      <c r="K4" s="412">
        <v>0</v>
      </c>
      <c r="L4" s="168">
        <f t="shared" ref="L4:L15" si="2">I4+J4</f>
        <v>0</v>
      </c>
      <c r="N4" s="63">
        <v>2</v>
      </c>
      <c r="O4" s="166">
        <v>0</v>
      </c>
      <c r="P4" s="166">
        <v>0</v>
      </c>
      <c r="Q4" s="166">
        <f t="shared" ref="Q4:Q32" si="3">O4+P4</f>
        <v>0</v>
      </c>
      <c r="S4" s="63">
        <f t="shared" ref="S4:S32" si="4">H4</f>
        <v>2</v>
      </c>
      <c r="T4" s="168">
        <f t="shared" si="1"/>
        <v>0</v>
      </c>
      <c r="U4" s="168">
        <f t="shared" si="1"/>
        <v>0</v>
      </c>
      <c r="V4" s="168">
        <f t="shared" ref="V4:V32" si="5">T4+U4</f>
        <v>0</v>
      </c>
      <c r="W4" s="166">
        <f t="shared" ref="W4:W32" si="6">Q4</f>
        <v>0</v>
      </c>
    </row>
    <row r="5" spans="1:23">
      <c r="A5" s="63">
        <v>1</v>
      </c>
      <c r="B5" s="63">
        <v>3</v>
      </c>
      <c r="C5" s="63">
        <f t="shared" si="0"/>
        <v>4</v>
      </c>
      <c r="D5" s="168">
        <f>IF(B5=0,VLOOKUP(A5,'New HWP'!$E$12:$S$44,10,0),VLOOKUP(A5,'New HWP'!$E$12:$S$44,10,0)*(MAX(0,(20-B5))/20))</f>
        <v>0</v>
      </c>
      <c r="E5" s="168">
        <f>VLOOKUP(A5,'New HWP'!$E$12:$S$44,15,0)</f>
        <v>0</v>
      </c>
      <c r="H5" s="189">
        <v>3</v>
      </c>
      <c r="I5" s="168">
        <v>8203.1509614027818</v>
      </c>
      <c r="J5" s="168">
        <v>1959.1687201402369</v>
      </c>
      <c r="K5" s="412">
        <v>10162.319681543018</v>
      </c>
      <c r="L5" s="168">
        <f t="shared" si="2"/>
        <v>10162.319681543018</v>
      </c>
      <c r="N5" s="63">
        <v>3</v>
      </c>
      <c r="O5" s="166">
        <v>1164.7824138253388</v>
      </c>
      <c r="P5" s="166">
        <v>375.2390993453642</v>
      </c>
      <c r="Q5" s="166">
        <f t="shared" si="3"/>
        <v>1540.021513170703</v>
      </c>
      <c r="S5" s="63">
        <f t="shared" si="4"/>
        <v>3</v>
      </c>
      <c r="T5" s="168">
        <f t="shared" si="1"/>
        <v>8203.1509614027818</v>
      </c>
      <c r="U5" s="168">
        <f t="shared" si="1"/>
        <v>1959.1687201402369</v>
      </c>
      <c r="V5" s="168">
        <f t="shared" si="5"/>
        <v>10162.319681543018</v>
      </c>
      <c r="W5" s="166">
        <f t="shared" si="6"/>
        <v>1540.021513170703</v>
      </c>
    </row>
    <row r="6" spans="1:23">
      <c r="A6" s="63">
        <v>1</v>
      </c>
      <c r="B6" s="63">
        <v>4</v>
      </c>
      <c r="C6" s="63">
        <f t="shared" si="0"/>
        <v>5</v>
      </c>
      <c r="D6" s="168">
        <f>IF(B6=0,VLOOKUP(A6,'New HWP'!$E$12:$S$44,10,0),VLOOKUP(A6,'New HWP'!$E$12:$S$44,10,0)*(MAX(0,(20-B6))/20))</f>
        <v>0</v>
      </c>
      <c r="E6" s="168">
        <f>VLOOKUP(A6,'New HWP'!$E$12:$S$44,15,0)</f>
        <v>0</v>
      </c>
      <c r="H6" s="189">
        <v>4</v>
      </c>
      <c r="I6" s="168">
        <v>16053.227912613338</v>
      </c>
      <c r="J6" s="168">
        <v>3931.9707724441214</v>
      </c>
      <c r="K6" s="412">
        <v>19921.700450837387</v>
      </c>
      <c r="L6" s="168">
        <f t="shared" si="2"/>
        <v>19985.198685057461</v>
      </c>
      <c r="N6" s="63">
        <v>4</v>
      </c>
      <c r="O6" s="166">
        <v>1172.8878237284323</v>
      </c>
      <c r="P6" s="166">
        <v>377.8502880753461</v>
      </c>
      <c r="Q6" s="166">
        <f t="shared" si="3"/>
        <v>1550.7381118037783</v>
      </c>
      <c r="S6" s="63">
        <f t="shared" si="4"/>
        <v>4</v>
      </c>
      <c r="T6" s="168">
        <f t="shared" si="1"/>
        <v>16053.227912613338</v>
      </c>
      <c r="U6" s="168">
        <f t="shared" si="1"/>
        <v>3931.9707724441214</v>
      </c>
      <c r="V6" s="168">
        <f t="shared" si="5"/>
        <v>19985.198685057461</v>
      </c>
      <c r="W6" s="166">
        <f t="shared" si="6"/>
        <v>1550.7381118037783</v>
      </c>
    </row>
    <row r="7" spans="1:23">
      <c r="A7" s="63">
        <v>1</v>
      </c>
      <c r="B7" s="63">
        <v>5</v>
      </c>
      <c r="C7" s="63">
        <f t="shared" si="0"/>
        <v>6</v>
      </c>
      <c r="D7" s="168">
        <f>IF(B7=0,VLOOKUP(A7,'New HWP'!$E$12:$S$44,10,0),VLOOKUP(A7,'New HWP'!$E$12:$S$44,10,0)*(MAX(0,(20-B7))/20))</f>
        <v>0</v>
      </c>
      <c r="E7" s="168">
        <f>VLOOKUP(A7,'New HWP'!$E$12:$S$44,15,0)</f>
        <v>0</v>
      </c>
      <c r="H7" s="189">
        <v>5</v>
      </c>
      <c r="I7" s="168">
        <v>23547.198740817417</v>
      </c>
      <c r="J7" s="168">
        <v>5918.3636602550641</v>
      </c>
      <c r="K7" s="412">
        <v>29341.303398500622</v>
      </c>
      <c r="L7" s="168">
        <f t="shared" si="2"/>
        <v>29465.562401072482</v>
      </c>
      <c r="N7" s="63">
        <v>5</v>
      </c>
      <c r="O7" s="166">
        <v>1180.9679681412536</v>
      </c>
      <c r="P7" s="166">
        <v>380.45333743122529</v>
      </c>
      <c r="Q7" s="166">
        <f t="shared" si="3"/>
        <v>1561.4213055724788</v>
      </c>
      <c r="S7" s="63">
        <f t="shared" si="4"/>
        <v>5</v>
      </c>
      <c r="T7" s="168">
        <f t="shared" si="1"/>
        <v>23547.198740817417</v>
      </c>
      <c r="U7" s="168">
        <f t="shared" si="1"/>
        <v>5918.3636602550641</v>
      </c>
      <c r="V7" s="168">
        <f t="shared" si="5"/>
        <v>29465.562401072482</v>
      </c>
      <c r="W7" s="166">
        <f t="shared" si="6"/>
        <v>1561.4213055724788</v>
      </c>
    </row>
    <row r="8" spans="1:23">
      <c r="A8" s="63">
        <v>1</v>
      </c>
      <c r="B8" s="63">
        <v>6</v>
      </c>
      <c r="C8" s="63">
        <f t="shared" si="0"/>
        <v>7</v>
      </c>
      <c r="D8" s="168">
        <f>IF(B8=0,VLOOKUP(A8,'New HWP'!$E$12:$S$44,10,0),VLOOKUP(A8,'New HWP'!$E$12:$S$44,10,0)*(MAX(0,(20-B8))/20))</f>
        <v>0</v>
      </c>
      <c r="E8" s="168">
        <f>VLOOKUP(A8,'New HWP'!$E$12:$S$44,15,0)</f>
        <v>0</v>
      </c>
      <c r="H8" s="189">
        <v>6</v>
      </c>
      <c r="I8" s="168">
        <v>30682.260531612457</v>
      </c>
      <c r="J8" s="168">
        <v>7918.3575018246338</v>
      </c>
      <c r="K8" s="412">
        <v>38418.357274999486</v>
      </c>
      <c r="L8" s="168">
        <f t="shared" si="2"/>
        <v>38600.618033437087</v>
      </c>
      <c r="N8" s="63">
        <v>6</v>
      </c>
      <c r="O8" s="166">
        <v>1189.0541281469964</v>
      </c>
      <c r="P8" s="166">
        <v>383.05832473331935</v>
      </c>
      <c r="Q8" s="166">
        <f t="shared" si="3"/>
        <v>1572.1124528803157</v>
      </c>
      <c r="S8" s="63">
        <f t="shared" si="4"/>
        <v>6</v>
      </c>
      <c r="T8" s="168">
        <f t="shared" si="1"/>
        <v>30682.260531612457</v>
      </c>
      <c r="U8" s="168">
        <f t="shared" si="1"/>
        <v>7918.3575018246338</v>
      </c>
      <c r="V8" s="168">
        <f t="shared" si="5"/>
        <v>38600.618033437087</v>
      </c>
      <c r="W8" s="166">
        <f t="shared" si="6"/>
        <v>1572.1124528803157</v>
      </c>
    </row>
    <row r="9" spans="1:23">
      <c r="A9" s="63">
        <v>1</v>
      </c>
      <c r="B9" s="63">
        <v>7</v>
      </c>
      <c r="C9" s="63">
        <f t="shared" si="0"/>
        <v>8</v>
      </c>
      <c r="D9" s="168">
        <f>IF(B9=0,VLOOKUP(A9,'New HWP'!$E$12:$S$44,10,0),VLOOKUP(A9,'New HWP'!$E$12:$S$44,10,0)*(MAX(0,(20-B9))/20))</f>
        <v>0</v>
      </c>
      <c r="E9" s="168">
        <f>VLOOKUP(A9,'New HWP'!$E$12:$S$44,15,0)</f>
        <v>0</v>
      </c>
      <c r="H9" s="189">
        <v>7</v>
      </c>
      <c r="I9" s="168">
        <v>37484.353254378919</v>
      </c>
      <c r="J9" s="168">
        <v>9938.8276199064894</v>
      </c>
      <c r="K9" s="412">
        <v>47185.477966234335</v>
      </c>
      <c r="L9" s="168">
        <f t="shared" si="2"/>
        <v>47423.180874285405</v>
      </c>
      <c r="N9" s="63">
        <v>7</v>
      </c>
      <c r="O9" s="166">
        <v>1201.2278661905621</v>
      </c>
      <c r="P9" s="166">
        <v>315.78519270611008</v>
      </c>
      <c r="Q9" s="166">
        <f t="shared" si="3"/>
        <v>1517.0130588966722</v>
      </c>
      <c r="S9" s="63">
        <f t="shared" si="4"/>
        <v>7</v>
      </c>
      <c r="T9" s="168">
        <f t="shared" si="1"/>
        <v>37484.353254378919</v>
      </c>
      <c r="U9" s="168">
        <f t="shared" si="1"/>
        <v>9938.8276199064894</v>
      </c>
      <c r="V9" s="168">
        <f t="shared" si="5"/>
        <v>47423.180874285405</v>
      </c>
      <c r="W9" s="166">
        <f t="shared" si="6"/>
        <v>1517.0130588966722</v>
      </c>
    </row>
    <row r="10" spans="1:23">
      <c r="A10" s="63">
        <v>1</v>
      </c>
      <c r="B10" s="63">
        <v>8</v>
      </c>
      <c r="C10" s="63">
        <f t="shared" si="0"/>
        <v>9</v>
      </c>
      <c r="D10" s="168">
        <f>IF(B10=0,VLOOKUP(A10,'New HWP'!$E$12:$S$44,10,0),VLOOKUP(A10,'New HWP'!$E$12:$S$44,10,0)*(MAX(0,(20-B10))/20))</f>
        <v>0</v>
      </c>
      <c r="E10" s="168">
        <f>VLOOKUP(A10,'New HWP'!$E$12:$S$44,15,0)</f>
        <v>0</v>
      </c>
      <c r="H10" s="189">
        <v>8</v>
      </c>
      <c r="I10" s="168">
        <v>43904.903936728988</v>
      </c>
      <c r="J10" s="168">
        <v>11969.197085075977</v>
      </c>
      <c r="K10" s="412">
        <v>55583.88896148443</v>
      </c>
      <c r="L10" s="168">
        <f t="shared" si="2"/>
        <v>55874.101021804963</v>
      </c>
      <c r="N10" s="63">
        <v>8</v>
      </c>
      <c r="O10" s="166">
        <v>1207.1133140733773</v>
      </c>
      <c r="P10" s="166">
        <v>317.33239065759494</v>
      </c>
      <c r="Q10" s="166">
        <f t="shared" si="3"/>
        <v>1524.4457047309722</v>
      </c>
      <c r="S10" s="63">
        <f t="shared" si="4"/>
        <v>8</v>
      </c>
      <c r="T10" s="168">
        <f t="shared" si="1"/>
        <v>43904.903936728988</v>
      </c>
      <c r="U10" s="168">
        <f t="shared" si="1"/>
        <v>11969.197085075977</v>
      </c>
      <c r="V10" s="168">
        <f t="shared" si="5"/>
        <v>55874.101021804963</v>
      </c>
      <c r="W10" s="166">
        <f t="shared" si="6"/>
        <v>1524.4457047309722</v>
      </c>
    </row>
    <row r="11" spans="1:23">
      <c r="A11" s="63">
        <v>1</v>
      </c>
      <c r="B11" s="63">
        <v>9</v>
      </c>
      <c r="C11" s="63">
        <f t="shared" si="0"/>
        <v>10</v>
      </c>
      <c r="D11" s="168">
        <f>IF(B11=0,VLOOKUP(A11,'New HWP'!$E$12:$S$44,10,0),VLOOKUP(A11,'New HWP'!$E$12:$S$44,10,0)*(MAX(0,(20-B11))/20))</f>
        <v>0</v>
      </c>
      <c r="E11" s="168">
        <f>VLOOKUP(A11,'New HWP'!$E$12:$S$44,15,0)</f>
        <v>0</v>
      </c>
      <c r="H11" s="189">
        <v>9</v>
      </c>
      <c r="I11" s="168">
        <v>49957.226541567805</v>
      </c>
      <c r="J11" s="168">
        <v>14013.140654964112</v>
      </c>
      <c r="K11" s="412">
        <v>63630.47663393306</v>
      </c>
      <c r="L11" s="168">
        <f t="shared" si="2"/>
        <v>63970.367196531915</v>
      </c>
      <c r="N11" s="63">
        <v>9</v>
      </c>
      <c r="O11" s="166">
        <v>1215.183511549056</v>
      </c>
      <c r="P11" s="166">
        <v>319.45392724258562</v>
      </c>
      <c r="Q11" s="166">
        <f t="shared" si="3"/>
        <v>1534.6374387916417</v>
      </c>
      <c r="S11" s="63">
        <f t="shared" si="4"/>
        <v>9</v>
      </c>
      <c r="T11" s="168">
        <f t="shared" si="1"/>
        <v>49957.226541567805</v>
      </c>
      <c r="U11" s="168">
        <f t="shared" si="1"/>
        <v>14013.140654964112</v>
      </c>
      <c r="V11" s="168">
        <f t="shared" si="5"/>
        <v>63970.367196531915</v>
      </c>
      <c r="W11" s="166">
        <f t="shared" si="6"/>
        <v>1534.6374387916417</v>
      </c>
    </row>
    <row r="12" spans="1:23">
      <c r="A12" s="63">
        <v>1</v>
      </c>
      <c r="B12" s="63">
        <v>10</v>
      </c>
      <c r="C12" s="63">
        <f t="shared" si="0"/>
        <v>11</v>
      </c>
      <c r="D12" s="168">
        <f>IF(B12=0,VLOOKUP(A12,'New HWP'!$E$12:$S$44,10,0),VLOOKUP(A12,'New HWP'!$E$12:$S$44,10,0)*(MAX(0,(20-B12))/20))</f>
        <v>0</v>
      </c>
      <c r="E12" s="168">
        <f>VLOOKUP(A12,'New HWP'!$E$12:$S$44,15,0)</f>
        <v>0</v>
      </c>
      <c r="H12" s="189">
        <v>10</v>
      </c>
      <c r="I12" s="168">
        <v>55622.982544708997</v>
      </c>
      <c r="J12" s="168">
        <v>16066.95722232642</v>
      </c>
      <c r="K12" s="412">
        <v>71303.342324406796</v>
      </c>
      <c r="L12" s="168">
        <f t="shared" si="2"/>
        <v>71689.939767035423</v>
      </c>
      <c r="N12" s="63">
        <v>10</v>
      </c>
      <c r="O12" s="166">
        <v>1221.0532938253036</v>
      </c>
      <c r="P12" s="166">
        <v>320.9970069358049</v>
      </c>
      <c r="Q12" s="166">
        <f t="shared" si="3"/>
        <v>1542.0503007611085</v>
      </c>
      <c r="S12" s="63">
        <f t="shared" si="4"/>
        <v>10</v>
      </c>
      <c r="T12" s="168">
        <f t="shared" si="1"/>
        <v>55622.982544708997</v>
      </c>
      <c r="U12" s="168">
        <f t="shared" si="1"/>
        <v>16066.95722232642</v>
      </c>
      <c r="V12" s="168">
        <f t="shared" si="5"/>
        <v>71689.939767035423</v>
      </c>
      <c r="W12" s="166">
        <f t="shared" si="6"/>
        <v>1542.0503007611085</v>
      </c>
    </row>
    <row r="13" spans="1:23">
      <c r="A13" s="63">
        <v>1</v>
      </c>
      <c r="B13" s="63">
        <v>11</v>
      </c>
      <c r="C13" s="63">
        <f t="shared" si="0"/>
        <v>12</v>
      </c>
      <c r="D13" s="168">
        <f>IF(B13=0,VLOOKUP(A13,'New HWP'!$E$12:$S$44,10,0),VLOOKUP(A13,'New HWP'!$E$12:$S$44,10,0)*(MAX(0,(20-B13))/20))</f>
        <v>0</v>
      </c>
      <c r="E13" s="168">
        <f>VLOOKUP(A13,'New HWP'!$E$12:$S$44,15,0)</f>
        <v>0</v>
      </c>
      <c r="H13" s="189">
        <v>11</v>
      </c>
      <c r="I13" s="168">
        <v>60946.204857189754</v>
      </c>
      <c r="J13" s="168">
        <v>18141.656871802545</v>
      </c>
      <c r="K13" s="412">
        <v>78657.190537938048</v>
      </c>
      <c r="L13" s="168">
        <f t="shared" si="2"/>
        <v>79087.861728992299</v>
      </c>
      <c r="N13" s="63">
        <v>11</v>
      </c>
      <c r="O13" s="166">
        <v>1233.468889553528</v>
      </c>
      <c r="P13" s="166">
        <v>324.26088500585996</v>
      </c>
      <c r="Q13" s="166">
        <f t="shared" si="3"/>
        <v>1557.729774559388</v>
      </c>
      <c r="S13" s="63">
        <f t="shared" si="4"/>
        <v>11</v>
      </c>
      <c r="T13" s="168">
        <f t="shared" si="1"/>
        <v>60946.204857189754</v>
      </c>
      <c r="U13" s="168">
        <f t="shared" si="1"/>
        <v>18141.656871802545</v>
      </c>
      <c r="V13" s="168">
        <f t="shared" si="5"/>
        <v>79087.861728992299</v>
      </c>
      <c r="W13" s="166">
        <f t="shared" si="6"/>
        <v>1557.729774559388</v>
      </c>
    </row>
    <row r="14" spans="1:23">
      <c r="A14" s="63">
        <v>1</v>
      </c>
      <c r="B14" s="63">
        <v>12</v>
      </c>
      <c r="C14" s="63">
        <f t="shared" si="0"/>
        <v>13</v>
      </c>
      <c r="D14" s="168">
        <f>IF(B14=0,VLOOKUP(A14,'New HWP'!$E$12:$S$44,10,0),VLOOKUP(A14,'New HWP'!$E$12:$S$44,10,0)*(MAX(0,(20-B14))/20))</f>
        <v>0</v>
      </c>
      <c r="E14" s="168">
        <f>VLOOKUP(A14,'New HWP'!$E$12:$S$44,15,0)</f>
        <v>0</v>
      </c>
      <c r="H14" s="189">
        <v>12</v>
      </c>
      <c r="I14" s="168">
        <v>65876.294394400931</v>
      </c>
      <c r="J14" s="168">
        <v>20226.199115352694</v>
      </c>
      <c r="K14" s="412">
        <v>85630.770668138619</v>
      </c>
      <c r="L14" s="168">
        <f t="shared" si="2"/>
        <v>86102.493509753622</v>
      </c>
      <c r="N14" s="63">
        <v>12</v>
      </c>
      <c r="O14" s="166">
        <v>1239.3205961298895</v>
      </c>
      <c r="P14" s="166">
        <v>325.7992128626189</v>
      </c>
      <c r="Q14" s="166">
        <f t="shared" si="3"/>
        <v>1565.1198089925083</v>
      </c>
      <c r="S14" s="63">
        <f t="shared" si="4"/>
        <v>12</v>
      </c>
      <c r="T14" s="168">
        <f t="shared" si="1"/>
        <v>65876.294394400931</v>
      </c>
      <c r="U14" s="168">
        <f t="shared" si="1"/>
        <v>20226.199115352694</v>
      </c>
      <c r="V14" s="168">
        <f t="shared" si="5"/>
        <v>86102.493509753622</v>
      </c>
      <c r="W14" s="166">
        <f t="shared" si="6"/>
        <v>1565.1198089925083</v>
      </c>
    </row>
    <row r="15" spans="1:23">
      <c r="A15" s="63">
        <v>1</v>
      </c>
      <c r="B15" s="63">
        <v>13</v>
      </c>
      <c r="C15" s="63">
        <f t="shared" si="0"/>
        <v>14</v>
      </c>
      <c r="D15" s="168">
        <f>IF(B15=0,VLOOKUP(A15,'New HWP'!$E$12:$S$44,10,0),VLOOKUP(A15,'New HWP'!$E$12:$S$44,10,0)*(MAX(0,(20-B15))/20))</f>
        <v>0</v>
      </c>
      <c r="E15" s="168">
        <f>VLOOKUP(A15,'New HWP'!$E$12:$S$44,15,0)</f>
        <v>0</v>
      </c>
      <c r="H15" s="189">
        <v>13</v>
      </c>
      <c r="I15" s="168">
        <v>61641.882038461707</v>
      </c>
      <c r="J15" s="168">
        <v>20226.199115352694</v>
      </c>
      <c r="K15" s="412">
        <v>81425.756197638169</v>
      </c>
      <c r="L15" s="168">
        <f t="shared" si="2"/>
        <v>81868.081153814404</v>
      </c>
      <c r="N15" s="63">
        <v>13</v>
      </c>
      <c r="O15" s="166">
        <v>0</v>
      </c>
      <c r="P15" s="166">
        <v>0</v>
      </c>
      <c r="Q15" s="166">
        <f t="shared" si="3"/>
        <v>0</v>
      </c>
      <c r="S15" s="63">
        <f t="shared" si="4"/>
        <v>13</v>
      </c>
      <c r="T15" s="168">
        <f t="shared" si="1"/>
        <v>61641.882038461707</v>
      </c>
      <c r="U15" s="168">
        <f t="shared" si="1"/>
        <v>20226.199115352694</v>
      </c>
      <c r="V15" s="168">
        <f t="shared" si="5"/>
        <v>81868.081153814404</v>
      </c>
      <c r="W15" s="166">
        <f t="shared" si="6"/>
        <v>0</v>
      </c>
    </row>
    <row r="16" spans="1:23">
      <c r="A16" s="63">
        <v>1</v>
      </c>
      <c r="B16" s="63">
        <v>14</v>
      </c>
      <c r="C16" s="63">
        <f t="shared" si="0"/>
        <v>15</v>
      </c>
      <c r="D16" s="168">
        <f>IF(B16=0,VLOOKUP(A16,'New HWP'!$E$12:$S$44,10,0),VLOOKUP(A16,'New HWP'!$E$12:$S$44,10,0)*(MAX(0,(20-B16))/20))</f>
        <v>0</v>
      </c>
      <c r="E16" s="168">
        <f>VLOOKUP(A16,'New HWP'!$E$12:$S$44,15,0)</f>
        <v>0</v>
      </c>
      <c r="H16" s="189">
        <v>14</v>
      </c>
      <c r="I16" s="168">
        <v>57407.469682522467</v>
      </c>
      <c r="J16" s="168">
        <v>20226.199115352694</v>
      </c>
      <c r="K16" s="168">
        <f t="shared" ref="K16:K32" si="7">I16+J16</f>
        <v>77633.668797875158</v>
      </c>
      <c r="N16" s="63">
        <v>14</v>
      </c>
      <c r="O16" s="166">
        <v>0</v>
      </c>
      <c r="P16" s="166">
        <v>0</v>
      </c>
      <c r="Q16" s="166">
        <f t="shared" si="3"/>
        <v>0</v>
      </c>
      <c r="S16" s="63">
        <f t="shared" si="4"/>
        <v>14</v>
      </c>
      <c r="T16" s="168">
        <f t="shared" si="1"/>
        <v>57407.469682522467</v>
      </c>
      <c r="U16" s="168">
        <f t="shared" si="1"/>
        <v>20226.199115352694</v>
      </c>
      <c r="V16" s="168">
        <f t="shared" si="5"/>
        <v>77633.668797875158</v>
      </c>
      <c r="W16" s="166">
        <f t="shared" si="6"/>
        <v>0</v>
      </c>
    </row>
    <row r="17" spans="1:23">
      <c r="A17" s="63">
        <v>1</v>
      </c>
      <c r="B17" s="63">
        <v>15</v>
      </c>
      <c r="C17" s="63">
        <f t="shared" si="0"/>
        <v>16</v>
      </c>
      <c r="D17" s="168">
        <f>IF(B17=0,VLOOKUP(A17,'New HWP'!$E$12:$S$44,10,0),VLOOKUP(A17,'New HWP'!$E$12:$S$44,10,0)*(MAX(0,(20-B17))/20))</f>
        <v>0</v>
      </c>
      <c r="E17" s="168">
        <f>VLOOKUP(A17,'New HWP'!$E$12:$S$44,15,0)</f>
        <v>0</v>
      </c>
      <c r="H17" s="189">
        <v>15</v>
      </c>
      <c r="I17" s="168">
        <v>53173.057326583221</v>
      </c>
      <c r="J17" s="168">
        <v>20226.199115352694</v>
      </c>
      <c r="K17" s="168">
        <f t="shared" si="7"/>
        <v>73399.256441935911</v>
      </c>
      <c r="N17" s="63">
        <v>15</v>
      </c>
      <c r="O17" s="166">
        <v>0</v>
      </c>
      <c r="P17" s="166">
        <v>0</v>
      </c>
      <c r="Q17" s="166">
        <f t="shared" si="3"/>
        <v>0</v>
      </c>
      <c r="S17" s="63">
        <f t="shared" si="4"/>
        <v>15</v>
      </c>
      <c r="T17" s="168">
        <f t="shared" si="1"/>
        <v>53173.057326583221</v>
      </c>
      <c r="U17" s="168">
        <f t="shared" si="1"/>
        <v>20226.199115352694</v>
      </c>
      <c r="V17" s="168">
        <f t="shared" si="5"/>
        <v>73399.256441935911</v>
      </c>
      <c r="W17" s="166">
        <f t="shared" si="6"/>
        <v>0</v>
      </c>
    </row>
    <row r="18" spans="1:23">
      <c r="A18" s="63">
        <v>1</v>
      </c>
      <c r="B18" s="63">
        <v>16</v>
      </c>
      <c r="C18" s="63">
        <f t="shared" si="0"/>
        <v>17</v>
      </c>
      <c r="D18" s="168">
        <f>IF(B18=0,VLOOKUP(A18,'New HWP'!$E$12:$S$44,10,0),VLOOKUP(A18,'New HWP'!$E$12:$S$44,10,0)*(MAX(0,(20-B18))/20))</f>
        <v>0</v>
      </c>
      <c r="E18" s="168">
        <f>VLOOKUP(A18,'New HWP'!$E$12:$S$44,15,0)</f>
        <v>0</v>
      </c>
      <c r="H18" s="189">
        <v>16</v>
      </c>
      <c r="I18" s="168">
        <v>48938.644970643989</v>
      </c>
      <c r="J18" s="168">
        <v>20226.199115352694</v>
      </c>
      <c r="K18" s="168">
        <f t="shared" si="7"/>
        <v>69164.844085996679</v>
      </c>
      <c r="N18" s="63">
        <v>16</v>
      </c>
      <c r="O18" s="166">
        <v>0</v>
      </c>
      <c r="P18" s="166">
        <v>0</v>
      </c>
      <c r="Q18" s="166">
        <f t="shared" si="3"/>
        <v>0</v>
      </c>
      <c r="S18" s="63">
        <f t="shared" si="4"/>
        <v>16</v>
      </c>
      <c r="T18" s="168">
        <f t="shared" si="1"/>
        <v>48938.644970643989</v>
      </c>
      <c r="U18" s="168">
        <f t="shared" si="1"/>
        <v>20226.199115352694</v>
      </c>
      <c r="V18" s="168">
        <f t="shared" si="5"/>
        <v>69164.844085996679</v>
      </c>
      <c r="W18" s="166">
        <f t="shared" si="6"/>
        <v>0</v>
      </c>
    </row>
    <row r="19" spans="1:23">
      <c r="A19" s="63">
        <v>1</v>
      </c>
      <c r="B19" s="63">
        <v>17</v>
      </c>
      <c r="C19" s="63">
        <f t="shared" si="0"/>
        <v>18</v>
      </c>
      <c r="D19" s="168">
        <f>IF(B19=0,VLOOKUP(A19,'New HWP'!$E$12:$S$44,10,0),VLOOKUP(A19,'New HWP'!$E$12:$S$44,10,0)*(MAX(0,(20-B19))/20))</f>
        <v>0</v>
      </c>
      <c r="E19" s="168">
        <f>VLOOKUP(A19,'New HWP'!$E$12:$S$44,15,0)</f>
        <v>0</v>
      </c>
      <c r="H19" s="189">
        <v>17</v>
      </c>
      <c r="I19" s="168">
        <v>44704.232614704757</v>
      </c>
      <c r="J19" s="168">
        <v>20226.199115352694</v>
      </c>
      <c r="K19" s="168">
        <f t="shared" si="7"/>
        <v>64930.431730057448</v>
      </c>
      <c r="N19" s="63">
        <v>17</v>
      </c>
      <c r="O19" s="166">
        <v>0</v>
      </c>
      <c r="P19" s="166">
        <v>0</v>
      </c>
      <c r="Q19" s="166">
        <f t="shared" si="3"/>
        <v>0</v>
      </c>
      <c r="S19" s="63">
        <f t="shared" si="4"/>
        <v>17</v>
      </c>
      <c r="T19" s="168">
        <f t="shared" ref="T19:T32" si="8">I19</f>
        <v>44704.232614704757</v>
      </c>
      <c r="U19" s="168">
        <f t="shared" ref="U19:U32" si="9">J19</f>
        <v>20226.199115352694</v>
      </c>
      <c r="V19" s="168">
        <f t="shared" si="5"/>
        <v>64930.431730057448</v>
      </c>
      <c r="W19" s="166">
        <f t="shared" si="6"/>
        <v>0</v>
      </c>
    </row>
    <row r="20" spans="1:23">
      <c r="A20" s="63">
        <v>1</v>
      </c>
      <c r="B20" s="63">
        <v>18</v>
      </c>
      <c r="C20" s="63">
        <f t="shared" si="0"/>
        <v>19</v>
      </c>
      <c r="D20" s="168">
        <f>IF(B20=0,VLOOKUP(A20,'New HWP'!$E$12:$S$44,10,0),VLOOKUP(A20,'New HWP'!$E$12:$S$44,10,0)*(MAX(0,(20-B20))/20))</f>
        <v>0</v>
      </c>
      <c r="E20" s="168">
        <f>VLOOKUP(A20,'New HWP'!$E$12:$S$44,15,0)</f>
        <v>0</v>
      </c>
      <c r="H20" s="189">
        <v>18</v>
      </c>
      <c r="I20" s="168">
        <v>40469.820258765518</v>
      </c>
      <c r="J20" s="168">
        <v>20226.199115352694</v>
      </c>
      <c r="K20" s="168">
        <f t="shared" si="7"/>
        <v>60696.019374118216</v>
      </c>
      <c r="N20" s="63">
        <v>18</v>
      </c>
      <c r="O20" s="166">
        <v>0</v>
      </c>
      <c r="P20" s="166">
        <v>0</v>
      </c>
      <c r="Q20" s="166">
        <f t="shared" si="3"/>
        <v>0</v>
      </c>
      <c r="S20" s="63">
        <f t="shared" si="4"/>
        <v>18</v>
      </c>
      <c r="T20" s="168">
        <f t="shared" si="8"/>
        <v>40469.820258765518</v>
      </c>
      <c r="U20" s="168">
        <f t="shared" si="9"/>
        <v>20226.199115352694</v>
      </c>
      <c r="V20" s="168">
        <f t="shared" si="5"/>
        <v>60696.019374118216</v>
      </c>
      <c r="W20" s="166">
        <f t="shared" si="6"/>
        <v>0</v>
      </c>
    </row>
    <row r="21" spans="1:23">
      <c r="A21" s="63">
        <v>1</v>
      </c>
      <c r="B21" s="63">
        <v>19</v>
      </c>
      <c r="C21" s="63">
        <f t="shared" si="0"/>
        <v>20</v>
      </c>
      <c r="D21" s="168">
        <f>IF(B21=0,VLOOKUP(A21,'New HWP'!$E$12:$S$44,10,0),VLOOKUP(A21,'New HWP'!$E$12:$S$44,10,0)*(MAX(0,(20-B21))/20))</f>
        <v>0</v>
      </c>
      <c r="E21" s="168">
        <f>VLOOKUP(A21,'New HWP'!$E$12:$S$44,15,0)</f>
        <v>0</v>
      </c>
      <c r="H21" s="189">
        <v>19</v>
      </c>
      <c r="I21" s="168">
        <v>36235.407902826286</v>
      </c>
      <c r="J21" s="168">
        <v>20226.199115352694</v>
      </c>
      <c r="K21" s="168">
        <f t="shared" si="7"/>
        <v>56461.607018178984</v>
      </c>
      <c r="N21" s="63">
        <v>19</v>
      </c>
      <c r="O21" s="166">
        <v>0</v>
      </c>
      <c r="P21" s="166">
        <v>0</v>
      </c>
      <c r="Q21" s="166">
        <f t="shared" si="3"/>
        <v>0</v>
      </c>
      <c r="S21" s="63">
        <f t="shared" si="4"/>
        <v>19</v>
      </c>
      <c r="T21" s="168">
        <f t="shared" si="8"/>
        <v>36235.407902826286</v>
      </c>
      <c r="U21" s="168">
        <f t="shared" si="9"/>
        <v>20226.199115352694</v>
      </c>
      <c r="V21" s="168">
        <f t="shared" si="5"/>
        <v>56461.607018178984</v>
      </c>
      <c r="W21" s="166">
        <f t="shared" si="6"/>
        <v>0</v>
      </c>
    </row>
    <row r="22" spans="1:23">
      <c r="A22" s="63">
        <v>1</v>
      </c>
      <c r="B22" s="63">
        <v>20</v>
      </c>
      <c r="C22" s="63">
        <f t="shared" si="0"/>
        <v>21</v>
      </c>
      <c r="D22" s="168">
        <f>IF(B22=0,VLOOKUP(A22,'New HWP'!$E$12:$S$44,10,0),VLOOKUP(A22,'New HWP'!$E$12:$S$44,10,0)*(MAX(0,(20-B22))/20))</f>
        <v>0</v>
      </c>
      <c r="E22" s="168">
        <f>VLOOKUP(A22,'New HWP'!$E$12:$S$44,15,0)</f>
        <v>0</v>
      </c>
      <c r="H22" s="189">
        <v>20</v>
      </c>
      <c r="I22" s="168">
        <v>32000.995546887047</v>
      </c>
      <c r="J22" s="168">
        <v>20226.199115352694</v>
      </c>
      <c r="K22" s="168">
        <f t="shared" si="7"/>
        <v>52227.194662239737</v>
      </c>
      <c r="N22" s="63">
        <v>20</v>
      </c>
      <c r="O22" s="166">
        <v>0</v>
      </c>
      <c r="P22" s="166">
        <v>0</v>
      </c>
      <c r="Q22" s="166">
        <f t="shared" si="3"/>
        <v>0</v>
      </c>
      <c r="S22" s="63">
        <f t="shared" si="4"/>
        <v>20</v>
      </c>
      <c r="T22" s="168">
        <f t="shared" si="8"/>
        <v>32000.995546887047</v>
      </c>
      <c r="U22" s="168">
        <f t="shared" si="9"/>
        <v>20226.199115352694</v>
      </c>
      <c r="V22" s="168">
        <f t="shared" si="5"/>
        <v>52227.194662239737</v>
      </c>
      <c r="W22" s="166">
        <f t="shared" si="6"/>
        <v>0</v>
      </c>
    </row>
    <row r="23" spans="1:23">
      <c r="A23" s="63">
        <v>1</v>
      </c>
      <c r="B23" s="63">
        <v>21</v>
      </c>
      <c r="C23" s="63">
        <f t="shared" si="0"/>
        <v>22</v>
      </c>
      <c r="D23" s="168">
        <f>IF(B23=0,VLOOKUP(A23,'New HWP'!$E$12:$S$44,10,0),VLOOKUP(A23,'New HWP'!$E$12:$S$44,10,0)*(MAX(0,(20-B23))/20))</f>
        <v>0</v>
      </c>
      <c r="E23" s="168">
        <f>VLOOKUP(A23,'New HWP'!$E$12:$S$44,15,0)</f>
        <v>0</v>
      </c>
      <c r="H23" s="189">
        <v>21</v>
      </c>
      <c r="I23" s="168">
        <v>27766.583190947815</v>
      </c>
      <c r="J23" s="168">
        <v>20226.199115352694</v>
      </c>
      <c r="K23" s="168">
        <f t="shared" si="7"/>
        <v>47992.782306300505</v>
      </c>
      <c r="N23" s="63">
        <v>21</v>
      </c>
      <c r="O23" s="166">
        <v>0</v>
      </c>
      <c r="P23" s="166">
        <v>0</v>
      </c>
      <c r="Q23" s="166">
        <f t="shared" si="3"/>
        <v>0</v>
      </c>
      <c r="S23" s="63">
        <f>H23</f>
        <v>21</v>
      </c>
      <c r="T23" s="168">
        <f t="shared" si="8"/>
        <v>27766.583190947815</v>
      </c>
      <c r="U23" s="168">
        <f t="shared" si="9"/>
        <v>20226.199115352694</v>
      </c>
      <c r="V23" s="168">
        <f t="shared" si="5"/>
        <v>47992.782306300505</v>
      </c>
      <c r="W23" s="166">
        <f t="shared" si="6"/>
        <v>0</v>
      </c>
    </row>
    <row r="24" spans="1:23">
      <c r="A24" s="63">
        <v>1</v>
      </c>
      <c r="B24" s="63">
        <v>22</v>
      </c>
      <c r="C24" s="63">
        <f t="shared" si="0"/>
        <v>23</v>
      </c>
      <c r="D24" s="168">
        <f>IF(B24=0,VLOOKUP(A24,'New HWP'!$E$12:$S$44,10,0),VLOOKUP(A24,'New HWP'!$E$12:$S$44,10,0)*(MAX(0,(20-B24))/20))</f>
        <v>0</v>
      </c>
      <c r="E24" s="168">
        <f>VLOOKUP(A24,'New HWP'!$E$12:$S$44,15,0)</f>
        <v>0</v>
      </c>
      <c r="H24" s="189">
        <v>22</v>
      </c>
      <c r="I24" s="168">
        <v>23532.170835008576</v>
      </c>
      <c r="J24" s="168">
        <v>20226.199115352694</v>
      </c>
      <c r="K24" s="168">
        <f t="shared" si="7"/>
        <v>43758.369950361273</v>
      </c>
      <c r="N24" s="63">
        <v>22</v>
      </c>
      <c r="O24" s="166">
        <v>0</v>
      </c>
      <c r="P24" s="166">
        <v>0</v>
      </c>
      <c r="Q24" s="166">
        <f t="shared" si="3"/>
        <v>0</v>
      </c>
      <c r="S24" s="63">
        <f t="shared" si="4"/>
        <v>22</v>
      </c>
      <c r="T24" s="168">
        <f t="shared" si="8"/>
        <v>23532.170835008576</v>
      </c>
      <c r="U24" s="168">
        <f t="shared" si="9"/>
        <v>20226.199115352694</v>
      </c>
      <c r="V24" s="168">
        <f t="shared" si="5"/>
        <v>43758.369950361273</v>
      </c>
      <c r="W24" s="166">
        <f t="shared" si="6"/>
        <v>0</v>
      </c>
    </row>
    <row r="25" spans="1:23">
      <c r="A25" s="63">
        <v>1</v>
      </c>
      <c r="B25" s="63">
        <v>23</v>
      </c>
      <c r="C25" s="63">
        <f t="shared" si="0"/>
        <v>24</v>
      </c>
      <c r="D25" s="168">
        <f>IF(B25=0,VLOOKUP(A25,'New HWP'!$E$12:$S$44,10,0),VLOOKUP(A25,'New HWP'!$E$12:$S$44,10,0)*(MAX(0,(20-B25))/20))</f>
        <v>0</v>
      </c>
      <c r="E25" s="168">
        <f>VLOOKUP(A25,'New HWP'!$E$12:$S$44,15,0)</f>
        <v>0</v>
      </c>
      <c r="H25" s="189">
        <v>23</v>
      </c>
      <c r="I25" s="168">
        <v>19297.75847906934</v>
      </c>
      <c r="J25" s="168">
        <v>20226.199115352694</v>
      </c>
      <c r="K25" s="168">
        <f t="shared" si="7"/>
        <v>39523.957594422034</v>
      </c>
      <c r="N25" s="63">
        <v>23</v>
      </c>
      <c r="O25" s="166">
        <v>0</v>
      </c>
      <c r="P25" s="166">
        <v>0</v>
      </c>
      <c r="Q25" s="166">
        <f t="shared" si="3"/>
        <v>0</v>
      </c>
      <c r="S25" s="63">
        <f t="shared" si="4"/>
        <v>23</v>
      </c>
      <c r="T25" s="168">
        <f t="shared" si="8"/>
        <v>19297.75847906934</v>
      </c>
      <c r="U25" s="168">
        <f t="shared" si="9"/>
        <v>20226.199115352694</v>
      </c>
      <c r="V25" s="168">
        <f t="shared" si="5"/>
        <v>39523.957594422034</v>
      </c>
      <c r="W25" s="166">
        <f t="shared" si="6"/>
        <v>0</v>
      </c>
    </row>
    <row r="26" spans="1:23">
      <c r="A26" s="63">
        <v>1</v>
      </c>
      <c r="B26" s="63">
        <v>24</v>
      </c>
      <c r="C26" s="63">
        <f t="shared" si="0"/>
        <v>25</v>
      </c>
      <c r="D26" s="168">
        <f>IF(B26=0,VLOOKUP(A26,'New HWP'!$E$12:$S$44,10,0),VLOOKUP(A26,'New HWP'!$E$12:$S$44,10,0)*(MAX(0,(20-B26))/20))</f>
        <v>0</v>
      </c>
      <c r="E26" s="168">
        <f>VLOOKUP(A26,'New HWP'!$E$12:$S$44,15,0)</f>
        <v>0</v>
      </c>
      <c r="H26" s="189">
        <v>24</v>
      </c>
      <c r="I26" s="168">
        <v>15473.50367120024</v>
      </c>
      <c r="J26" s="168">
        <v>20226.199115352694</v>
      </c>
      <c r="K26" s="168">
        <f t="shared" si="7"/>
        <v>35699.702786552938</v>
      </c>
      <c r="N26" s="63">
        <v>24</v>
      </c>
      <c r="O26" s="166">
        <v>0</v>
      </c>
      <c r="P26" s="166">
        <v>0</v>
      </c>
      <c r="Q26" s="166">
        <f t="shared" si="3"/>
        <v>0</v>
      </c>
      <c r="S26" s="63">
        <f t="shared" si="4"/>
        <v>24</v>
      </c>
      <c r="T26" s="168">
        <f t="shared" si="8"/>
        <v>15473.50367120024</v>
      </c>
      <c r="U26" s="168">
        <f t="shared" si="9"/>
        <v>20226.199115352694</v>
      </c>
      <c r="V26" s="168">
        <f t="shared" si="5"/>
        <v>35699.702786552938</v>
      </c>
      <c r="W26" s="166">
        <f t="shared" si="6"/>
        <v>0</v>
      </c>
    </row>
    <row r="27" spans="1:23">
      <c r="A27" s="63">
        <v>1</v>
      </c>
      <c r="B27" s="63">
        <v>25</v>
      </c>
      <c r="C27" s="63">
        <f t="shared" si="0"/>
        <v>26</v>
      </c>
      <c r="D27" s="168">
        <f>IF(B27=0,VLOOKUP(A27,'New HWP'!$E$12:$S$44,10,0),VLOOKUP(A27,'New HWP'!$E$12:$S$44,10,0)*(MAX(0,(20-B27))/20))</f>
        <v>0</v>
      </c>
      <c r="E27" s="168">
        <f>VLOOKUP(A27,'New HWP'!$E$12:$S$44,15,0)</f>
        <v>0</v>
      </c>
      <c r="H27" s="189">
        <v>25</v>
      </c>
      <c r="I27" s="168">
        <v>12062.260588295179</v>
      </c>
      <c r="J27" s="168">
        <v>20226.199115352694</v>
      </c>
      <c r="K27" s="168">
        <f t="shared" si="7"/>
        <v>32288.459703647874</v>
      </c>
      <c r="N27" s="63">
        <v>25</v>
      </c>
      <c r="O27" s="166">
        <v>0</v>
      </c>
      <c r="P27" s="166">
        <v>0</v>
      </c>
      <c r="Q27" s="166">
        <f t="shared" si="3"/>
        <v>0</v>
      </c>
      <c r="S27" s="63">
        <f t="shared" si="4"/>
        <v>25</v>
      </c>
      <c r="T27" s="168">
        <f t="shared" si="8"/>
        <v>12062.260588295179</v>
      </c>
      <c r="U27" s="168">
        <f t="shared" si="9"/>
        <v>20226.199115352694</v>
      </c>
      <c r="V27" s="168">
        <f t="shared" si="5"/>
        <v>32288.459703647874</v>
      </c>
      <c r="W27" s="166">
        <f t="shared" si="6"/>
        <v>0</v>
      </c>
    </row>
    <row r="28" spans="1:23">
      <c r="A28" s="63">
        <v>1</v>
      </c>
      <c r="B28" s="63">
        <v>26</v>
      </c>
      <c r="C28" s="63">
        <f t="shared" si="0"/>
        <v>27</v>
      </c>
      <c r="D28" s="168">
        <f>IF(B28=0,VLOOKUP(A28,'New HWP'!$E$12:$S$44,10,0),VLOOKUP(A28,'New HWP'!$E$12:$S$44,10,0)*(MAX(0,(20-B28))/20))</f>
        <v>0</v>
      </c>
      <c r="E28" s="168">
        <f>VLOOKUP(A28,'New HWP'!$E$12:$S$44,15,0)</f>
        <v>0</v>
      </c>
      <c r="H28" s="189">
        <v>26</v>
      </c>
      <c r="I28" s="168">
        <v>9066.8745104520312</v>
      </c>
      <c r="J28" s="168">
        <v>20226.199115352694</v>
      </c>
      <c r="K28" s="168">
        <f t="shared" si="7"/>
        <v>29293.073625804725</v>
      </c>
      <c r="N28" s="63">
        <v>26</v>
      </c>
      <c r="O28" s="166">
        <v>0</v>
      </c>
      <c r="P28" s="166">
        <v>0</v>
      </c>
      <c r="Q28" s="166">
        <f t="shared" si="3"/>
        <v>0</v>
      </c>
      <c r="S28" s="63">
        <f t="shared" si="4"/>
        <v>26</v>
      </c>
      <c r="T28" s="168">
        <f t="shared" si="8"/>
        <v>9066.8745104520312</v>
      </c>
      <c r="U28" s="168">
        <f t="shared" si="9"/>
        <v>20226.199115352694</v>
      </c>
      <c r="V28" s="168">
        <f t="shared" si="5"/>
        <v>29293.073625804725</v>
      </c>
      <c r="W28" s="166">
        <f t="shared" si="6"/>
        <v>0</v>
      </c>
    </row>
    <row r="29" spans="1:23">
      <c r="A29" s="63">
        <v>1</v>
      </c>
      <c r="B29" s="63">
        <v>27</v>
      </c>
      <c r="C29" s="63">
        <f t="shared" si="0"/>
        <v>28</v>
      </c>
      <c r="D29" s="168">
        <f>IF(B29=0,VLOOKUP(A29,'New HWP'!$E$12:$S$44,10,0),VLOOKUP(A29,'New HWP'!$E$12:$S$44,10,0)*(MAX(0,(20-B29))/20))</f>
        <v>0</v>
      </c>
      <c r="E29" s="168">
        <f>VLOOKUP(A29,'New HWP'!$E$12:$S$44,15,0)</f>
        <v>0</v>
      </c>
      <c r="H29" s="189">
        <v>27</v>
      </c>
      <c r="I29" s="168">
        <v>6490.1928360534366</v>
      </c>
      <c r="J29" s="168">
        <v>20226.199115352694</v>
      </c>
      <c r="K29" s="168">
        <f t="shared" si="7"/>
        <v>26716.391951406131</v>
      </c>
      <c r="N29" s="63">
        <v>27</v>
      </c>
      <c r="O29" s="166">
        <v>0</v>
      </c>
      <c r="P29" s="166">
        <v>0</v>
      </c>
      <c r="Q29" s="166">
        <f t="shared" si="3"/>
        <v>0</v>
      </c>
      <c r="S29" s="63">
        <f t="shared" si="4"/>
        <v>27</v>
      </c>
      <c r="T29" s="168">
        <f t="shared" si="8"/>
        <v>6490.1928360534366</v>
      </c>
      <c r="U29" s="168">
        <f t="shared" si="9"/>
        <v>20226.199115352694</v>
      </c>
      <c r="V29" s="168">
        <f t="shared" si="5"/>
        <v>26716.391951406131</v>
      </c>
      <c r="W29" s="166">
        <f t="shared" si="6"/>
        <v>0</v>
      </c>
    </row>
    <row r="30" spans="1:23">
      <c r="A30" s="63">
        <v>1</v>
      </c>
      <c r="B30" s="63">
        <v>28</v>
      </c>
      <c r="C30" s="63">
        <f t="shared" si="0"/>
        <v>29</v>
      </c>
      <c r="D30" s="168">
        <f>IF(B30=0,VLOOKUP(A30,'New HWP'!$E$12:$S$44,10,0),VLOOKUP(A30,'New HWP'!$E$12:$S$44,10,0)*(MAX(0,(20-B30))/20))</f>
        <v>0</v>
      </c>
      <c r="E30" s="168">
        <f>VLOOKUP(A30,'New HWP'!$E$12:$S$44,15,0)</f>
        <v>0</v>
      </c>
      <c r="H30" s="189">
        <v>28</v>
      </c>
      <c r="I30" s="168">
        <v>4336.5023318701988</v>
      </c>
      <c r="J30" s="168">
        <v>20226.199115352694</v>
      </c>
      <c r="K30" s="168">
        <f t="shared" si="7"/>
        <v>24562.701447222891</v>
      </c>
      <c r="N30" s="63">
        <v>28</v>
      </c>
      <c r="O30" s="166">
        <v>0</v>
      </c>
      <c r="P30" s="166">
        <v>0</v>
      </c>
      <c r="Q30" s="166">
        <f t="shared" si="3"/>
        <v>0</v>
      </c>
      <c r="S30" s="63">
        <f t="shared" si="4"/>
        <v>28</v>
      </c>
      <c r="T30" s="168">
        <f t="shared" si="8"/>
        <v>4336.5023318701988</v>
      </c>
      <c r="U30" s="168">
        <f t="shared" si="9"/>
        <v>20226.199115352694</v>
      </c>
      <c r="V30" s="168">
        <f t="shared" si="5"/>
        <v>24562.701447222891</v>
      </c>
      <c r="W30" s="166">
        <f t="shared" si="6"/>
        <v>0</v>
      </c>
    </row>
    <row r="31" spans="1:23">
      <c r="A31" s="63">
        <v>1</v>
      </c>
      <c r="B31" s="63">
        <v>29</v>
      </c>
      <c r="C31" s="63">
        <f t="shared" si="0"/>
        <v>30</v>
      </c>
      <c r="D31" s="168">
        <f>IF(B31=0,VLOOKUP(A31,'New HWP'!$E$12:$S$44,10,0),VLOOKUP(A31,'New HWP'!$E$12:$S$44,10,0)*(MAX(0,(20-B31))/20))</f>
        <v>0</v>
      </c>
      <c r="E31" s="168">
        <f>VLOOKUP(A31,'New HWP'!$E$12:$S$44,15,0)</f>
        <v>0</v>
      </c>
      <c r="H31" s="189">
        <v>29</v>
      </c>
      <c r="I31" s="168">
        <v>2607.8754543922641</v>
      </c>
      <c r="J31" s="168">
        <v>20226.199115352694</v>
      </c>
      <c r="K31" s="168">
        <f t="shared" si="7"/>
        <v>22834.07456974496</v>
      </c>
      <c r="N31" s="63">
        <v>29</v>
      </c>
      <c r="O31" s="166">
        <v>0</v>
      </c>
      <c r="P31" s="166">
        <v>0</v>
      </c>
      <c r="Q31" s="166">
        <f t="shared" si="3"/>
        <v>0</v>
      </c>
      <c r="S31" s="63">
        <f t="shared" si="4"/>
        <v>29</v>
      </c>
      <c r="T31" s="168">
        <f t="shared" si="8"/>
        <v>2607.8754543922641</v>
      </c>
      <c r="U31" s="168">
        <f t="shared" si="9"/>
        <v>20226.199115352694</v>
      </c>
      <c r="V31" s="168">
        <f t="shared" si="5"/>
        <v>22834.07456974496</v>
      </c>
      <c r="W31" s="166">
        <f t="shared" si="6"/>
        <v>0</v>
      </c>
    </row>
    <row r="32" spans="1:23">
      <c r="A32" s="63">
        <v>1</v>
      </c>
      <c r="B32" s="63">
        <v>30</v>
      </c>
      <c r="C32" s="63">
        <f t="shared" si="0"/>
        <v>31</v>
      </c>
      <c r="D32" s="168">
        <f>IF(B32=0,VLOOKUP(A32,'New HWP'!$E$12:$S$44,10,0),VLOOKUP(A32,'New HWP'!$E$12:$S$44,10,0)*(MAX(0,(20-B32))/20))</f>
        <v>0</v>
      </c>
      <c r="E32" s="168">
        <f>VLOOKUP(A32,'New HWP'!$E$12:$S$44,15,0)</f>
        <v>0</v>
      </c>
      <c r="H32" s="189">
        <v>30</v>
      </c>
      <c r="I32" s="168">
        <v>1307.1539810793354</v>
      </c>
      <c r="J32" s="168">
        <v>20226.199115352694</v>
      </c>
      <c r="K32" s="168">
        <f t="shared" si="7"/>
        <v>21533.353096432031</v>
      </c>
      <c r="N32" s="63">
        <v>30</v>
      </c>
      <c r="O32" s="166">
        <v>0</v>
      </c>
      <c r="P32" s="166">
        <v>0</v>
      </c>
      <c r="Q32" s="166">
        <f t="shared" si="3"/>
        <v>0</v>
      </c>
      <c r="S32" s="63">
        <f t="shared" si="4"/>
        <v>30</v>
      </c>
      <c r="T32" s="168">
        <f t="shared" si="8"/>
        <v>1307.1539810793354</v>
      </c>
      <c r="U32" s="168">
        <f t="shared" si="9"/>
        <v>20226.199115352694</v>
      </c>
      <c r="V32" s="168">
        <f t="shared" si="5"/>
        <v>21533.353096432031</v>
      </c>
      <c r="W32" s="166">
        <f t="shared" si="6"/>
        <v>0</v>
      </c>
    </row>
    <row r="33" spans="1:10">
      <c r="A33" s="63">
        <f>A2+1</f>
        <v>2</v>
      </c>
      <c r="B33" s="63">
        <f>B2</f>
        <v>0</v>
      </c>
      <c r="C33" s="63">
        <f t="shared" si="0"/>
        <v>2</v>
      </c>
      <c r="D33" s="168">
        <f>IF(B33=0,VLOOKUP(A33,'New HWP'!$E$12:$S$44,10,0),VLOOKUP(A33,'New HWP'!$E$12:$S$44,10,0)*(MAX(0,(20-B33))/20))</f>
        <v>0</v>
      </c>
      <c r="E33" s="168">
        <f>VLOOKUP(A33,'New HWP'!$E$12:$S$44,15,0)</f>
        <v>0</v>
      </c>
      <c r="H33" s="189">
        <v>31</v>
      </c>
      <c r="I33" s="168">
        <v>436.40485205478183</v>
      </c>
      <c r="J33" s="168">
        <v>20226.199115352694</v>
      </c>
    </row>
    <row r="34" spans="1:10">
      <c r="A34" s="63">
        <f t="shared" ref="A34:A97" si="10">A3+1</f>
        <v>2</v>
      </c>
      <c r="B34" s="63">
        <f t="shared" ref="B34:B97" si="11">B3</f>
        <v>1</v>
      </c>
      <c r="C34" s="63">
        <f t="shared" si="0"/>
        <v>3</v>
      </c>
      <c r="D34" s="168">
        <f>IF(B34=0,VLOOKUP(A34,'New HWP'!$E$12:$S$44,10,0),VLOOKUP(A34,'New HWP'!$E$12:$S$44,10,0)*(MAX(0,(20-B34))/20))</f>
        <v>0</v>
      </c>
      <c r="E34" s="168">
        <f>VLOOKUP(A34,'New HWP'!$E$12:$S$44,15,0)</f>
        <v>0</v>
      </c>
      <c r="H34" s="189">
        <v>32</v>
      </c>
      <c r="I34" s="168">
        <v>0</v>
      </c>
      <c r="J34" s="168">
        <v>20226.199115352694</v>
      </c>
    </row>
    <row r="35" spans="1:10">
      <c r="A35" s="63">
        <f t="shared" si="10"/>
        <v>2</v>
      </c>
      <c r="B35" s="63">
        <f t="shared" si="11"/>
        <v>2</v>
      </c>
      <c r="C35" s="63">
        <f t="shared" si="0"/>
        <v>4</v>
      </c>
      <c r="D35" s="168">
        <f>IF(B35=0,VLOOKUP(A35,'New HWP'!$E$12:$S$44,10,0),VLOOKUP(A35,'New HWP'!$E$12:$S$44,10,0)*(MAX(0,(20-B35))/20))</f>
        <v>0</v>
      </c>
      <c r="E35" s="168">
        <f>VLOOKUP(A35,'New HWP'!$E$12:$S$44,15,0)</f>
        <v>0</v>
      </c>
      <c r="H35" s="189">
        <v>33</v>
      </c>
      <c r="I35" s="168">
        <v>0</v>
      </c>
      <c r="J35" s="168">
        <v>20226.199115352694</v>
      </c>
    </row>
    <row r="36" spans="1:10">
      <c r="A36" s="63">
        <f t="shared" si="10"/>
        <v>2</v>
      </c>
      <c r="B36" s="63">
        <f t="shared" si="11"/>
        <v>3</v>
      </c>
      <c r="C36" s="63">
        <f t="shared" si="0"/>
        <v>5</v>
      </c>
      <c r="D36" s="168">
        <f>IF(B36=0,VLOOKUP(A36,'New HWP'!$E$12:$S$44,10,0),VLOOKUP(A36,'New HWP'!$E$12:$S$44,10,0)*(MAX(0,(20-B36))/20))</f>
        <v>0</v>
      </c>
      <c r="E36" s="168">
        <f>VLOOKUP(A36,'New HWP'!$E$12:$S$44,15,0)</f>
        <v>0</v>
      </c>
      <c r="H36" s="189">
        <v>34</v>
      </c>
      <c r="I36" s="168">
        <v>0</v>
      </c>
      <c r="J36" s="168">
        <v>18267.03039521246</v>
      </c>
    </row>
    <row r="37" spans="1:10">
      <c r="A37" s="63">
        <f t="shared" si="10"/>
        <v>2</v>
      </c>
      <c r="B37" s="63">
        <f t="shared" si="11"/>
        <v>4</v>
      </c>
      <c r="C37" s="63">
        <f t="shared" si="0"/>
        <v>6</v>
      </c>
      <c r="D37" s="168">
        <f>IF(B37=0,VLOOKUP(A37,'New HWP'!$E$12:$S$44,10,0),VLOOKUP(A37,'New HWP'!$E$12:$S$44,10,0)*(MAX(0,(20-B37))/20))</f>
        <v>0</v>
      </c>
      <c r="E37" s="168">
        <f>VLOOKUP(A37,'New HWP'!$E$12:$S$44,15,0)</f>
        <v>0</v>
      </c>
      <c r="H37" s="189">
        <v>35</v>
      </c>
      <c r="I37" s="168">
        <v>0</v>
      </c>
      <c r="J37" s="168">
        <v>16294.228342908573</v>
      </c>
    </row>
    <row r="38" spans="1:10">
      <c r="A38" s="63">
        <f t="shared" si="10"/>
        <v>2</v>
      </c>
      <c r="B38" s="63">
        <f t="shared" si="11"/>
        <v>5</v>
      </c>
      <c r="C38" s="63">
        <f t="shared" si="0"/>
        <v>7</v>
      </c>
      <c r="D38" s="168">
        <f>IF(B38=0,VLOOKUP(A38,'New HWP'!$E$12:$S$44,10,0),VLOOKUP(A38,'New HWP'!$E$12:$S$44,10,0)*(MAX(0,(20-B38))/20))</f>
        <v>0</v>
      </c>
      <c r="E38" s="168">
        <f>VLOOKUP(A38,'New HWP'!$E$12:$S$44,15,0)</f>
        <v>0</v>
      </c>
      <c r="H38" s="189">
        <v>36</v>
      </c>
      <c r="I38" s="168">
        <v>0</v>
      </c>
      <c r="J38" s="168">
        <v>14307.835455097631</v>
      </c>
    </row>
    <row r="39" spans="1:10">
      <c r="A39" s="63">
        <f t="shared" si="10"/>
        <v>2</v>
      </c>
      <c r="B39" s="63">
        <f t="shared" si="11"/>
        <v>6</v>
      </c>
      <c r="C39" s="63">
        <f t="shared" si="0"/>
        <v>8</v>
      </c>
      <c r="D39" s="168">
        <f>IF(B39=0,VLOOKUP(A39,'New HWP'!$E$12:$S$44,10,0),VLOOKUP(A39,'New HWP'!$E$12:$S$44,10,0)*(MAX(0,(20-B39))/20))</f>
        <v>0</v>
      </c>
      <c r="E39" s="168">
        <f>VLOOKUP(A39,'New HWP'!$E$12:$S$44,15,0)</f>
        <v>0</v>
      </c>
      <c r="H39" s="189">
        <v>37</v>
      </c>
      <c r="I39" s="168">
        <v>0</v>
      </c>
      <c r="J39" s="168">
        <v>12307.84161352806</v>
      </c>
    </row>
    <row r="40" spans="1:10">
      <c r="A40" s="63">
        <f t="shared" si="10"/>
        <v>2</v>
      </c>
      <c r="B40" s="63">
        <f t="shared" si="11"/>
        <v>7</v>
      </c>
      <c r="C40" s="63">
        <f t="shared" si="0"/>
        <v>9</v>
      </c>
      <c r="D40" s="168">
        <f>IF(B40=0,VLOOKUP(A40,'New HWP'!$E$12:$S$44,10,0),VLOOKUP(A40,'New HWP'!$E$12:$S$44,10,0)*(MAX(0,(20-B40))/20))</f>
        <v>0</v>
      </c>
      <c r="E40" s="168">
        <f>VLOOKUP(A40,'New HWP'!$E$12:$S$44,15,0)</f>
        <v>0</v>
      </c>
      <c r="H40" s="189">
        <v>38</v>
      </c>
      <c r="I40" s="168">
        <v>0</v>
      </c>
      <c r="J40" s="168">
        <v>10287.371495446205</v>
      </c>
    </row>
    <row r="41" spans="1:10">
      <c r="A41" s="63">
        <f t="shared" si="10"/>
        <v>2</v>
      </c>
      <c r="B41" s="63">
        <f t="shared" si="11"/>
        <v>8</v>
      </c>
      <c r="C41" s="63">
        <f t="shared" si="0"/>
        <v>10</v>
      </c>
      <c r="D41" s="168">
        <f>IF(B41=0,VLOOKUP(A41,'New HWP'!$E$12:$S$44,10,0),VLOOKUP(A41,'New HWP'!$E$12:$S$44,10,0)*(MAX(0,(20-B41))/20))</f>
        <v>0</v>
      </c>
      <c r="E41" s="168">
        <f>VLOOKUP(A41,'New HWP'!$E$12:$S$44,15,0)</f>
        <v>0</v>
      </c>
      <c r="H41" s="189">
        <v>39</v>
      </c>
      <c r="I41" s="168">
        <v>0</v>
      </c>
      <c r="J41" s="168">
        <v>8257.0020302767171</v>
      </c>
    </row>
    <row r="42" spans="1:10">
      <c r="A42" s="63">
        <f t="shared" si="10"/>
        <v>2</v>
      </c>
      <c r="B42" s="63">
        <f t="shared" si="11"/>
        <v>9</v>
      </c>
      <c r="C42" s="63">
        <f t="shared" si="0"/>
        <v>11</v>
      </c>
      <c r="D42" s="168">
        <f>IF(B42=0,VLOOKUP(A42,'New HWP'!$E$12:$S$44,10,0),VLOOKUP(A42,'New HWP'!$E$12:$S$44,10,0)*(MAX(0,(20-B42))/20))</f>
        <v>0</v>
      </c>
      <c r="E42" s="168">
        <f>VLOOKUP(A42,'New HWP'!$E$12:$S$44,15,0)</f>
        <v>0</v>
      </c>
      <c r="H42" s="189">
        <v>40</v>
      </c>
      <c r="I42" s="168">
        <v>0</v>
      </c>
      <c r="J42" s="168">
        <v>6213.0584603885818</v>
      </c>
    </row>
    <row r="43" spans="1:10">
      <c r="A43" s="63">
        <f t="shared" si="10"/>
        <v>2</v>
      </c>
      <c r="B43" s="63">
        <f t="shared" si="11"/>
        <v>10</v>
      </c>
      <c r="C43" s="63">
        <f t="shared" si="0"/>
        <v>12</v>
      </c>
      <c r="D43" s="168">
        <f>IF(B43=0,VLOOKUP(A43,'New HWP'!$E$12:$S$44,10,0),VLOOKUP(A43,'New HWP'!$E$12:$S$44,10,0)*(MAX(0,(20-B43))/20))</f>
        <v>0</v>
      </c>
      <c r="E43" s="168">
        <f>VLOOKUP(A43,'New HWP'!$E$12:$S$44,15,0)</f>
        <v>0</v>
      </c>
      <c r="H43" s="189">
        <v>41</v>
      </c>
      <c r="I43" s="168">
        <v>0</v>
      </c>
      <c r="J43" s="168">
        <v>4159.2418930262738</v>
      </c>
    </row>
    <row r="44" spans="1:10">
      <c r="A44" s="63">
        <f t="shared" si="10"/>
        <v>2</v>
      </c>
      <c r="B44" s="63">
        <f t="shared" si="11"/>
        <v>11</v>
      </c>
      <c r="C44" s="63">
        <f t="shared" si="0"/>
        <v>13</v>
      </c>
      <c r="D44" s="168">
        <f>IF(B44=0,VLOOKUP(A44,'New HWP'!$E$12:$S$44,10,0),VLOOKUP(A44,'New HWP'!$E$12:$S$44,10,0)*(MAX(0,(20-B44))/20))</f>
        <v>0</v>
      </c>
      <c r="E44" s="168">
        <f>VLOOKUP(A44,'New HWP'!$E$12:$S$44,15,0)</f>
        <v>0</v>
      </c>
      <c r="H44" s="189">
        <v>42</v>
      </c>
      <c r="I44" s="168">
        <v>0</v>
      </c>
      <c r="J44" s="168">
        <v>2084.54224355015</v>
      </c>
    </row>
    <row r="45" spans="1:10">
      <c r="A45" s="63">
        <f t="shared" si="10"/>
        <v>2</v>
      </c>
      <c r="B45" s="63">
        <f t="shared" si="11"/>
        <v>12</v>
      </c>
      <c r="C45" s="63">
        <f t="shared" si="0"/>
        <v>14</v>
      </c>
      <c r="D45" s="168">
        <f>IF(B45=0,VLOOKUP(A45,'New HWP'!$E$12:$S$44,10,0),VLOOKUP(A45,'New HWP'!$E$12:$S$44,10,0)*(MAX(0,(20-B45))/20))</f>
        <v>0</v>
      </c>
      <c r="E45" s="168">
        <f>VLOOKUP(A45,'New HWP'!$E$12:$S$44,15,0)</f>
        <v>0</v>
      </c>
      <c r="H45" s="189">
        <v>43</v>
      </c>
      <c r="I45" s="168">
        <v>0</v>
      </c>
      <c r="J45" s="168">
        <v>0</v>
      </c>
    </row>
    <row r="46" spans="1:10">
      <c r="A46" s="63">
        <f t="shared" si="10"/>
        <v>2</v>
      </c>
      <c r="B46" s="63">
        <f t="shared" si="11"/>
        <v>13</v>
      </c>
      <c r="C46" s="63">
        <f t="shared" si="0"/>
        <v>15</v>
      </c>
      <c r="D46" s="168">
        <f>IF(B46=0,VLOOKUP(A46,'New HWP'!$E$12:$S$44,10,0),VLOOKUP(A46,'New HWP'!$E$12:$S$44,10,0)*(MAX(0,(20-B46))/20))</f>
        <v>0</v>
      </c>
      <c r="E46" s="168">
        <f>VLOOKUP(A46,'New HWP'!$E$12:$S$44,15,0)</f>
        <v>0</v>
      </c>
      <c r="H46" s="189">
        <v>44</v>
      </c>
      <c r="I46" s="168">
        <v>0</v>
      </c>
      <c r="J46" s="168">
        <v>0</v>
      </c>
    </row>
    <row r="47" spans="1:10">
      <c r="A47" s="63">
        <f t="shared" si="10"/>
        <v>2</v>
      </c>
      <c r="B47" s="63">
        <f t="shared" si="11"/>
        <v>14</v>
      </c>
      <c r="C47" s="63">
        <f t="shared" si="0"/>
        <v>16</v>
      </c>
      <c r="D47" s="168">
        <f>IF(B47=0,VLOOKUP(A47,'New HWP'!$E$12:$S$44,10,0),VLOOKUP(A47,'New HWP'!$E$12:$S$44,10,0)*(MAX(0,(20-B47))/20))</f>
        <v>0</v>
      </c>
      <c r="E47" s="168">
        <f>VLOOKUP(A47,'New HWP'!$E$12:$S$44,15,0)</f>
        <v>0</v>
      </c>
      <c r="H47" s="189">
        <v>45</v>
      </c>
      <c r="I47" s="168">
        <v>0</v>
      </c>
      <c r="J47" s="168">
        <v>0</v>
      </c>
    </row>
    <row r="48" spans="1:10">
      <c r="A48" s="63">
        <f t="shared" si="10"/>
        <v>2</v>
      </c>
      <c r="B48" s="63">
        <f t="shared" si="11"/>
        <v>15</v>
      </c>
      <c r="C48" s="63">
        <f t="shared" si="0"/>
        <v>17</v>
      </c>
      <c r="D48" s="168">
        <f>IF(B48=0,VLOOKUP(A48,'New HWP'!$E$12:$S$44,10,0),VLOOKUP(A48,'New HWP'!$E$12:$S$44,10,0)*(MAX(0,(20-B48))/20))</f>
        <v>0</v>
      </c>
      <c r="E48" s="168">
        <f>VLOOKUP(A48,'New HWP'!$E$12:$S$44,15,0)</f>
        <v>0</v>
      </c>
      <c r="H48" s="189">
        <v>46</v>
      </c>
      <c r="I48" s="168">
        <v>0</v>
      </c>
      <c r="J48" s="168">
        <v>0</v>
      </c>
    </row>
    <row r="49" spans="1:10">
      <c r="A49" s="63">
        <f t="shared" si="10"/>
        <v>2</v>
      </c>
      <c r="B49" s="63">
        <f t="shared" si="11"/>
        <v>16</v>
      </c>
      <c r="C49" s="63">
        <f t="shared" si="0"/>
        <v>18</v>
      </c>
      <c r="D49" s="168">
        <f>IF(B49=0,VLOOKUP(A49,'New HWP'!$E$12:$S$44,10,0),VLOOKUP(A49,'New HWP'!$E$12:$S$44,10,0)*(MAX(0,(20-B49))/20))</f>
        <v>0</v>
      </c>
      <c r="E49" s="168">
        <f>VLOOKUP(A49,'New HWP'!$E$12:$S$44,15,0)</f>
        <v>0</v>
      </c>
      <c r="H49" s="189">
        <v>47</v>
      </c>
      <c r="I49" s="168">
        <v>0</v>
      </c>
      <c r="J49" s="168">
        <v>0</v>
      </c>
    </row>
    <row r="50" spans="1:10">
      <c r="A50" s="63">
        <f t="shared" si="10"/>
        <v>2</v>
      </c>
      <c r="B50" s="63">
        <f t="shared" si="11"/>
        <v>17</v>
      </c>
      <c r="C50" s="63">
        <f t="shared" si="0"/>
        <v>19</v>
      </c>
      <c r="D50" s="168">
        <f>IF(B50=0,VLOOKUP(A50,'New HWP'!$E$12:$S$44,10,0),VLOOKUP(A50,'New HWP'!$E$12:$S$44,10,0)*(MAX(0,(20-B50))/20))</f>
        <v>0</v>
      </c>
      <c r="E50" s="168">
        <f>VLOOKUP(A50,'New HWP'!$E$12:$S$44,15,0)</f>
        <v>0</v>
      </c>
      <c r="H50" s="189">
        <v>48</v>
      </c>
      <c r="I50" s="168">
        <v>0</v>
      </c>
      <c r="J50" s="168">
        <v>0</v>
      </c>
    </row>
    <row r="51" spans="1:10">
      <c r="A51" s="63">
        <f t="shared" si="10"/>
        <v>2</v>
      </c>
      <c r="B51" s="63">
        <f t="shared" si="11"/>
        <v>18</v>
      </c>
      <c r="C51" s="63">
        <f t="shared" si="0"/>
        <v>20</v>
      </c>
      <c r="D51" s="168">
        <f>IF(B51=0,VLOOKUP(A51,'New HWP'!$E$12:$S$44,10,0),VLOOKUP(A51,'New HWP'!$E$12:$S$44,10,0)*(MAX(0,(20-B51))/20))</f>
        <v>0</v>
      </c>
      <c r="E51" s="168">
        <f>VLOOKUP(A51,'New HWP'!$E$12:$S$44,15,0)</f>
        <v>0</v>
      </c>
      <c r="H51" s="189">
        <v>49</v>
      </c>
      <c r="I51" s="168">
        <v>0</v>
      </c>
      <c r="J51" s="168">
        <v>0</v>
      </c>
    </row>
    <row r="52" spans="1:10">
      <c r="A52" s="63">
        <f t="shared" si="10"/>
        <v>2</v>
      </c>
      <c r="B52" s="63">
        <f t="shared" si="11"/>
        <v>19</v>
      </c>
      <c r="C52" s="63">
        <f t="shared" si="0"/>
        <v>21</v>
      </c>
      <c r="D52" s="168">
        <f>IF(B52=0,VLOOKUP(A52,'New HWP'!$E$12:$S$44,10,0),VLOOKUP(A52,'New HWP'!$E$12:$S$44,10,0)*(MAX(0,(20-B52))/20))</f>
        <v>0</v>
      </c>
      <c r="E52" s="168">
        <f>VLOOKUP(A52,'New HWP'!$E$12:$S$44,15,0)</f>
        <v>0</v>
      </c>
      <c r="H52" s="189">
        <v>50</v>
      </c>
      <c r="I52" s="168">
        <v>0</v>
      </c>
      <c r="J52" s="168">
        <v>0</v>
      </c>
    </row>
    <row r="53" spans="1:10">
      <c r="A53" s="63">
        <f t="shared" si="10"/>
        <v>2</v>
      </c>
      <c r="B53" s="63">
        <f t="shared" si="11"/>
        <v>20</v>
      </c>
      <c r="C53" s="63">
        <f t="shared" si="0"/>
        <v>22</v>
      </c>
      <c r="D53" s="168">
        <f>IF(B53=0,VLOOKUP(A53,'New HWP'!$E$12:$S$44,10,0),VLOOKUP(A53,'New HWP'!$E$12:$S$44,10,0)*(MAX(0,(20-B53))/20))</f>
        <v>0</v>
      </c>
      <c r="E53" s="168">
        <f>VLOOKUP(A53,'New HWP'!$E$12:$S$44,15,0)</f>
        <v>0</v>
      </c>
      <c r="H53" s="189">
        <v>51</v>
      </c>
      <c r="I53" s="168">
        <v>0</v>
      </c>
      <c r="J53" s="168">
        <v>0</v>
      </c>
    </row>
    <row r="54" spans="1:10">
      <c r="A54" s="63">
        <f t="shared" si="10"/>
        <v>2</v>
      </c>
      <c r="B54" s="63">
        <f t="shared" si="11"/>
        <v>21</v>
      </c>
      <c r="C54" s="63">
        <f t="shared" si="0"/>
        <v>23</v>
      </c>
      <c r="D54" s="168">
        <f>IF(B54=0,VLOOKUP(A54,'New HWP'!$E$12:$S$44,10,0),VLOOKUP(A54,'New HWP'!$E$12:$S$44,10,0)*(MAX(0,(20-B54))/20))</f>
        <v>0</v>
      </c>
      <c r="E54" s="168">
        <f>VLOOKUP(A54,'New HWP'!$E$12:$S$44,15,0)</f>
        <v>0</v>
      </c>
      <c r="H54" s="189">
        <v>52</v>
      </c>
      <c r="I54" s="168">
        <v>0</v>
      </c>
      <c r="J54" s="168">
        <v>0</v>
      </c>
    </row>
    <row r="55" spans="1:10">
      <c r="A55" s="63">
        <f t="shared" si="10"/>
        <v>2</v>
      </c>
      <c r="B55" s="63">
        <f t="shared" si="11"/>
        <v>22</v>
      </c>
      <c r="C55" s="63">
        <f t="shared" si="0"/>
        <v>24</v>
      </c>
      <c r="D55" s="168">
        <f>IF(B55=0,VLOOKUP(A55,'New HWP'!$E$12:$S$44,10,0),VLOOKUP(A55,'New HWP'!$E$12:$S$44,10,0)*(MAX(0,(20-B55))/20))</f>
        <v>0</v>
      </c>
      <c r="E55" s="168">
        <f>VLOOKUP(A55,'New HWP'!$E$12:$S$44,15,0)</f>
        <v>0</v>
      </c>
      <c r="H55" s="189">
        <v>53</v>
      </c>
      <c r="I55" s="168">
        <v>0</v>
      </c>
      <c r="J55" s="168">
        <v>0</v>
      </c>
    </row>
    <row r="56" spans="1:10">
      <c r="A56" s="63">
        <f t="shared" si="10"/>
        <v>2</v>
      </c>
      <c r="B56" s="63">
        <f t="shared" si="11"/>
        <v>23</v>
      </c>
      <c r="C56" s="63">
        <f t="shared" si="0"/>
        <v>25</v>
      </c>
      <c r="D56" s="168">
        <f>IF(B56=0,VLOOKUP(A56,'New HWP'!$E$12:$S$44,10,0),VLOOKUP(A56,'New HWP'!$E$12:$S$44,10,0)*(MAX(0,(20-B56))/20))</f>
        <v>0</v>
      </c>
      <c r="E56" s="168">
        <f>VLOOKUP(A56,'New HWP'!$E$12:$S$44,15,0)</f>
        <v>0</v>
      </c>
      <c r="H56" s="189">
        <v>54</v>
      </c>
      <c r="I56" s="168">
        <v>0</v>
      </c>
      <c r="J56" s="168">
        <v>0</v>
      </c>
    </row>
    <row r="57" spans="1:10">
      <c r="A57" s="63">
        <f t="shared" si="10"/>
        <v>2</v>
      </c>
      <c r="B57" s="63">
        <f t="shared" si="11"/>
        <v>24</v>
      </c>
      <c r="C57" s="63">
        <f t="shared" si="0"/>
        <v>26</v>
      </c>
      <c r="D57" s="168">
        <f>IF(B57=0,VLOOKUP(A57,'New HWP'!$E$12:$S$44,10,0),VLOOKUP(A57,'New HWP'!$E$12:$S$44,10,0)*(MAX(0,(20-B57))/20))</f>
        <v>0</v>
      </c>
      <c r="E57" s="168">
        <f>VLOOKUP(A57,'New HWP'!$E$12:$S$44,15,0)</f>
        <v>0</v>
      </c>
      <c r="H57" s="189">
        <v>55</v>
      </c>
      <c r="I57" s="168">
        <v>0</v>
      </c>
      <c r="J57" s="168">
        <v>0</v>
      </c>
    </row>
    <row r="58" spans="1:10">
      <c r="A58" s="63">
        <f t="shared" si="10"/>
        <v>2</v>
      </c>
      <c r="B58" s="63">
        <f t="shared" si="11"/>
        <v>25</v>
      </c>
      <c r="C58" s="63">
        <f t="shared" si="0"/>
        <v>27</v>
      </c>
      <c r="D58" s="168">
        <f>IF(B58=0,VLOOKUP(A58,'New HWP'!$E$12:$S$44,10,0),VLOOKUP(A58,'New HWP'!$E$12:$S$44,10,0)*(MAX(0,(20-B58))/20))</f>
        <v>0</v>
      </c>
      <c r="E58" s="168">
        <f>VLOOKUP(A58,'New HWP'!$E$12:$S$44,15,0)</f>
        <v>0</v>
      </c>
      <c r="H58" s="189">
        <v>56</v>
      </c>
      <c r="I58" s="168">
        <v>0</v>
      </c>
      <c r="J58" s="168">
        <v>0</v>
      </c>
    </row>
    <row r="59" spans="1:10">
      <c r="A59" s="63">
        <f t="shared" si="10"/>
        <v>2</v>
      </c>
      <c r="B59" s="63">
        <f t="shared" si="11"/>
        <v>26</v>
      </c>
      <c r="C59" s="63">
        <f t="shared" si="0"/>
        <v>28</v>
      </c>
      <c r="D59" s="168">
        <f>IF(B59=0,VLOOKUP(A59,'New HWP'!$E$12:$S$44,10,0),VLOOKUP(A59,'New HWP'!$E$12:$S$44,10,0)*(MAX(0,(20-B59))/20))</f>
        <v>0</v>
      </c>
      <c r="E59" s="168">
        <f>VLOOKUP(A59,'New HWP'!$E$12:$S$44,15,0)</f>
        <v>0</v>
      </c>
      <c r="H59" s="189">
        <v>57</v>
      </c>
      <c r="I59" s="168">
        <v>0</v>
      </c>
      <c r="J59" s="168">
        <v>0</v>
      </c>
    </row>
    <row r="60" spans="1:10">
      <c r="A60" s="63">
        <f t="shared" si="10"/>
        <v>2</v>
      </c>
      <c r="B60" s="63">
        <f t="shared" si="11"/>
        <v>27</v>
      </c>
      <c r="C60" s="63">
        <f t="shared" si="0"/>
        <v>29</v>
      </c>
      <c r="D60" s="168">
        <f>IF(B60=0,VLOOKUP(A60,'New HWP'!$E$12:$S$44,10,0),VLOOKUP(A60,'New HWP'!$E$12:$S$44,10,0)*(MAX(0,(20-B60))/20))</f>
        <v>0</v>
      </c>
      <c r="E60" s="168">
        <f>VLOOKUP(A60,'New HWP'!$E$12:$S$44,15,0)</f>
        <v>0</v>
      </c>
      <c r="H60" s="189">
        <v>58</v>
      </c>
      <c r="I60" s="168">
        <v>0</v>
      </c>
      <c r="J60" s="168">
        <v>0</v>
      </c>
    </row>
    <row r="61" spans="1:10">
      <c r="A61" s="63">
        <f t="shared" si="10"/>
        <v>2</v>
      </c>
      <c r="B61" s="63">
        <f t="shared" si="11"/>
        <v>28</v>
      </c>
      <c r="C61" s="63">
        <f t="shared" si="0"/>
        <v>30</v>
      </c>
      <c r="D61" s="168">
        <f>IF(B61=0,VLOOKUP(A61,'New HWP'!$E$12:$S$44,10,0),VLOOKUP(A61,'New HWP'!$E$12:$S$44,10,0)*(MAX(0,(20-B61))/20))</f>
        <v>0</v>
      </c>
      <c r="E61" s="168">
        <f>VLOOKUP(A61,'New HWP'!$E$12:$S$44,15,0)</f>
        <v>0</v>
      </c>
      <c r="H61" s="189">
        <v>59</v>
      </c>
      <c r="I61" s="168">
        <v>0</v>
      </c>
      <c r="J61" s="168">
        <v>0</v>
      </c>
    </row>
    <row r="62" spans="1:10">
      <c r="A62" s="63">
        <f t="shared" si="10"/>
        <v>2</v>
      </c>
      <c r="B62" s="63">
        <f t="shared" si="11"/>
        <v>29</v>
      </c>
      <c r="C62" s="63">
        <f t="shared" si="0"/>
        <v>31</v>
      </c>
      <c r="D62" s="168">
        <f>IF(B62=0,VLOOKUP(A62,'New HWP'!$E$12:$S$44,10,0),VLOOKUP(A62,'New HWP'!$E$12:$S$44,10,0)*(MAX(0,(20-B62))/20))</f>
        <v>0</v>
      </c>
      <c r="E62" s="168">
        <f>VLOOKUP(A62,'New HWP'!$E$12:$S$44,15,0)</f>
        <v>0</v>
      </c>
      <c r="H62" s="189">
        <v>60</v>
      </c>
      <c r="I62" s="168">
        <v>0</v>
      </c>
      <c r="J62" s="168">
        <v>0</v>
      </c>
    </row>
    <row r="63" spans="1:10">
      <c r="A63" s="63">
        <f t="shared" si="10"/>
        <v>2</v>
      </c>
      <c r="B63" s="63">
        <f t="shared" si="11"/>
        <v>30</v>
      </c>
      <c r="C63" s="63">
        <f t="shared" si="0"/>
        <v>32</v>
      </c>
      <c r="D63" s="168">
        <f>IF(B63=0,VLOOKUP(A63,'New HWP'!$E$12:$S$44,10,0),VLOOKUP(A63,'New HWP'!$E$12:$S$44,10,0)*(MAX(0,(20-B63))/20))</f>
        <v>0</v>
      </c>
      <c r="E63" s="168">
        <f>VLOOKUP(A63,'New HWP'!$E$12:$S$44,15,0)</f>
        <v>0</v>
      </c>
    </row>
    <row r="64" spans="1:10">
      <c r="A64" s="63">
        <f t="shared" si="10"/>
        <v>3</v>
      </c>
      <c r="B64" s="63">
        <f t="shared" si="11"/>
        <v>0</v>
      </c>
      <c r="C64" s="63">
        <f t="shared" si="0"/>
        <v>3</v>
      </c>
      <c r="D64" s="168">
        <f>IF(B64=0,VLOOKUP(A64,'New HWP'!$E$12:$S$44,10,0),VLOOKUP(A64,'New HWP'!$E$12:$S$44,10,0)*(MAX(0,(20-B64))/20))</f>
        <v>8203.1509614027818</v>
      </c>
      <c r="E64" s="168">
        <f>VLOOKUP(A64,'New HWP'!$E$12:$S$44,15,0)</f>
        <v>1959.1687201402369</v>
      </c>
    </row>
    <row r="65" spans="1:5">
      <c r="A65" s="63">
        <f t="shared" si="10"/>
        <v>3</v>
      </c>
      <c r="B65" s="63">
        <f t="shared" si="11"/>
        <v>1</v>
      </c>
      <c r="C65" s="63">
        <f t="shared" si="0"/>
        <v>4</v>
      </c>
      <c r="D65" s="168">
        <f>IF(B65=0,VLOOKUP(A65,'New HWP'!$E$12:$S$44,10,0),VLOOKUP(A65,'New HWP'!$E$12:$S$44,10,0)*(MAX(0,(20-B65))/20))</f>
        <v>7792.9934133326424</v>
      </c>
      <c r="E65" s="168">
        <f>VLOOKUP(A65,'New HWP'!$E$12:$S$44,15,0)</f>
        <v>1959.1687201402369</v>
      </c>
    </row>
    <row r="66" spans="1:5">
      <c r="A66" s="63">
        <f t="shared" si="10"/>
        <v>3</v>
      </c>
      <c r="B66" s="63">
        <f t="shared" si="11"/>
        <v>2</v>
      </c>
      <c r="C66" s="63">
        <f t="shared" si="0"/>
        <v>5</v>
      </c>
      <c r="D66" s="168">
        <f>IF(B66=0,VLOOKUP(A66,'New HWP'!$E$12:$S$44,10,0),VLOOKUP(A66,'New HWP'!$E$12:$S$44,10,0)*(MAX(0,(20-B66))/20))</f>
        <v>7382.8358652625038</v>
      </c>
      <c r="E66" s="168">
        <f>VLOOKUP(A66,'New HWP'!$E$12:$S$44,15,0)</f>
        <v>1959.1687201402369</v>
      </c>
    </row>
    <row r="67" spans="1:5">
      <c r="A67" s="63">
        <f t="shared" si="10"/>
        <v>3</v>
      </c>
      <c r="B67" s="63">
        <f t="shared" si="11"/>
        <v>3</v>
      </c>
      <c r="C67" s="63">
        <f t="shared" ref="C67:C130" si="12">A67+B67</f>
        <v>6</v>
      </c>
      <c r="D67" s="168">
        <f>IF(B67=0,VLOOKUP(A67,'New HWP'!$E$12:$S$44,10,0),VLOOKUP(A67,'New HWP'!$E$12:$S$44,10,0)*(MAX(0,(20-B67))/20))</f>
        <v>6972.6783171923644</v>
      </c>
      <c r="E67" s="168">
        <f>VLOOKUP(A67,'New HWP'!$E$12:$S$44,15,0)</f>
        <v>1959.1687201402369</v>
      </c>
    </row>
    <row r="68" spans="1:5">
      <c r="A68" s="63">
        <f t="shared" si="10"/>
        <v>3</v>
      </c>
      <c r="B68" s="63">
        <f t="shared" si="11"/>
        <v>4</v>
      </c>
      <c r="C68" s="63">
        <f t="shared" si="12"/>
        <v>7</v>
      </c>
      <c r="D68" s="168">
        <f>IF(B68=0,VLOOKUP(A68,'New HWP'!$E$12:$S$44,10,0),VLOOKUP(A68,'New HWP'!$E$12:$S$44,10,0)*(MAX(0,(20-B68))/20))</f>
        <v>6562.5207691222258</v>
      </c>
      <c r="E68" s="168">
        <f>VLOOKUP(A68,'New HWP'!$E$12:$S$44,15,0)</f>
        <v>1959.1687201402369</v>
      </c>
    </row>
    <row r="69" spans="1:5">
      <c r="A69" s="63">
        <f t="shared" si="10"/>
        <v>3</v>
      </c>
      <c r="B69" s="63">
        <f t="shared" si="11"/>
        <v>5</v>
      </c>
      <c r="C69" s="63">
        <f t="shared" si="12"/>
        <v>8</v>
      </c>
      <c r="D69" s="168">
        <f>IF(B69=0,VLOOKUP(A69,'New HWP'!$E$12:$S$44,10,0),VLOOKUP(A69,'New HWP'!$E$12:$S$44,10,0)*(MAX(0,(20-B69))/20))</f>
        <v>6152.3632210520864</v>
      </c>
      <c r="E69" s="168">
        <f>VLOOKUP(A69,'New HWP'!$E$12:$S$44,15,0)</f>
        <v>1959.1687201402369</v>
      </c>
    </row>
    <row r="70" spans="1:5">
      <c r="A70" s="63">
        <f t="shared" si="10"/>
        <v>3</v>
      </c>
      <c r="B70" s="63">
        <f t="shared" si="11"/>
        <v>6</v>
      </c>
      <c r="C70" s="63">
        <f t="shared" si="12"/>
        <v>9</v>
      </c>
      <c r="D70" s="168">
        <f>IF(B70=0,VLOOKUP(A70,'New HWP'!$E$12:$S$44,10,0),VLOOKUP(A70,'New HWP'!$E$12:$S$44,10,0)*(MAX(0,(20-B70))/20))</f>
        <v>5742.2056729819469</v>
      </c>
      <c r="E70" s="168">
        <f>VLOOKUP(A70,'New HWP'!$E$12:$S$44,15,0)</f>
        <v>1959.1687201402369</v>
      </c>
    </row>
    <row r="71" spans="1:5">
      <c r="A71" s="63">
        <f t="shared" si="10"/>
        <v>3</v>
      </c>
      <c r="B71" s="63">
        <f t="shared" si="11"/>
        <v>7</v>
      </c>
      <c r="C71" s="63">
        <f t="shared" si="12"/>
        <v>10</v>
      </c>
      <c r="D71" s="168">
        <f>IF(B71=0,VLOOKUP(A71,'New HWP'!$E$12:$S$44,10,0),VLOOKUP(A71,'New HWP'!$E$12:$S$44,10,0)*(MAX(0,(20-B71))/20))</f>
        <v>5332.0481249118084</v>
      </c>
      <c r="E71" s="168">
        <f>VLOOKUP(A71,'New HWP'!$E$12:$S$44,15,0)</f>
        <v>1959.1687201402369</v>
      </c>
    </row>
    <row r="72" spans="1:5">
      <c r="A72" s="63">
        <f t="shared" si="10"/>
        <v>3</v>
      </c>
      <c r="B72" s="63">
        <f t="shared" si="11"/>
        <v>8</v>
      </c>
      <c r="C72" s="63">
        <f t="shared" si="12"/>
        <v>11</v>
      </c>
      <c r="D72" s="168">
        <f>IF(B72=0,VLOOKUP(A72,'New HWP'!$E$12:$S$44,10,0),VLOOKUP(A72,'New HWP'!$E$12:$S$44,10,0)*(MAX(0,(20-B72))/20))</f>
        <v>4921.8905768416689</v>
      </c>
      <c r="E72" s="168">
        <f>VLOOKUP(A72,'New HWP'!$E$12:$S$44,15,0)</f>
        <v>1959.1687201402369</v>
      </c>
    </row>
    <row r="73" spans="1:5">
      <c r="A73" s="63">
        <f t="shared" si="10"/>
        <v>3</v>
      </c>
      <c r="B73" s="63">
        <f t="shared" si="11"/>
        <v>9</v>
      </c>
      <c r="C73" s="63">
        <f t="shared" si="12"/>
        <v>12</v>
      </c>
      <c r="D73" s="168">
        <f>IF(B73=0,VLOOKUP(A73,'New HWP'!$E$12:$S$44,10,0),VLOOKUP(A73,'New HWP'!$E$12:$S$44,10,0)*(MAX(0,(20-B73))/20))</f>
        <v>4511.7330287715304</v>
      </c>
      <c r="E73" s="168">
        <f>VLOOKUP(A73,'New HWP'!$E$12:$S$44,15,0)</f>
        <v>1959.1687201402369</v>
      </c>
    </row>
    <row r="74" spans="1:5">
      <c r="A74" s="63">
        <f t="shared" si="10"/>
        <v>3</v>
      </c>
      <c r="B74" s="63">
        <f t="shared" si="11"/>
        <v>10</v>
      </c>
      <c r="C74" s="63">
        <f t="shared" si="12"/>
        <v>13</v>
      </c>
      <c r="D74" s="168">
        <f>IF(B74=0,VLOOKUP(A74,'New HWP'!$E$12:$S$44,10,0),VLOOKUP(A74,'New HWP'!$E$12:$S$44,10,0)*(MAX(0,(20-B74))/20))</f>
        <v>4101.5754807013909</v>
      </c>
      <c r="E74" s="168">
        <f>VLOOKUP(A74,'New HWP'!$E$12:$S$44,15,0)</f>
        <v>1959.1687201402369</v>
      </c>
    </row>
    <row r="75" spans="1:5">
      <c r="A75" s="63">
        <f t="shared" si="10"/>
        <v>3</v>
      </c>
      <c r="B75" s="63">
        <f t="shared" si="11"/>
        <v>11</v>
      </c>
      <c r="C75" s="63">
        <f t="shared" si="12"/>
        <v>14</v>
      </c>
      <c r="D75" s="168">
        <f>IF(B75=0,VLOOKUP(A75,'New HWP'!$E$12:$S$44,10,0),VLOOKUP(A75,'New HWP'!$E$12:$S$44,10,0)*(MAX(0,(20-B75))/20))</f>
        <v>3691.4179326312519</v>
      </c>
      <c r="E75" s="168">
        <f>VLOOKUP(A75,'New HWP'!$E$12:$S$44,15,0)</f>
        <v>1959.1687201402369</v>
      </c>
    </row>
    <row r="76" spans="1:5">
      <c r="A76" s="63">
        <f t="shared" si="10"/>
        <v>3</v>
      </c>
      <c r="B76" s="63">
        <f t="shared" si="11"/>
        <v>12</v>
      </c>
      <c r="C76" s="63">
        <f t="shared" si="12"/>
        <v>15</v>
      </c>
      <c r="D76" s="168">
        <f>IF(B76=0,VLOOKUP(A76,'New HWP'!$E$12:$S$44,10,0),VLOOKUP(A76,'New HWP'!$E$12:$S$44,10,0)*(MAX(0,(20-B76))/20))</f>
        <v>3281.2603845611129</v>
      </c>
      <c r="E76" s="168">
        <f>VLOOKUP(A76,'New HWP'!$E$12:$S$44,15,0)</f>
        <v>1959.1687201402369</v>
      </c>
    </row>
    <row r="77" spans="1:5">
      <c r="A77" s="63">
        <f t="shared" si="10"/>
        <v>3</v>
      </c>
      <c r="B77" s="63">
        <f t="shared" si="11"/>
        <v>13</v>
      </c>
      <c r="C77" s="63">
        <f t="shared" si="12"/>
        <v>16</v>
      </c>
      <c r="D77" s="168">
        <f>IF(B77=0,VLOOKUP(A77,'New HWP'!$E$12:$S$44,10,0),VLOOKUP(A77,'New HWP'!$E$12:$S$44,10,0)*(MAX(0,(20-B77))/20))</f>
        <v>2871.1028364909735</v>
      </c>
      <c r="E77" s="168">
        <f>VLOOKUP(A77,'New HWP'!$E$12:$S$44,15,0)</f>
        <v>1959.1687201402369</v>
      </c>
    </row>
    <row r="78" spans="1:5">
      <c r="A78" s="63">
        <f t="shared" si="10"/>
        <v>3</v>
      </c>
      <c r="B78" s="63">
        <f t="shared" si="11"/>
        <v>14</v>
      </c>
      <c r="C78" s="63">
        <f t="shared" si="12"/>
        <v>17</v>
      </c>
      <c r="D78" s="168">
        <f>IF(B78=0,VLOOKUP(A78,'New HWP'!$E$12:$S$44,10,0),VLOOKUP(A78,'New HWP'!$E$12:$S$44,10,0)*(MAX(0,(20-B78))/20))</f>
        <v>2460.9452884208345</v>
      </c>
      <c r="E78" s="168">
        <f>VLOOKUP(A78,'New HWP'!$E$12:$S$44,15,0)</f>
        <v>1959.1687201402369</v>
      </c>
    </row>
    <row r="79" spans="1:5">
      <c r="A79" s="63">
        <f t="shared" si="10"/>
        <v>3</v>
      </c>
      <c r="B79" s="63">
        <f t="shared" si="11"/>
        <v>15</v>
      </c>
      <c r="C79" s="63">
        <f t="shared" si="12"/>
        <v>18</v>
      </c>
      <c r="D79" s="168">
        <f>IF(B79=0,VLOOKUP(A79,'New HWP'!$E$12:$S$44,10,0),VLOOKUP(A79,'New HWP'!$E$12:$S$44,10,0)*(MAX(0,(20-B79))/20))</f>
        <v>2050.7877403506955</v>
      </c>
      <c r="E79" s="168">
        <f>VLOOKUP(A79,'New HWP'!$E$12:$S$44,15,0)</f>
        <v>1959.1687201402369</v>
      </c>
    </row>
    <row r="80" spans="1:5">
      <c r="A80" s="63">
        <f t="shared" si="10"/>
        <v>3</v>
      </c>
      <c r="B80" s="63">
        <f t="shared" si="11"/>
        <v>16</v>
      </c>
      <c r="C80" s="63">
        <f t="shared" si="12"/>
        <v>19</v>
      </c>
      <c r="D80" s="168">
        <f>IF(B80=0,VLOOKUP(A80,'New HWP'!$E$12:$S$44,10,0),VLOOKUP(A80,'New HWP'!$E$12:$S$44,10,0)*(MAX(0,(20-B80))/20))</f>
        <v>1640.6301922805565</v>
      </c>
      <c r="E80" s="168">
        <f>VLOOKUP(A80,'New HWP'!$E$12:$S$44,15,0)</f>
        <v>1959.1687201402369</v>
      </c>
    </row>
    <row r="81" spans="1:5">
      <c r="A81" s="63">
        <f t="shared" si="10"/>
        <v>3</v>
      </c>
      <c r="B81" s="63">
        <f t="shared" si="11"/>
        <v>17</v>
      </c>
      <c r="C81" s="63">
        <f t="shared" si="12"/>
        <v>20</v>
      </c>
      <c r="D81" s="168">
        <f>IF(B81=0,VLOOKUP(A81,'New HWP'!$E$12:$S$44,10,0),VLOOKUP(A81,'New HWP'!$E$12:$S$44,10,0)*(MAX(0,(20-B81))/20))</f>
        <v>1230.4726442104172</v>
      </c>
      <c r="E81" s="168">
        <f>VLOOKUP(A81,'New HWP'!$E$12:$S$44,15,0)</f>
        <v>1959.1687201402369</v>
      </c>
    </row>
    <row r="82" spans="1:5">
      <c r="A82" s="63">
        <f t="shared" si="10"/>
        <v>3</v>
      </c>
      <c r="B82" s="63">
        <f t="shared" si="11"/>
        <v>18</v>
      </c>
      <c r="C82" s="63">
        <f t="shared" si="12"/>
        <v>21</v>
      </c>
      <c r="D82" s="168">
        <f>IF(B82=0,VLOOKUP(A82,'New HWP'!$E$12:$S$44,10,0),VLOOKUP(A82,'New HWP'!$E$12:$S$44,10,0)*(MAX(0,(20-B82))/20))</f>
        <v>820.31509614027823</v>
      </c>
      <c r="E82" s="168">
        <f>VLOOKUP(A82,'New HWP'!$E$12:$S$44,15,0)</f>
        <v>1959.1687201402369</v>
      </c>
    </row>
    <row r="83" spans="1:5">
      <c r="A83" s="63">
        <f t="shared" si="10"/>
        <v>3</v>
      </c>
      <c r="B83" s="63">
        <f t="shared" si="11"/>
        <v>19</v>
      </c>
      <c r="C83" s="63">
        <f t="shared" si="12"/>
        <v>22</v>
      </c>
      <c r="D83" s="168">
        <f>IF(B83=0,VLOOKUP(A83,'New HWP'!$E$12:$S$44,10,0),VLOOKUP(A83,'New HWP'!$E$12:$S$44,10,0)*(MAX(0,(20-B83))/20))</f>
        <v>410.15754807013911</v>
      </c>
      <c r="E83" s="168">
        <f>VLOOKUP(A83,'New HWP'!$E$12:$S$44,15,0)</f>
        <v>1959.1687201402369</v>
      </c>
    </row>
    <row r="84" spans="1:5">
      <c r="A84" s="63">
        <f t="shared" si="10"/>
        <v>3</v>
      </c>
      <c r="B84" s="63">
        <f t="shared" si="11"/>
        <v>20</v>
      </c>
      <c r="C84" s="63">
        <f t="shared" si="12"/>
        <v>23</v>
      </c>
      <c r="D84" s="168">
        <f>IF(B84=0,VLOOKUP(A84,'New HWP'!$E$12:$S$44,10,0),VLOOKUP(A84,'New HWP'!$E$12:$S$44,10,0)*(MAX(0,(20-B84))/20))</f>
        <v>0</v>
      </c>
      <c r="E84" s="168">
        <f>VLOOKUP(A84,'New HWP'!$E$12:$S$44,15,0)</f>
        <v>1959.1687201402369</v>
      </c>
    </row>
    <row r="85" spans="1:5">
      <c r="A85" s="63">
        <f t="shared" si="10"/>
        <v>3</v>
      </c>
      <c r="B85" s="63">
        <f t="shared" si="11"/>
        <v>21</v>
      </c>
      <c r="C85" s="63">
        <f t="shared" si="12"/>
        <v>24</v>
      </c>
      <c r="D85" s="168">
        <f>IF(B85=0,VLOOKUP(A85,'New HWP'!$E$12:$S$44,10,0),VLOOKUP(A85,'New HWP'!$E$12:$S$44,10,0)*(MAX(0,(20-B85))/20))</f>
        <v>0</v>
      </c>
      <c r="E85" s="168">
        <f>VLOOKUP(A85,'New HWP'!$E$12:$S$44,15,0)</f>
        <v>1959.1687201402369</v>
      </c>
    </row>
    <row r="86" spans="1:5">
      <c r="A86" s="63">
        <f t="shared" si="10"/>
        <v>3</v>
      </c>
      <c r="B86" s="63">
        <f t="shared" si="11"/>
        <v>22</v>
      </c>
      <c r="C86" s="63">
        <f t="shared" si="12"/>
        <v>25</v>
      </c>
      <c r="D86" s="168">
        <f>IF(B86=0,VLOOKUP(A86,'New HWP'!$E$12:$S$44,10,0),VLOOKUP(A86,'New HWP'!$E$12:$S$44,10,0)*(MAX(0,(20-B86))/20))</f>
        <v>0</v>
      </c>
      <c r="E86" s="168">
        <f>VLOOKUP(A86,'New HWP'!$E$12:$S$44,15,0)</f>
        <v>1959.1687201402369</v>
      </c>
    </row>
    <row r="87" spans="1:5">
      <c r="A87" s="63">
        <f t="shared" si="10"/>
        <v>3</v>
      </c>
      <c r="B87" s="63">
        <f t="shared" si="11"/>
        <v>23</v>
      </c>
      <c r="C87" s="63">
        <f t="shared" si="12"/>
        <v>26</v>
      </c>
      <c r="D87" s="168">
        <f>IF(B87=0,VLOOKUP(A87,'New HWP'!$E$12:$S$44,10,0),VLOOKUP(A87,'New HWP'!$E$12:$S$44,10,0)*(MAX(0,(20-B87))/20))</f>
        <v>0</v>
      </c>
      <c r="E87" s="168">
        <f>VLOOKUP(A87,'New HWP'!$E$12:$S$44,15,0)</f>
        <v>1959.1687201402369</v>
      </c>
    </row>
    <row r="88" spans="1:5">
      <c r="A88" s="63">
        <f t="shared" si="10"/>
        <v>3</v>
      </c>
      <c r="B88" s="63">
        <f t="shared" si="11"/>
        <v>24</v>
      </c>
      <c r="C88" s="63">
        <f t="shared" si="12"/>
        <v>27</v>
      </c>
      <c r="D88" s="168">
        <f>IF(B88=0,VLOOKUP(A88,'New HWP'!$E$12:$S$44,10,0),VLOOKUP(A88,'New HWP'!$E$12:$S$44,10,0)*(MAX(0,(20-B88))/20))</f>
        <v>0</v>
      </c>
      <c r="E88" s="168">
        <f>VLOOKUP(A88,'New HWP'!$E$12:$S$44,15,0)</f>
        <v>1959.1687201402369</v>
      </c>
    </row>
    <row r="89" spans="1:5">
      <c r="A89" s="63">
        <f t="shared" si="10"/>
        <v>3</v>
      </c>
      <c r="B89" s="63">
        <f t="shared" si="11"/>
        <v>25</v>
      </c>
      <c r="C89" s="63">
        <f t="shared" si="12"/>
        <v>28</v>
      </c>
      <c r="D89" s="168">
        <f>IF(B89=0,VLOOKUP(A89,'New HWP'!$E$12:$S$44,10,0),VLOOKUP(A89,'New HWP'!$E$12:$S$44,10,0)*(MAX(0,(20-B89))/20))</f>
        <v>0</v>
      </c>
      <c r="E89" s="168">
        <f>VLOOKUP(A89,'New HWP'!$E$12:$S$44,15,0)</f>
        <v>1959.1687201402369</v>
      </c>
    </row>
    <row r="90" spans="1:5">
      <c r="A90" s="63">
        <f t="shared" si="10"/>
        <v>3</v>
      </c>
      <c r="B90" s="63">
        <f t="shared" si="11"/>
        <v>26</v>
      </c>
      <c r="C90" s="63">
        <f t="shared" si="12"/>
        <v>29</v>
      </c>
      <c r="D90" s="168">
        <f>IF(B90=0,VLOOKUP(A90,'New HWP'!$E$12:$S$44,10,0),VLOOKUP(A90,'New HWP'!$E$12:$S$44,10,0)*(MAX(0,(20-B90))/20))</f>
        <v>0</v>
      </c>
      <c r="E90" s="168">
        <f>VLOOKUP(A90,'New HWP'!$E$12:$S$44,15,0)</f>
        <v>1959.1687201402369</v>
      </c>
    </row>
    <row r="91" spans="1:5">
      <c r="A91" s="63">
        <f t="shared" si="10"/>
        <v>3</v>
      </c>
      <c r="B91" s="63">
        <f t="shared" si="11"/>
        <v>27</v>
      </c>
      <c r="C91" s="63">
        <f t="shared" si="12"/>
        <v>30</v>
      </c>
      <c r="D91" s="168">
        <f>IF(B91=0,VLOOKUP(A91,'New HWP'!$E$12:$S$44,10,0),VLOOKUP(A91,'New HWP'!$E$12:$S$44,10,0)*(MAX(0,(20-B91))/20))</f>
        <v>0</v>
      </c>
      <c r="E91" s="168">
        <f>VLOOKUP(A91,'New HWP'!$E$12:$S$44,15,0)</f>
        <v>1959.1687201402369</v>
      </c>
    </row>
    <row r="92" spans="1:5">
      <c r="A92" s="63">
        <f t="shared" si="10"/>
        <v>3</v>
      </c>
      <c r="B92" s="63">
        <f t="shared" si="11"/>
        <v>28</v>
      </c>
      <c r="C92" s="63">
        <f t="shared" si="12"/>
        <v>31</v>
      </c>
      <c r="D92" s="168">
        <f>IF(B92=0,VLOOKUP(A92,'New HWP'!$E$12:$S$44,10,0),VLOOKUP(A92,'New HWP'!$E$12:$S$44,10,0)*(MAX(0,(20-B92))/20))</f>
        <v>0</v>
      </c>
      <c r="E92" s="168">
        <f>VLOOKUP(A92,'New HWP'!$E$12:$S$44,15,0)</f>
        <v>1959.1687201402369</v>
      </c>
    </row>
    <row r="93" spans="1:5">
      <c r="A93" s="63">
        <f t="shared" si="10"/>
        <v>3</v>
      </c>
      <c r="B93" s="63">
        <f t="shared" si="11"/>
        <v>29</v>
      </c>
      <c r="C93" s="63">
        <f t="shared" si="12"/>
        <v>32</v>
      </c>
      <c r="D93" s="168">
        <f>IF(B93=0,VLOOKUP(A93,'New HWP'!$E$12:$S$44,10,0),VLOOKUP(A93,'New HWP'!$E$12:$S$44,10,0)*(MAX(0,(20-B93))/20))</f>
        <v>0</v>
      </c>
      <c r="E93" s="168">
        <f>VLOOKUP(A93,'New HWP'!$E$12:$S$44,15,0)</f>
        <v>1959.1687201402369</v>
      </c>
    </row>
    <row r="94" spans="1:5">
      <c r="A94" s="63">
        <f t="shared" si="10"/>
        <v>3</v>
      </c>
      <c r="B94" s="63">
        <f t="shared" si="11"/>
        <v>30</v>
      </c>
      <c r="C94" s="63">
        <f t="shared" si="12"/>
        <v>33</v>
      </c>
      <c r="D94" s="168">
        <f>IF(B94=0,VLOOKUP(A94,'New HWP'!$E$12:$S$44,10,0),VLOOKUP(A94,'New HWP'!$E$12:$S$44,10,0)*(MAX(0,(20-B94))/20))</f>
        <v>0</v>
      </c>
      <c r="E94" s="168">
        <f>VLOOKUP(A94,'New HWP'!$E$12:$S$44,15,0)</f>
        <v>1959.1687201402369</v>
      </c>
    </row>
    <row r="95" spans="1:5">
      <c r="A95" s="63">
        <f t="shared" si="10"/>
        <v>4</v>
      </c>
      <c r="B95" s="63">
        <f t="shared" si="11"/>
        <v>0</v>
      </c>
      <c r="C95" s="63">
        <f t="shared" si="12"/>
        <v>4</v>
      </c>
      <c r="D95" s="168">
        <f>IF(B95=0,VLOOKUP(A95,'New HWP'!$E$12:$S$44,10,0),VLOOKUP(A95,'New HWP'!$E$12:$S$44,10,0)*(MAX(0,(20-B95))/20))</f>
        <v>8260.2344992806957</v>
      </c>
      <c r="E95" s="168">
        <f>VLOOKUP(A95,'New HWP'!$E$12:$S$44,15,0)</f>
        <v>1972.8020523038845</v>
      </c>
    </row>
    <row r="96" spans="1:5">
      <c r="A96" s="63">
        <f t="shared" si="10"/>
        <v>4</v>
      </c>
      <c r="B96" s="63">
        <f t="shared" si="11"/>
        <v>1</v>
      </c>
      <c r="C96" s="63">
        <f t="shared" si="12"/>
        <v>5</v>
      </c>
      <c r="D96" s="168">
        <f>IF(B96=0,VLOOKUP(A96,'New HWP'!$E$12:$S$44,10,0),VLOOKUP(A96,'New HWP'!$E$12:$S$44,10,0)*(MAX(0,(20-B96))/20))</f>
        <v>7847.2227743166604</v>
      </c>
      <c r="E96" s="168">
        <f>VLOOKUP(A96,'New HWP'!$E$12:$S$44,15,0)</f>
        <v>1972.8020523038845</v>
      </c>
    </row>
    <row r="97" spans="1:5">
      <c r="A97" s="63">
        <f t="shared" si="10"/>
        <v>4</v>
      </c>
      <c r="B97" s="63">
        <f t="shared" si="11"/>
        <v>2</v>
      </c>
      <c r="C97" s="63">
        <f t="shared" si="12"/>
        <v>6</v>
      </c>
      <c r="D97" s="168">
        <f>IF(B97=0,VLOOKUP(A97,'New HWP'!$E$12:$S$44,10,0),VLOOKUP(A97,'New HWP'!$E$12:$S$44,10,0)*(MAX(0,(20-B97))/20))</f>
        <v>7434.2110493526261</v>
      </c>
      <c r="E97" s="168">
        <f>VLOOKUP(A97,'New HWP'!$E$12:$S$44,15,0)</f>
        <v>1972.8020523038845</v>
      </c>
    </row>
    <row r="98" spans="1:5">
      <c r="A98" s="63">
        <f t="shared" ref="A98:A161" si="13">A67+1</f>
        <v>4</v>
      </c>
      <c r="B98" s="63">
        <f t="shared" ref="B98:B161" si="14">B67</f>
        <v>3</v>
      </c>
      <c r="C98" s="63">
        <f t="shared" si="12"/>
        <v>7</v>
      </c>
      <c r="D98" s="168">
        <f>IF(B98=0,VLOOKUP(A98,'New HWP'!$E$12:$S$44,10,0),VLOOKUP(A98,'New HWP'!$E$12:$S$44,10,0)*(MAX(0,(20-B98))/20))</f>
        <v>7021.1993243885909</v>
      </c>
      <c r="E98" s="168">
        <f>VLOOKUP(A98,'New HWP'!$E$12:$S$44,15,0)</f>
        <v>1972.8020523038845</v>
      </c>
    </row>
    <row r="99" spans="1:5">
      <c r="A99" s="63">
        <f t="shared" si="13"/>
        <v>4</v>
      </c>
      <c r="B99" s="63">
        <f t="shared" si="14"/>
        <v>4</v>
      </c>
      <c r="C99" s="63">
        <f t="shared" si="12"/>
        <v>8</v>
      </c>
      <c r="D99" s="168">
        <f>IF(B99=0,VLOOKUP(A99,'New HWP'!$E$12:$S$44,10,0),VLOOKUP(A99,'New HWP'!$E$12:$S$44,10,0)*(MAX(0,(20-B99))/20))</f>
        <v>6608.1875994245565</v>
      </c>
      <c r="E99" s="168">
        <f>VLOOKUP(A99,'New HWP'!$E$12:$S$44,15,0)</f>
        <v>1972.8020523038845</v>
      </c>
    </row>
    <row r="100" spans="1:5">
      <c r="A100" s="63">
        <f t="shared" si="13"/>
        <v>4</v>
      </c>
      <c r="B100" s="63">
        <f t="shared" si="14"/>
        <v>5</v>
      </c>
      <c r="C100" s="63">
        <f t="shared" si="12"/>
        <v>9</v>
      </c>
      <c r="D100" s="168">
        <f>IF(B100=0,VLOOKUP(A100,'New HWP'!$E$12:$S$44,10,0),VLOOKUP(A100,'New HWP'!$E$12:$S$44,10,0)*(MAX(0,(20-B100))/20))</f>
        <v>6195.1758744605213</v>
      </c>
      <c r="E100" s="168">
        <f>VLOOKUP(A100,'New HWP'!$E$12:$S$44,15,0)</f>
        <v>1972.8020523038845</v>
      </c>
    </row>
    <row r="101" spans="1:5">
      <c r="A101" s="63">
        <f t="shared" si="13"/>
        <v>4</v>
      </c>
      <c r="B101" s="63">
        <f t="shared" si="14"/>
        <v>6</v>
      </c>
      <c r="C101" s="63">
        <f t="shared" si="12"/>
        <v>10</v>
      </c>
      <c r="D101" s="168">
        <f>IF(B101=0,VLOOKUP(A101,'New HWP'!$E$12:$S$44,10,0),VLOOKUP(A101,'New HWP'!$E$12:$S$44,10,0)*(MAX(0,(20-B101))/20))</f>
        <v>5782.164149496487</v>
      </c>
      <c r="E101" s="168">
        <f>VLOOKUP(A101,'New HWP'!$E$12:$S$44,15,0)</f>
        <v>1972.8020523038845</v>
      </c>
    </row>
    <row r="102" spans="1:5">
      <c r="A102" s="63">
        <f t="shared" si="13"/>
        <v>4</v>
      </c>
      <c r="B102" s="63">
        <f t="shared" si="14"/>
        <v>7</v>
      </c>
      <c r="C102" s="63">
        <f t="shared" si="12"/>
        <v>11</v>
      </c>
      <c r="D102" s="168">
        <f>IF(B102=0,VLOOKUP(A102,'New HWP'!$E$12:$S$44,10,0),VLOOKUP(A102,'New HWP'!$E$12:$S$44,10,0)*(MAX(0,(20-B102))/20))</f>
        <v>5369.1524245324526</v>
      </c>
      <c r="E102" s="168">
        <f>VLOOKUP(A102,'New HWP'!$E$12:$S$44,15,0)</f>
        <v>1972.8020523038845</v>
      </c>
    </row>
    <row r="103" spans="1:5">
      <c r="A103" s="63">
        <f t="shared" si="13"/>
        <v>4</v>
      </c>
      <c r="B103" s="63">
        <f t="shared" si="14"/>
        <v>8</v>
      </c>
      <c r="C103" s="63">
        <f t="shared" si="12"/>
        <v>12</v>
      </c>
      <c r="D103" s="168">
        <f>IF(B103=0,VLOOKUP(A103,'New HWP'!$E$12:$S$44,10,0),VLOOKUP(A103,'New HWP'!$E$12:$S$44,10,0)*(MAX(0,(20-B103))/20))</f>
        <v>4956.1406995684174</v>
      </c>
      <c r="E103" s="168">
        <f>VLOOKUP(A103,'New HWP'!$E$12:$S$44,15,0)</f>
        <v>1972.8020523038845</v>
      </c>
    </row>
    <row r="104" spans="1:5">
      <c r="A104" s="63">
        <f t="shared" si="13"/>
        <v>4</v>
      </c>
      <c r="B104" s="63">
        <f t="shared" si="14"/>
        <v>9</v>
      </c>
      <c r="C104" s="63">
        <f t="shared" si="12"/>
        <v>13</v>
      </c>
      <c r="D104" s="168">
        <f>IF(B104=0,VLOOKUP(A104,'New HWP'!$E$12:$S$44,10,0),VLOOKUP(A104,'New HWP'!$E$12:$S$44,10,0)*(MAX(0,(20-B104))/20))</f>
        <v>4543.1289746043831</v>
      </c>
      <c r="E104" s="168">
        <f>VLOOKUP(A104,'New HWP'!$E$12:$S$44,15,0)</f>
        <v>1972.8020523038845</v>
      </c>
    </row>
    <row r="105" spans="1:5">
      <c r="A105" s="63">
        <f t="shared" si="13"/>
        <v>4</v>
      </c>
      <c r="B105" s="63">
        <f t="shared" si="14"/>
        <v>10</v>
      </c>
      <c r="C105" s="63">
        <f t="shared" si="12"/>
        <v>14</v>
      </c>
      <c r="D105" s="168">
        <f>IF(B105=0,VLOOKUP(A105,'New HWP'!$E$12:$S$44,10,0),VLOOKUP(A105,'New HWP'!$E$12:$S$44,10,0)*(MAX(0,(20-B105))/20))</f>
        <v>4130.1172496403478</v>
      </c>
      <c r="E105" s="168">
        <f>VLOOKUP(A105,'New HWP'!$E$12:$S$44,15,0)</f>
        <v>1972.8020523038845</v>
      </c>
    </row>
    <row r="106" spans="1:5">
      <c r="A106" s="63">
        <f t="shared" si="13"/>
        <v>4</v>
      </c>
      <c r="B106" s="63">
        <f t="shared" si="14"/>
        <v>11</v>
      </c>
      <c r="C106" s="63">
        <f t="shared" si="12"/>
        <v>15</v>
      </c>
      <c r="D106" s="168">
        <f>IF(B106=0,VLOOKUP(A106,'New HWP'!$E$12:$S$44,10,0),VLOOKUP(A106,'New HWP'!$E$12:$S$44,10,0)*(MAX(0,(20-B106))/20))</f>
        <v>3717.1055246763131</v>
      </c>
      <c r="E106" s="168">
        <f>VLOOKUP(A106,'New HWP'!$E$12:$S$44,15,0)</f>
        <v>1972.8020523038845</v>
      </c>
    </row>
    <row r="107" spans="1:5">
      <c r="A107" s="63">
        <f t="shared" si="13"/>
        <v>4</v>
      </c>
      <c r="B107" s="63">
        <f t="shared" si="14"/>
        <v>12</v>
      </c>
      <c r="C107" s="63">
        <f t="shared" si="12"/>
        <v>16</v>
      </c>
      <c r="D107" s="168">
        <f>IF(B107=0,VLOOKUP(A107,'New HWP'!$E$12:$S$44,10,0),VLOOKUP(A107,'New HWP'!$E$12:$S$44,10,0)*(MAX(0,(20-B107))/20))</f>
        <v>3304.0937997122783</v>
      </c>
      <c r="E107" s="168">
        <f>VLOOKUP(A107,'New HWP'!$E$12:$S$44,15,0)</f>
        <v>1972.8020523038845</v>
      </c>
    </row>
    <row r="108" spans="1:5">
      <c r="A108" s="63">
        <f t="shared" si="13"/>
        <v>4</v>
      </c>
      <c r="B108" s="63">
        <f t="shared" si="14"/>
        <v>13</v>
      </c>
      <c r="C108" s="63">
        <f t="shared" si="12"/>
        <v>17</v>
      </c>
      <c r="D108" s="168">
        <f>IF(B108=0,VLOOKUP(A108,'New HWP'!$E$12:$S$44,10,0),VLOOKUP(A108,'New HWP'!$E$12:$S$44,10,0)*(MAX(0,(20-B108))/20))</f>
        <v>2891.0820747482435</v>
      </c>
      <c r="E108" s="168">
        <f>VLOOKUP(A108,'New HWP'!$E$12:$S$44,15,0)</f>
        <v>1972.8020523038845</v>
      </c>
    </row>
    <row r="109" spans="1:5">
      <c r="A109" s="63">
        <f t="shared" si="13"/>
        <v>4</v>
      </c>
      <c r="B109" s="63">
        <f t="shared" si="14"/>
        <v>14</v>
      </c>
      <c r="C109" s="63">
        <f t="shared" si="12"/>
        <v>18</v>
      </c>
      <c r="D109" s="168">
        <f>IF(B109=0,VLOOKUP(A109,'New HWP'!$E$12:$S$44,10,0),VLOOKUP(A109,'New HWP'!$E$12:$S$44,10,0)*(MAX(0,(20-B109))/20))</f>
        <v>2478.0703497842087</v>
      </c>
      <c r="E109" s="168">
        <f>VLOOKUP(A109,'New HWP'!$E$12:$S$44,15,0)</f>
        <v>1972.8020523038845</v>
      </c>
    </row>
    <row r="110" spans="1:5">
      <c r="A110" s="63">
        <f t="shared" si="13"/>
        <v>4</v>
      </c>
      <c r="B110" s="63">
        <f t="shared" si="14"/>
        <v>15</v>
      </c>
      <c r="C110" s="63">
        <f t="shared" si="12"/>
        <v>19</v>
      </c>
      <c r="D110" s="168">
        <f>IF(B110=0,VLOOKUP(A110,'New HWP'!$E$12:$S$44,10,0),VLOOKUP(A110,'New HWP'!$E$12:$S$44,10,0)*(MAX(0,(20-B110))/20))</f>
        <v>2065.0586248201739</v>
      </c>
      <c r="E110" s="168">
        <f>VLOOKUP(A110,'New HWP'!$E$12:$S$44,15,0)</f>
        <v>1972.8020523038845</v>
      </c>
    </row>
    <row r="111" spans="1:5">
      <c r="A111" s="63">
        <f t="shared" si="13"/>
        <v>4</v>
      </c>
      <c r="B111" s="63">
        <f t="shared" si="14"/>
        <v>16</v>
      </c>
      <c r="C111" s="63">
        <f t="shared" si="12"/>
        <v>20</v>
      </c>
      <c r="D111" s="168">
        <f>IF(B111=0,VLOOKUP(A111,'New HWP'!$E$12:$S$44,10,0),VLOOKUP(A111,'New HWP'!$E$12:$S$44,10,0)*(MAX(0,(20-B111))/20))</f>
        <v>1652.0468998561391</v>
      </c>
      <c r="E111" s="168">
        <f>VLOOKUP(A111,'New HWP'!$E$12:$S$44,15,0)</f>
        <v>1972.8020523038845</v>
      </c>
    </row>
    <row r="112" spans="1:5">
      <c r="A112" s="63">
        <f t="shared" si="13"/>
        <v>4</v>
      </c>
      <c r="B112" s="63">
        <f t="shared" si="14"/>
        <v>17</v>
      </c>
      <c r="C112" s="63">
        <f t="shared" si="12"/>
        <v>21</v>
      </c>
      <c r="D112" s="168">
        <f>IF(B112=0,VLOOKUP(A112,'New HWP'!$E$12:$S$44,10,0),VLOOKUP(A112,'New HWP'!$E$12:$S$44,10,0)*(MAX(0,(20-B112))/20))</f>
        <v>1239.0351748921044</v>
      </c>
      <c r="E112" s="168">
        <f>VLOOKUP(A112,'New HWP'!$E$12:$S$44,15,0)</f>
        <v>1972.8020523038845</v>
      </c>
    </row>
    <row r="113" spans="1:5">
      <c r="A113" s="63">
        <f t="shared" si="13"/>
        <v>4</v>
      </c>
      <c r="B113" s="63">
        <f t="shared" si="14"/>
        <v>18</v>
      </c>
      <c r="C113" s="63">
        <f t="shared" si="12"/>
        <v>22</v>
      </c>
      <c r="D113" s="168">
        <f>IF(B113=0,VLOOKUP(A113,'New HWP'!$E$12:$S$44,10,0),VLOOKUP(A113,'New HWP'!$E$12:$S$44,10,0)*(MAX(0,(20-B113))/20))</f>
        <v>826.02344992806957</v>
      </c>
      <c r="E113" s="168">
        <f>VLOOKUP(A113,'New HWP'!$E$12:$S$44,15,0)</f>
        <v>1972.8020523038845</v>
      </c>
    </row>
    <row r="114" spans="1:5">
      <c r="A114" s="63">
        <f t="shared" si="13"/>
        <v>4</v>
      </c>
      <c r="B114" s="63">
        <f t="shared" si="14"/>
        <v>19</v>
      </c>
      <c r="C114" s="63">
        <f t="shared" si="12"/>
        <v>23</v>
      </c>
      <c r="D114" s="168">
        <f>IF(B114=0,VLOOKUP(A114,'New HWP'!$E$12:$S$44,10,0),VLOOKUP(A114,'New HWP'!$E$12:$S$44,10,0)*(MAX(0,(20-B114))/20))</f>
        <v>413.01172496403478</v>
      </c>
      <c r="E114" s="168">
        <f>VLOOKUP(A114,'New HWP'!$E$12:$S$44,15,0)</f>
        <v>1972.8020523038845</v>
      </c>
    </row>
    <row r="115" spans="1:5">
      <c r="A115" s="63">
        <f t="shared" si="13"/>
        <v>4</v>
      </c>
      <c r="B115" s="63">
        <f t="shared" si="14"/>
        <v>20</v>
      </c>
      <c r="C115" s="63">
        <f t="shared" si="12"/>
        <v>24</v>
      </c>
      <c r="D115" s="168">
        <f>IF(B115=0,VLOOKUP(A115,'New HWP'!$E$12:$S$44,10,0),VLOOKUP(A115,'New HWP'!$E$12:$S$44,10,0)*(MAX(0,(20-B115))/20))</f>
        <v>0</v>
      </c>
      <c r="E115" s="168">
        <f>VLOOKUP(A115,'New HWP'!$E$12:$S$44,15,0)</f>
        <v>1972.8020523038845</v>
      </c>
    </row>
    <row r="116" spans="1:5">
      <c r="A116" s="63">
        <f t="shared" si="13"/>
        <v>4</v>
      </c>
      <c r="B116" s="63">
        <f t="shared" si="14"/>
        <v>21</v>
      </c>
      <c r="C116" s="63">
        <f t="shared" si="12"/>
        <v>25</v>
      </c>
      <c r="D116" s="168">
        <f>IF(B116=0,VLOOKUP(A116,'New HWP'!$E$12:$S$44,10,0),VLOOKUP(A116,'New HWP'!$E$12:$S$44,10,0)*(MAX(0,(20-B116))/20))</f>
        <v>0</v>
      </c>
      <c r="E116" s="168">
        <f>VLOOKUP(A116,'New HWP'!$E$12:$S$44,15,0)</f>
        <v>1972.8020523038845</v>
      </c>
    </row>
    <row r="117" spans="1:5">
      <c r="A117" s="63">
        <f t="shared" si="13"/>
        <v>4</v>
      </c>
      <c r="B117" s="63">
        <f t="shared" si="14"/>
        <v>22</v>
      </c>
      <c r="C117" s="63">
        <f t="shared" si="12"/>
        <v>26</v>
      </c>
      <c r="D117" s="168">
        <f>IF(B117=0,VLOOKUP(A117,'New HWP'!$E$12:$S$44,10,0),VLOOKUP(A117,'New HWP'!$E$12:$S$44,10,0)*(MAX(0,(20-B117))/20))</f>
        <v>0</v>
      </c>
      <c r="E117" s="168">
        <f>VLOOKUP(A117,'New HWP'!$E$12:$S$44,15,0)</f>
        <v>1972.8020523038845</v>
      </c>
    </row>
    <row r="118" spans="1:5">
      <c r="A118" s="63">
        <f t="shared" si="13"/>
        <v>4</v>
      </c>
      <c r="B118" s="63">
        <f t="shared" si="14"/>
        <v>23</v>
      </c>
      <c r="C118" s="63">
        <f t="shared" si="12"/>
        <v>27</v>
      </c>
      <c r="D118" s="168">
        <f>IF(B118=0,VLOOKUP(A118,'New HWP'!$E$12:$S$44,10,0),VLOOKUP(A118,'New HWP'!$E$12:$S$44,10,0)*(MAX(0,(20-B118))/20))</f>
        <v>0</v>
      </c>
      <c r="E118" s="168">
        <f>VLOOKUP(A118,'New HWP'!$E$12:$S$44,15,0)</f>
        <v>1972.8020523038845</v>
      </c>
    </row>
    <row r="119" spans="1:5">
      <c r="A119" s="63">
        <f t="shared" si="13"/>
        <v>4</v>
      </c>
      <c r="B119" s="63">
        <f t="shared" si="14"/>
        <v>24</v>
      </c>
      <c r="C119" s="63">
        <f t="shared" si="12"/>
        <v>28</v>
      </c>
      <c r="D119" s="168">
        <f>IF(B119=0,VLOOKUP(A119,'New HWP'!$E$12:$S$44,10,0),VLOOKUP(A119,'New HWP'!$E$12:$S$44,10,0)*(MAX(0,(20-B119))/20))</f>
        <v>0</v>
      </c>
      <c r="E119" s="168">
        <f>VLOOKUP(A119,'New HWP'!$E$12:$S$44,15,0)</f>
        <v>1972.8020523038845</v>
      </c>
    </row>
    <row r="120" spans="1:5">
      <c r="A120" s="63">
        <f t="shared" si="13"/>
        <v>4</v>
      </c>
      <c r="B120" s="63">
        <f t="shared" si="14"/>
        <v>25</v>
      </c>
      <c r="C120" s="63">
        <f t="shared" si="12"/>
        <v>29</v>
      </c>
      <c r="D120" s="168">
        <f>IF(B120=0,VLOOKUP(A120,'New HWP'!$E$12:$S$44,10,0),VLOOKUP(A120,'New HWP'!$E$12:$S$44,10,0)*(MAX(0,(20-B120))/20))</f>
        <v>0</v>
      </c>
      <c r="E120" s="168">
        <f>VLOOKUP(A120,'New HWP'!$E$12:$S$44,15,0)</f>
        <v>1972.8020523038845</v>
      </c>
    </row>
    <row r="121" spans="1:5">
      <c r="A121" s="63">
        <f t="shared" si="13"/>
        <v>4</v>
      </c>
      <c r="B121" s="63">
        <f t="shared" si="14"/>
        <v>26</v>
      </c>
      <c r="C121" s="63">
        <f t="shared" si="12"/>
        <v>30</v>
      </c>
      <c r="D121" s="168">
        <f>IF(B121=0,VLOOKUP(A121,'New HWP'!$E$12:$S$44,10,0),VLOOKUP(A121,'New HWP'!$E$12:$S$44,10,0)*(MAX(0,(20-B121))/20))</f>
        <v>0</v>
      </c>
      <c r="E121" s="168">
        <f>VLOOKUP(A121,'New HWP'!$E$12:$S$44,15,0)</f>
        <v>1972.8020523038845</v>
      </c>
    </row>
    <row r="122" spans="1:5">
      <c r="A122" s="63">
        <f t="shared" si="13"/>
        <v>4</v>
      </c>
      <c r="B122" s="63">
        <f t="shared" si="14"/>
        <v>27</v>
      </c>
      <c r="C122" s="63">
        <f t="shared" si="12"/>
        <v>31</v>
      </c>
      <c r="D122" s="168">
        <f>IF(B122=0,VLOOKUP(A122,'New HWP'!$E$12:$S$44,10,0),VLOOKUP(A122,'New HWP'!$E$12:$S$44,10,0)*(MAX(0,(20-B122))/20))</f>
        <v>0</v>
      </c>
      <c r="E122" s="168">
        <f>VLOOKUP(A122,'New HWP'!$E$12:$S$44,15,0)</f>
        <v>1972.8020523038845</v>
      </c>
    </row>
    <row r="123" spans="1:5">
      <c r="A123" s="63">
        <f t="shared" si="13"/>
        <v>4</v>
      </c>
      <c r="B123" s="63">
        <f t="shared" si="14"/>
        <v>28</v>
      </c>
      <c r="C123" s="63">
        <f t="shared" si="12"/>
        <v>32</v>
      </c>
      <c r="D123" s="168">
        <f>IF(B123=0,VLOOKUP(A123,'New HWP'!$E$12:$S$44,10,0),VLOOKUP(A123,'New HWP'!$E$12:$S$44,10,0)*(MAX(0,(20-B123))/20))</f>
        <v>0</v>
      </c>
      <c r="E123" s="168">
        <f>VLOOKUP(A123,'New HWP'!$E$12:$S$44,15,0)</f>
        <v>1972.8020523038845</v>
      </c>
    </row>
    <row r="124" spans="1:5">
      <c r="A124" s="63">
        <f t="shared" si="13"/>
        <v>4</v>
      </c>
      <c r="B124" s="63">
        <f t="shared" si="14"/>
        <v>29</v>
      </c>
      <c r="C124" s="63">
        <f t="shared" si="12"/>
        <v>33</v>
      </c>
      <c r="D124" s="168">
        <f>IF(B124=0,VLOOKUP(A124,'New HWP'!$E$12:$S$44,10,0),VLOOKUP(A124,'New HWP'!$E$12:$S$44,10,0)*(MAX(0,(20-B124))/20))</f>
        <v>0</v>
      </c>
      <c r="E124" s="168">
        <f>VLOOKUP(A124,'New HWP'!$E$12:$S$44,15,0)</f>
        <v>1972.8020523038845</v>
      </c>
    </row>
    <row r="125" spans="1:5">
      <c r="A125" s="63">
        <f t="shared" si="13"/>
        <v>4</v>
      </c>
      <c r="B125" s="63">
        <f t="shared" si="14"/>
        <v>30</v>
      </c>
      <c r="C125" s="63">
        <f t="shared" si="12"/>
        <v>34</v>
      </c>
      <c r="D125" s="168">
        <f>IF(B125=0,VLOOKUP(A125,'New HWP'!$E$12:$S$44,10,0),VLOOKUP(A125,'New HWP'!$E$12:$S$44,10,0)*(MAX(0,(20-B125))/20))</f>
        <v>0</v>
      </c>
      <c r="E125" s="168">
        <f>VLOOKUP(A125,'New HWP'!$E$12:$S$44,15,0)</f>
        <v>1972.8020523038845</v>
      </c>
    </row>
    <row r="126" spans="1:5">
      <c r="A126" s="63">
        <f t="shared" si="13"/>
        <v>5</v>
      </c>
      <c r="B126" s="63">
        <f t="shared" si="14"/>
        <v>0</v>
      </c>
      <c r="C126" s="63">
        <f t="shared" si="12"/>
        <v>5</v>
      </c>
      <c r="D126" s="168">
        <f>IF(B126=0,VLOOKUP(A126,'New HWP'!$E$12:$S$44,10,0),VLOOKUP(A126,'New HWP'!$E$12:$S$44,10,0)*(MAX(0,(20-B126))/20))</f>
        <v>8317.1401012382521</v>
      </c>
      <c r="E126" s="168">
        <f>VLOOKUP(A126,'New HWP'!$E$12:$S$44,15,0)</f>
        <v>1986.392887810943</v>
      </c>
    </row>
    <row r="127" spans="1:5">
      <c r="A127" s="63">
        <f t="shared" si="13"/>
        <v>5</v>
      </c>
      <c r="B127" s="63">
        <f t="shared" si="14"/>
        <v>1</v>
      </c>
      <c r="C127" s="63">
        <f t="shared" si="12"/>
        <v>6</v>
      </c>
      <c r="D127" s="168">
        <f>IF(B127=0,VLOOKUP(A127,'New HWP'!$E$12:$S$44,10,0),VLOOKUP(A127,'New HWP'!$E$12:$S$44,10,0)*(MAX(0,(20-B127))/20))</f>
        <v>7901.2830961763393</v>
      </c>
      <c r="E127" s="168">
        <f>VLOOKUP(A127,'New HWP'!$E$12:$S$44,15,0)</f>
        <v>1986.392887810943</v>
      </c>
    </row>
    <row r="128" spans="1:5">
      <c r="A128" s="63">
        <f t="shared" si="13"/>
        <v>5</v>
      </c>
      <c r="B128" s="63">
        <f t="shared" si="14"/>
        <v>2</v>
      </c>
      <c r="C128" s="63">
        <f t="shared" si="12"/>
        <v>7</v>
      </c>
      <c r="D128" s="168">
        <f>IF(B128=0,VLOOKUP(A128,'New HWP'!$E$12:$S$44,10,0),VLOOKUP(A128,'New HWP'!$E$12:$S$44,10,0)*(MAX(0,(20-B128))/20))</f>
        <v>7485.4260911144274</v>
      </c>
      <c r="E128" s="168">
        <f>VLOOKUP(A128,'New HWP'!$E$12:$S$44,15,0)</f>
        <v>1986.392887810943</v>
      </c>
    </row>
    <row r="129" spans="1:5">
      <c r="A129" s="63">
        <f t="shared" si="13"/>
        <v>5</v>
      </c>
      <c r="B129" s="63">
        <f t="shared" si="14"/>
        <v>3</v>
      </c>
      <c r="C129" s="63">
        <f t="shared" si="12"/>
        <v>8</v>
      </c>
      <c r="D129" s="168">
        <f>IF(B129=0,VLOOKUP(A129,'New HWP'!$E$12:$S$44,10,0),VLOOKUP(A129,'New HWP'!$E$12:$S$44,10,0)*(MAX(0,(20-B129))/20))</f>
        <v>7069.5690860525137</v>
      </c>
      <c r="E129" s="168">
        <f>VLOOKUP(A129,'New HWP'!$E$12:$S$44,15,0)</f>
        <v>1986.392887810943</v>
      </c>
    </row>
    <row r="130" spans="1:5">
      <c r="A130" s="63">
        <f t="shared" si="13"/>
        <v>5</v>
      </c>
      <c r="B130" s="63">
        <f t="shared" si="14"/>
        <v>4</v>
      </c>
      <c r="C130" s="63">
        <f t="shared" si="12"/>
        <v>9</v>
      </c>
      <c r="D130" s="168">
        <f>IF(B130=0,VLOOKUP(A130,'New HWP'!$E$12:$S$44,10,0),VLOOKUP(A130,'New HWP'!$E$12:$S$44,10,0)*(MAX(0,(20-B130))/20))</f>
        <v>6653.7120809906019</v>
      </c>
      <c r="E130" s="168">
        <f>VLOOKUP(A130,'New HWP'!$E$12:$S$44,15,0)</f>
        <v>1986.392887810943</v>
      </c>
    </row>
    <row r="131" spans="1:5">
      <c r="A131" s="63">
        <f t="shared" si="13"/>
        <v>5</v>
      </c>
      <c r="B131" s="63">
        <f t="shared" si="14"/>
        <v>5</v>
      </c>
      <c r="C131" s="63">
        <f t="shared" ref="C131:C194" si="15">A131+B131</f>
        <v>10</v>
      </c>
      <c r="D131" s="168">
        <f>IF(B131=0,VLOOKUP(A131,'New HWP'!$E$12:$S$44,10,0),VLOOKUP(A131,'New HWP'!$E$12:$S$44,10,0)*(MAX(0,(20-B131))/20))</f>
        <v>6237.8550759286891</v>
      </c>
      <c r="E131" s="168">
        <f>VLOOKUP(A131,'New HWP'!$E$12:$S$44,15,0)</f>
        <v>1986.392887810943</v>
      </c>
    </row>
    <row r="132" spans="1:5">
      <c r="A132" s="63">
        <f t="shared" si="13"/>
        <v>5</v>
      </c>
      <c r="B132" s="63">
        <f t="shared" si="14"/>
        <v>6</v>
      </c>
      <c r="C132" s="63">
        <f t="shared" si="15"/>
        <v>11</v>
      </c>
      <c r="D132" s="168">
        <f>IF(B132=0,VLOOKUP(A132,'New HWP'!$E$12:$S$44,10,0),VLOOKUP(A132,'New HWP'!$E$12:$S$44,10,0)*(MAX(0,(20-B132))/20))</f>
        <v>5821.9980708667763</v>
      </c>
      <c r="E132" s="168">
        <f>VLOOKUP(A132,'New HWP'!$E$12:$S$44,15,0)</f>
        <v>1986.392887810943</v>
      </c>
    </row>
    <row r="133" spans="1:5">
      <c r="A133" s="63">
        <f t="shared" si="13"/>
        <v>5</v>
      </c>
      <c r="B133" s="63">
        <f t="shared" si="14"/>
        <v>7</v>
      </c>
      <c r="C133" s="63">
        <f t="shared" si="15"/>
        <v>12</v>
      </c>
      <c r="D133" s="168">
        <f>IF(B133=0,VLOOKUP(A133,'New HWP'!$E$12:$S$44,10,0),VLOOKUP(A133,'New HWP'!$E$12:$S$44,10,0)*(MAX(0,(20-B133))/20))</f>
        <v>5406.1410658048644</v>
      </c>
      <c r="E133" s="168">
        <f>VLOOKUP(A133,'New HWP'!$E$12:$S$44,15,0)</f>
        <v>1986.392887810943</v>
      </c>
    </row>
    <row r="134" spans="1:5">
      <c r="A134" s="63">
        <f t="shared" si="13"/>
        <v>5</v>
      </c>
      <c r="B134" s="63">
        <f t="shared" si="14"/>
        <v>8</v>
      </c>
      <c r="C134" s="63">
        <f t="shared" si="15"/>
        <v>13</v>
      </c>
      <c r="D134" s="168">
        <f>IF(B134=0,VLOOKUP(A134,'New HWP'!$E$12:$S$44,10,0),VLOOKUP(A134,'New HWP'!$E$12:$S$44,10,0)*(MAX(0,(20-B134))/20))</f>
        <v>4990.2840607429507</v>
      </c>
      <c r="E134" s="168">
        <f>VLOOKUP(A134,'New HWP'!$E$12:$S$44,15,0)</f>
        <v>1986.392887810943</v>
      </c>
    </row>
    <row r="135" spans="1:5">
      <c r="A135" s="63">
        <f t="shared" si="13"/>
        <v>5</v>
      </c>
      <c r="B135" s="63">
        <f t="shared" si="14"/>
        <v>9</v>
      </c>
      <c r="C135" s="63">
        <f t="shared" si="15"/>
        <v>14</v>
      </c>
      <c r="D135" s="168">
        <f>IF(B135=0,VLOOKUP(A135,'New HWP'!$E$12:$S$44,10,0),VLOOKUP(A135,'New HWP'!$E$12:$S$44,10,0)*(MAX(0,(20-B135))/20))</f>
        <v>4574.4270556810388</v>
      </c>
      <c r="E135" s="168">
        <f>VLOOKUP(A135,'New HWP'!$E$12:$S$44,15,0)</f>
        <v>1986.392887810943</v>
      </c>
    </row>
    <row r="136" spans="1:5">
      <c r="A136" s="63">
        <f t="shared" si="13"/>
        <v>5</v>
      </c>
      <c r="B136" s="63">
        <f t="shared" si="14"/>
        <v>10</v>
      </c>
      <c r="C136" s="63">
        <f t="shared" si="15"/>
        <v>15</v>
      </c>
      <c r="D136" s="168">
        <f>IF(B136=0,VLOOKUP(A136,'New HWP'!$E$12:$S$44,10,0),VLOOKUP(A136,'New HWP'!$E$12:$S$44,10,0)*(MAX(0,(20-B136))/20))</f>
        <v>4158.5700506191261</v>
      </c>
      <c r="E136" s="168">
        <f>VLOOKUP(A136,'New HWP'!$E$12:$S$44,15,0)</f>
        <v>1986.392887810943</v>
      </c>
    </row>
    <row r="137" spans="1:5">
      <c r="A137" s="63">
        <f t="shared" si="13"/>
        <v>5</v>
      </c>
      <c r="B137" s="63">
        <f t="shared" si="14"/>
        <v>11</v>
      </c>
      <c r="C137" s="63">
        <f t="shared" si="15"/>
        <v>16</v>
      </c>
      <c r="D137" s="168">
        <f>IF(B137=0,VLOOKUP(A137,'New HWP'!$E$12:$S$44,10,0),VLOOKUP(A137,'New HWP'!$E$12:$S$44,10,0)*(MAX(0,(20-B137))/20))</f>
        <v>3742.7130455572137</v>
      </c>
      <c r="E137" s="168">
        <f>VLOOKUP(A137,'New HWP'!$E$12:$S$44,15,0)</f>
        <v>1986.392887810943</v>
      </c>
    </row>
    <row r="138" spans="1:5">
      <c r="A138" s="63">
        <f t="shared" si="13"/>
        <v>5</v>
      </c>
      <c r="B138" s="63">
        <f t="shared" si="14"/>
        <v>12</v>
      </c>
      <c r="C138" s="63">
        <f t="shared" si="15"/>
        <v>17</v>
      </c>
      <c r="D138" s="168">
        <f>IF(B138=0,VLOOKUP(A138,'New HWP'!$E$12:$S$44,10,0),VLOOKUP(A138,'New HWP'!$E$12:$S$44,10,0)*(MAX(0,(20-B138))/20))</f>
        <v>3326.8560404953009</v>
      </c>
      <c r="E138" s="168">
        <f>VLOOKUP(A138,'New HWP'!$E$12:$S$44,15,0)</f>
        <v>1986.392887810943</v>
      </c>
    </row>
    <row r="139" spans="1:5">
      <c r="A139" s="63">
        <f t="shared" si="13"/>
        <v>5</v>
      </c>
      <c r="B139" s="63">
        <f t="shared" si="14"/>
        <v>13</v>
      </c>
      <c r="C139" s="63">
        <f t="shared" si="15"/>
        <v>18</v>
      </c>
      <c r="D139" s="168">
        <f>IF(B139=0,VLOOKUP(A139,'New HWP'!$E$12:$S$44,10,0),VLOOKUP(A139,'New HWP'!$E$12:$S$44,10,0)*(MAX(0,(20-B139))/20))</f>
        <v>2910.9990354333881</v>
      </c>
      <c r="E139" s="168">
        <f>VLOOKUP(A139,'New HWP'!$E$12:$S$44,15,0)</f>
        <v>1986.392887810943</v>
      </c>
    </row>
    <row r="140" spans="1:5">
      <c r="A140" s="63">
        <f t="shared" si="13"/>
        <v>5</v>
      </c>
      <c r="B140" s="63">
        <f t="shared" si="14"/>
        <v>14</v>
      </c>
      <c r="C140" s="63">
        <f t="shared" si="15"/>
        <v>19</v>
      </c>
      <c r="D140" s="168">
        <f>IF(B140=0,VLOOKUP(A140,'New HWP'!$E$12:$S$44,10,0),VLOOKUP(A140,'New HWP'!$E$12:$S$44,10,0)*(MAX(0,(20-B140))/20))</f>
        <v>2495.1420303714754</v>
      </c>
      <c r="E140" s="168">
        <f>VLOOKUP(A140,'New HWP'!$E$12:$S$44,15,0)</f>
        <v>1986.392887810943</v>
      </c>
    </row>
    <row r="141" spans="1:5">
      <c r="A141" s="63">
        <f t="shared" si="13"/>
        <v>5</v>
      </c>
      <c r="B141" s="63">
        <f t="shared" si="14"/>
        <v>15</v>
      </c>
      <c r="C141" s="63">
        <f t="shared" si="15"/>
        <v>20</v>
      </c>
      <c r="D141" s="168">
        <f>IF(B141=0,VLOOKUP(A141,'New HWP'!$E$12:$S$44,10,0),VLOOKUP(A141,'New HWP'!$E$12:$S$44,10,0)*(MAX(0,(20-B141))/20))</f>
        <v>2079.285025309563</v>
      </c>
      <c r="E141" s="168">
        <f>VLOOKUP(A141,'New HWP'!$E$12:$S$44,15,0)</f>
        <v>1986.392887810943</v>
      </c>
    </row>
    <row r="142" spans="1:5">
      <c r="A142" s="63">
        <f t="shared" si="13"/>
        <v>5</v>
      </c>
      <c r="B142" s="63">
        <f t="shared" si="14"/>
        <v>16</v>
      </c>
      <c r="C142" s="63">
        <f t="shared" si="15"/>
        <v>21</v>
      </c>
      <c r="D142" s="168">
        <f>IF(B142=0,VLOOKUP(A142,'New HWP'!$E$12:$S$44,10,0),VLOOKUP(A142,'New HWP'!$E$12:$S$44,10,0)*(MAX(0,(20-B142))/20))</f>
        <v>1663.4280202476505</v>
      </c>
      <c r="E142" s="168">
        <f>VLOOKUP(A142,'New HWP'!$E$12:$S$44,15,0)</f>
        <v>1986.392887810943</v>
      </c>
    </row>
    <row r="143" spans="1:5">
      <c r="A143" s="63">
        <f t="shared" si="13"/>
        <v>5</v>
      </c>
      <c r="B143" s="63">
        <f t="shared" si="14"/>
        <v>17</v>
      </c>
      <c r="C143" s="63">
        <f t="shared" si="15"/>
        <v>22</v>
      </c>
      <c r="D143" s="168">
        <f>IF(B143=0,VLOOKUP(A143,'New HWP'!$E$12:$S$44,10,0),VLOOKUP(A143,'New HWP'!$E$12:$S$44,10,0)*(MAX(0,(20-B143))/20))</f>
        <v>1247.5710151857377</v>
      </c>
      <c r="E143" s="168">
        <f>VLOOKUP(A143,'New HWP'!$E$12:$S$44,15,0)</f>
        <v>1986.392887810943</v>
      </c>
    </row>
    <row r="144" spans="1:5">
      <c r="A144" s="63">
        <f t="shared" si="13"/>
        <v>5</v>
      </c>
      <c r="B144" s="63">
        <f t="shared" si="14"/>
        <v>18</v>
      </c>
      <c r="C144" s="63">
        <f t="shared" si="15"/>
        <v>23</v>
      </c>
      <c r="D144" s="168">
        <f>IF(B144=0,VLOOKUP(A144,'New HWP'!$E$12:$S$44,10,0),VLOOKUP(A144,'New HWP'!$E$12:$S$44,10,0)*(MAX(0,(20-B144))/20))</f>
        <v>831.71401012382523</v>
      </c>
      <c r="E144" s="168">
        <f>VLOOKUP(A144,'New HWP'!$E$12:$S$44,15,0)</f>
        <v>1986.392887810943</v>
      </c>
    </row>
    <row r="145" spans="1:5">
      <c r="A145" s="63">
        <f t="shared" si="13"/>
        <v>5</v>
      </c>
      <c r="B145" s="63">
        <f t="shared" si="14"/>
        <v>19</v>
      </c>
      <c r="C145" s="63">
        <f t="shared" si="15"/>
        <v>24</v>
      </c>
      <c r="D145" s="168">
        <f>IF(B145=0,VLOOKUP(A145,'New HWP'!$E$12:$S$44,10,0),VLOOKUP(A145,'New HWP'!$E$12:$S$44,10,0)*(MAX(0,(20-B145))/20))</f>
        <v>415.85700506191262</v>
      </c>
      <c r="E145" s="168">
        <f>VLOOKUP(A145,'New HWP'!$E$12:$S$44,15,0)</f>
        <v>1986.392887810943</v>
      </c>
    </row>
    <row r="146" spans="1:5">
      <c r="A146" s="63">
        <f t="shared" si="13"/>
        <v>5</v>
      </c>
      <c r="B146" s="63">
        <f t="shared" si="14"/>
        <v>20</v>
      </c>
      <c r="C146" s="63">
        <f t="shared" si="15"/>
        <v>25</v>
      </c>
      <c r="D146" s="168">
        <f>IF(B146=0,VLOOKUP(A146,'New HWP'!$E$12:$S$44,10,0),VLOOKUP(A146,'New HWP'!$E$12:$S$44,10,0)*(MAX(0,(20-B146))/20))</f>
        <v>0</v>
      </c>
      <c r="E146" s="168">
        <f>VLOOKUP(A146,'New HWP'!$E$12:$S$44,15,0)</f>
        <v>1986.392887810943</v>
      </c>
    </row>
    <row r="147" spans="1:5">
      <c r="A147" s="63">
        <f t="shared" si="13"/>
        <v>5</v>
      </c>
      <c r="B147" s="63">
        <f t="shared" si="14"/>
        <v>21</v>
      </c>
      <c r="C147" s="63">
        <f t="shared" si="15"/>
        <v>26</v>
      </c>
      <c r="D147" s="168">
        <f>IF(B147=0,VLOOKUP(A147,'New HWP'!$E$12:$S$44,10,0),VLOOKUP(A147,'New HWP'!$E$12:$S$44,10,0)*(MAX(0,(20-B147))/20))</f>
        <v>0</v>
      </c>
      <c r="E147" s="168">
        <f>VLOOKUP(A147,'New HWP'!$E$12:$S$44,15,0)</f>
        <v>1986.392887810943</v>
      </c>
    </row>
    <row r="148" spans="1:5">
      <c r="A148" s="63">
        <f t="shared" si="13"/>
        <v>5</v>
      </c>
      <c r="B148" s="63">
        <f t="shared" si="14"/>
        <v>22</v>
      </c>
      <c r="C148" s="63">
        <f t="shared" si="15"/>
        <v>27</v>
      </c>
      <c r="D148" s="168">
        <f>IF(B148=0,VLOOKUP(A148,'New HWP'!$E$12:$S$44,10,0),VLOOKUP(A148,'New HWP'!$E$12:$S$44,10,0)*(MAX(0,(20-B148))/20))</f>
        <v>0</v>
      </c>
      <c r="E148" s="168">
        <f>VLOOKUP(A148,'New HWP'!$E$12:$S$44,15,0)</f>
        <v>1986.392887810943</v>
      </c>
    </row>
    <row r="149" spans="1:5">
      <c r="A149" s="63">
        <f t="shared" si="13"/>
        <v>5</v>
      </c>
      <c r="B149" s="63">
        <f t="shared" si="14"/>
        <v>23</v>
      </c>
      <c r="C149" s="63">
        <f t="shared" si="15"/>
        <v>28</v>
      </c>
      <c r="D149" s="168">
        <f>IF(B149=0,VLOOKUP(A149,'New HWP'!$E$12:$S$44,10,0),VLOOKUP(A149,'New HWP'!$E$12:$S$44,10,0)*(MAX(0,(20-B149))/20))</f>
        <v>0</v>
      </c>
      <c r="E149" s="168">
        <f>VLOOKUP(A149,'New HWP'!$E$12:$S$44,15,0)</f>
        <v>1986.392887810943</v>
      </c>
    </row>
    <row r="150" spans="1:5">
      <c r="A150" s="63">
        <f t="shared" si="13"/>
        <v>5</v>
      </c>
      <c r="B150" s="63">
        <f t="shared" si="14"/>
        <v>24</v>
      </c>
      <c r="C150" s="63">
        <f t="shared" si="15"/>
        <v>29</v>
      </c>
      <c r="D150" s="168">
        <f>IF(B150=0,VLOOKUP(A150,'New HWP'!$E$12:$S$44,10,0),VLOOKUP(A150,'New HWP'!$E$12:$S$44,10,0)*(MAX(0,(20-B150))/20))</f>
        <v>0</v>
      </c>
      <c r="E150" s="168">
        <f>VLOOKUP(A150,'New HWP'!$E$12:$S$44,15,0)</f>
        <v>1986.392887810943</v>
      </c>
    </row>
    <row r="151" spans="1:5">
      <c r="A151" s="63">
        <f t="shared" si="13"/>
        <v>5</v>
      </c>
      <c r="B151" s="63">
        <f t="shared" si="14"/>
        <v>25</v>
      </c>
      <c r="C151" s="63">
        <f t="shared" si="15"/>
        <v>30</v>
      </c>
      <c r="D151" s="168">
        <f>IF(B151=0,VLOOKUP(A151,'New HWP'!$E$12:$S$44,10,0),VLOOKUP(A151,'New HWP'!$E$12:$S$44,10,0)*(MAX(0,(20-B151))/20))</f>
        <v>0</v>
      </c>
      <c r="E151" s="168">
        <f>VLOOKUP(A151,'New HWP'!$E$12:$S$44,15,0)</f>
        <v>1986.392887810943</v>
      </c>
    </row>
    <row r="152" spans="1:5">
      <c r="A152" s="63">
        <f t="shared" si="13"/>
        <v>5</v>
      </c>
      <c r="B152" s="63">
        <f t="shared" si="14"/>
        <v>26</v>
      </c>
      <c r="C152" s="63">
        <f t="shared" si="15"/>
        <v>31</v>
      </c>
      <c r="D152" s="168">
        <f>IF(B152=0,VLOOKUP(A152,'New HWP'!$E$12:$S$44,10,0),VLOOKUP(A152,'New HWP'!$E$12:$S$44,10,0)*(MAX(0,(20-B152))/20))</f>
        <v>0</v>
      </c>
      <c r="E152" s="168">
        <f>VLOOKUP(A152,'New HWP'!$E$12:$S$44,15,0)</f>
        <v>1986.392887810943</v>
      </c>
    </row>
    <row r="153" spans="1:5">
      <c r="A153" s="63">
        <f t="shared" si="13"/>
        <v>5</v>
      </c>
      <c r="B153" s="63">
        <f t="shared" si="14"/>
        <v>27</v>
      </c>
      <c r="C153" s="63">
        <f t="shared" si="15"/>
        <v>32</v>
      </c>
      <c r="D153" s="168">
        <f>IF(B153=0,VLOOKUP(A153,'New HWP'!$E$12:$S$44,10,0),VLOOKUP(A153,'New HWP'!$E$12:$S$44,10,0)*(MAX(0,(20-B153))/20))</f>
        <v>0</v>
      </c>
      <c r="E153" s="168">
        <f>VLOOKUP(A153,'New HWP'!$E$12:$S$44,15,0)</f>
        <v>1986.392887810943</v>
      </c>
    </row>
    <row r="154" spans="1:5">
      <c r="A154" s="63">
        <f t="shared" si="13"/>
        <v>5</v>
      </c>
      <c r="B154" s="63">
        <f t="shared" si="14"/>
        <v>28</v>
      </c>
      <c r="C154" s="63">
        <f t="shared" si="15"/>
        <v>33</v>
      </c>
      <c r="D154" s="168">
        <f>IF(B154=0,VLOOKUP(A154,'New HWP'!$E$12:$S$44,10,0),VLOOKUP(A154,'New HWP'!$E$12:$S$44,10,0)*(MAX(0,(20-B154))/20))</f>
        <v>0</v>
      </c>
      <c r="E154" s="168">
        <f>VLOOKUP(A154,'New HWP'!$E$12:$S$44,15,0)</f>
        <v>1986.392887810943</v>
      </c>
    </row>
    <row r="155" spans="1:5">
      <c r="A155" s="63">
        <f t="shared" si="13"/>
        <v>5</v>
      </c>
      <c r="B155" s="63">
        <f t="shared" si="14"/>
        <v>29</v>
      </c>
      <c r="C155" s="63">
        <f t="shared" si="15"/>
        <v>34</v>
      </c>
      <c r="D155" s="168">
        <f>IF(B155=0,VLOOKUP(A155,'New HWP'!$E$12:$S$44,10,0),VLOOKUP(A155,'New HWP'!$E$12:$S$44,10,0)*(MAX(0,(20-B155))/20))</f>
        <v>0</v>
      </c>
      <c r="E155" s="168">
        <f>VLOOKUP(A155,'New HWP'!$E$12:$S$44,15,0)</f>
        <v>1986.392887810943</v>
      </c>
    </row>
    <row r="156" spans="1:5">
      <c r="A156" s="63">
        <f t="shared" si="13"/>
        <v>5</v>
      </c>
      <c r="B156" s="63">
        <f t="shared" si="14"/>
        <v>30</v>
      </c>
      <c r="C156" s="63">
        <f t="shared" si="15"/>
        <v>35</v>
      </c>
      <c r="D156" s="168">
        <f>IF(B156=0,VLOOKUP(A156,'New HWP'!$E$12:$S$44,10,0),VLOOKUP(A156,'New HWP'!$E$12:$S$44,10,0)*(MAX(0,(20-B156))/20))</f>
        <v>0</v>
      </c>
      <c r="E156" s="168">
        <f>VLOOKUP(A156,'New HWP'!$E$12:$S$44,15,0)</f>
        <v>1986.392887810943</v>
      </c>
    </row>
    <row r="157" spans="1:5">
      <c r="A157" s="63">
        <f t="shared" si="13"/>
        <v>6</v>
      </c>
      <c r="B157" s="63">
        <f t="shared" si="14"/>
        <v>0</v>
      </c>
      <c r="C157" s="63">
        <f t="shared" si="15"/>
        <v>6</v>
      </c>
      <c r="D157" s="168">
        <f>IF(B157=0,VLOOKUP(A157,'New HWP'!$E$12:$S$44,10,0),VLOOKUP(A157,'New HWP'!$E$12:$S$44,10,0)*(MAX(0,(20-B157))/20))</f>
        <v>8374.0880688911275</v>
      </c>
      <c r="E157" s="168">
        <f>VLOOKUP(A157,'New HWP'!$E$12:$S$44,15,0)</f>
        <v>1999.9938415695697</v>
      </c>
    </row>
    <row r="158" spans="1:5">
      <c r="A158" s="63">
        <f t="shared" si="13"/>
        <v>6</v>
      </c>
      <c r="B158" s="63">
        <f t="shared" si="14"/>
        <v>1</v>
      </c>
      <c r="C158" s="63">
        <f t="shared" si="15"/>
        <v>7</v>
      </c>
      <c r="D158" s="168">
        <f>IF(B158=0,VLOOKUP(A158,'New HWP'!$E$12:$S$44,10,0),VLOOKUP(A158,'New HWP'!$E$12:$S$44,10,0)*(MAX(0,(20-B158))/20))</f>
        <v>7955.3836654465704</v>
      </c>
      <c r="E158" s="168">
        <f>VLOOKUP(A158,'New HWP'!$E$12:$S$44,15,0)</f>
        <v>1999.9938415695697</v>
      </c>
    </row>
    <row r="159" spans="1:5">
      <c r="A159" s="63">
        <f t="shared" si="13"/>
        <v>6</v>
      </c>
      <c r="B159" s="63">
        <f t="shared" si="14"/>
        <v>2</v>
      </c>
      <c r="C159" s="63">
        <f t="shared" si="15"/>
        <v>8</v>
      </c>
      <c r="D159" s="168">
        <f>IF(B159=0,VLOOKUP(A159,'New HWP'!$E$12:$S$44,10,0),VLOOKUP(A159,'New HWP'!$E$12:$S$44,10,0)*(MAX(0,(20-B159))/20))</f>
        <v>7536.6792620020151</v>
      </c>
      <c r="E159" s="168">
        <f>VLOOKUP(A159,'New HWP'!$E$12:$S$44,15,0)</f>
        <v>1999.9938415695697</v>
      </c>
    </row>
    <row r="160" spans="1:5">
      <c r="A160" s="63">
        <f t="shared" si="13"/>
        <v>6</v>
      </c>
      <c r="B160" s="63">
        <f t="shared" si="14"/>
        <v>3</v>
      </c>
      <c r="C160" s="63">
        <f t="shared" si="15"/>
        <v>9</v>
      </c>
      <c r="D160" s="168">
        <f>IF(B160=0,VLOOKUP(A160,'New HWP'!$E$12:$S$44,10,0),VLOOKUP(A160,'New HWP'!$E$12:$S$44,10,0)*(MAX(0,(20-B160))/20))</f>
        <v>7117.974858557458</v>
      </c>
      <c r="E160" s="168">
        <f>VLOOKUP(A160,'New HWP'!$E$12:$S$44,15,0)</f>
        <v>1999.9938415695697</v>
      </c>
    </row>
    <row r="161" spans="1:5">
      <c r="A161" s="63">
        <f t="shared" si="13"/>
        <v>6</v>
      </c>
      <c r="B161" s="63">
        <f t="shared" si="14"/>
        <v>4</v>
      </c>
      <c r="C161" s="63">
        <f t="shared" si="15"/>
        <v>10</v>
      </c>
      <c r="D161" s="168">
        <f>IF(B161=0,VLOOKUP(A161,'New HWP'!$E$12:$S$44,10,0),VLOOKUP(A161,'New HWP'!$E$12:$S$44,10,0)*(MAX(0,(20-B161))/20))</f>
        <v>6699.2704551129027</v>
      </c>
      <c r="E161" s="168">
        <f>VLOOKUP(A161,'New HWP'!$E$12:$S$44,15,0)</f>
        <v>1999.9938415695697</v>
      </c>
    </row>
    <row r="162" spans="1:5">
      <c r="A162" s="63">
        <f t="shared" ref="A162:A225" si="16">A131+1</f>
        <v>6</v>
      </c>
      <c r="B162" s="63">
        <f t="shared" ref="B162:B225" si="17">B131</f>
        <v>5</v>
      </c>
      <c r="C162" s="63">
        <f t="shared" si="15"/>
        <v>11</v>
      </c>
      <c r="D162" s="168">
        <f>IF(B162=0,VLOOKUP(A162,'New HWP'!$E$12:$S$44,10,0),VLOOKUP(A162,'New HWP'!$E$12:$S$44,10,0)*(MAX(0,(20-B162))/20))</f>
        <v>6280.5660516683456</v>
      </c>
      <c r="E162" s="168">
        <f>VLOOKUP(A162,'New HWP'!$E$12:$S$44,15,0)</f>
        <v>1999.9938415695697</v>
      </c>
    </row>
    <row r="163" spans="1:5">
      <c r="A163" s="63">
        <f t="shared" si="16"/>
        <v>6</v>
      </c>
      <c r="B163" s="63">
        <f t="shared" si="17"/>
        <v>6</v>
      </c>
      <c r="C163" s="63">
        <f t="shared" si="15"/>
        <v>12</v>
      </c>
      <c r="D163" s="168">
        <f>IF(B163=0,VLOOKUP(A163,'New HWP'!$E$12:$S$44,10,0),VLOOKUP(A163,'New HWP'!$E$12:$S$44,10,0)*(MAX(0,(20-B163))/20))</f>
        <v>5861.8616482237885</v>
      </c>
      <c r="E163" s="168">
        <f>VLOOKUP(A163,'New HWP'!$E$12:$S$44,15,0)</f>
        <v>1999.9938415695697</v>
      </c>
    </row>
    <row r="164" spans="1:5">
      <c r="A164" s="63">
        <f t="shared" si="16"/>
        <v>6</v>
      </c>
      <c r="B164" s="63">
        <f t="shared" si="17"/>
        <v>7</v>
      </c>
      <c r="C164" s="63">
        <f t="shared" si="15"/>
        <v>13</v>
      </c>
      <c r="D164" s="168">
        <f>IF(B164=0,VLOOKUP(A164,'New HWP'!$E$12:$S$44,10,0),VLOOKUP(A164,'New HWP'!$E$12:$S$44,10,0)*(MAX(0,(20-B164))/20))</f>
        <v>5443.1572447792332</v>
      </c>
      <c r="E164" s="168">
        <f>VLOOKUP(A164,'New HWP'!$E$12:$S$44,15,0)</f>
        <v>1999.9938415695697</v>
      </c>
    </row>
    <row r="165" spans="1:5">
      <c r="A165" s="63">
        <f t="shared" si="16"/>
        <v>6</v>
      </c>
      <c r="B165" s="63">
        <f t="shared" si="17"/>
        <v>8</v>
      </c>
      <c r="C165" s="63">
        <f t="shared" si="15"/>
        <v>14</v>
      </c>
      <c r="D165" s="168">
        <f>IF(B165=0,VLOOKUP(A165,'New HWP'!$E$12:$S$44,10,0),VLOOKUP(A165,'New HWP'!$E$12:$S$44,10,0)*(MAX(0,(20-B165))/20))</f>
        <v>5024.4528413346761</v>
      </c>
      <c r="E165" s="168">
        <f>VLOOKUP(A165,'New HWP'!$E$12:$S$44,15,0)</f>
        <v>1999.9938415695697</v>
      </c>
    </row>
    <row r="166" spans="1:5">
      <c r="A166" s="63">
        <f t="shared" si="16"/>
        <v>6</v>
      </c>
      <c r="B166" s="63">
        <f t="shared" si="17"/>
        <v>9</v>
      </c>
      <c r="C166" s="63">
        <f t="shared" si="15"/>
        <v>15</v>
      </c>
      <c r="D166" s="168">
        <f>IF(B166=0,VLOOKUP(A166,'New HWP'!$E$12:$S$44,10,0),VLOOKUP(A166,'New HWP'!$E$12:$S$44,10,0)*(MAX(0,(20-B166))/20))</f>
        <v>4605.7484378901208</v>
      </c>
      <c r="E166" s="168">
        <f>VLOOKUP(A166,'New HWP'!$E$12:$S$44,15,0)</f>
        <v>1999.9938415695697</v>
      </c>
    </row>
    <row r="167" spans="1:5">
      <c r="A167" s="63">
        <f t="shared" si="16"/>
        <v>6</v>
      </c>
      <c r="B167" s="63">
        <f t="shared" si="17"/>
        <v>10</v>
      </c>
      <c r="C167" s="63">
        <f t="shared" si="15"/>
        <v>16</v>
      </c>
      <c r="D167" s="168">
        <f>IF(B167=0,VLOOKUP(A167,'New HWP'!$E$12:$S$44,10,0),VLOOKUP(A167,'New HWP'!$E$12:$S$44,10,0)*(MAX(0,(20-B167))/20))</f>
        <v>4187.0440344455637</v>
      </c>
      <c r="E167" s="168">
        <f>VLOOKUP(A167,'New HWP'!$E$12:$S$44,15,0)</f>
        <v>1999.9938415695697</v>
      </c>
    </row>
    <row r="168" spans="1:5">
      <c r="A168" s="63">
        <f t="shared" si="16"/>
        <v>6</v>
      </c>
      <c r="B168" s="63">
        <f t="shared" si="17"/>
        <v>11</v>
      </c>
      <c r="C168" s="63">
        <f t="shared" si="15"/>
        <v>17</v>
      </c>
      <c r="D168" s="168">
        <f>IF(B168=0,VLOOKUP(A168,'New HWP'!$E$12:$S$44,10,0),VLOOKUP(A168,'New HWP'!$E$12:$S$44,10,0)*(MAX(0,(20-B168))/20))</f>
        <v>3768.3396310010075</v>
      </c>
      <c r="E168" s="168">
        <f>VLOOKUP(A168,'New HWP'!$E$12:$S$44,15,0)</f>
        <v>1999.9938415695697</v>
      </c>
    </row>
    <row r="169" spans="1:5">
      <c r="A169" s="63">
        <f t="shared" si="16"/>
        <v>6</v>
      </c>
      <c r="B169" s="63">
        <f t="shared" si="17"/>
        <v>12</v>
      </c>
      <c r="C169" s="63">
        <f t="shared" si="15"/>
        <v>18</v>
      </c>
      <c r="D169" s="168">
        <f>IF(B169=0,VLOOKUP(A169,'New HWP'!$E$12:$S$44,10,0),VLOOKUP(A169,'New HWP'!$E$12:$S$44,10,0)*(MAX(0,(20-B169))/20))</f>
        <v>3349.6352275564514</v>
      </c>
      <c r="E169" s="168">
        <f>VLOOKUP(A169,'New HWP'!$E$12:$S$44,15,0)</f>
        <v>1999.9938415695697</v>
      </c>
    </row>
    <row r="170" spans="1:5">
      <c r="A170" s="63">
        <f t="shared" si="16"/>
        <v>6</v>
      </c>
      <c r="B170" s="63">
        <f t="shared" si="17"/>
        <v>13</v>
      </c>
      <c r="C170" s="63">
        <f t="shared" si="15"/>
        <v>19</v>
      </c>
      <c r="D170" s="168">
        <f>IF(B170=0,VLOOKUP(A170,'New HWP'!$E$12:$S$44,10,0),VLOOKUP(A170,'New HWP'!$E$12:$S$44,10,0)*(MAX(0,(20-B170))/20))</f>
        <v>2930.9308241118943</v>
      </c>
      <c r="E170" s="168">
        <f>VLOOKUP(A170,'New HWP'!$E$12:$S$44,15,0)</f>
        <v>1999.9938415695697</v>
      </c>
    </row>
    <row r="171" spans="1:5">
      <c r="A171" s="63">
        <f t="shared" si="16"/>
        <v>6</v>
      </c>
      <c r="B171" s="63">
        <f t="shared" si="17"/>
        <v>14</v>
      </c>
      <c r="C171" s="63">
        <f t="shared" si="15"/>
        <v>20</v>
      </c>
      <c r="D171" s="168">
        <f>IF(B171=0,VLOOKUP(A171,'New HWP'!$E$12:$S$44,10,0),VLOOKUP(A171,'New HWP'!$E$12:$S$44,10,0)*(MAX(0,(20-B171))/20))</f>
        <v>2512.2264206673381</v>
      </c>
      <c r="E171" s="168">
        <f>VLOOKUP(A171,'New HWP'!$E$12:$S$44,15,0)</f>
        <v>1999.9938415695697</v>
      </c>
    </row>
    <row r="172" spans="1:5">
      <c r="A172" s="63">
        <f t="shared" si="16"/>
        <v>6</v>
      </c>
      <c r="B172" s="63">
        <f t="shared" si="17"/>
        <v>15</v>
      </c>
      <c r="C172" s="63">
        <f t="shared" si="15"/>
        <v>21</v>
      </c>
      <c r="D172" s="168">
        <f>IF(B172=0,VLOOKUP(A172,'New HWP'!$E$12:$S$44,10,0),VLOOKUP(A172,'New HWP'!$E$12:$S$44,10,0)*(MAX(0,(20-B172))/20))</f>
        <v>2093.5220172227819</v>
      </c>
      <c r="E172" s="168">
        <f>VLOOKUP(A172,'New HWP'!$E$12:$S$44,15,0)</f>
        <v>1999.9938415695697</v>
      </c>
    </row>
    <row r="173" spans="1:5">
      <c r="A173" s="63">
        <f t="shared" si="16"/>
        <v>6</v>
      </c>
      <c r="B173" s="63">
        <f t="shared" si="17"/>
        <v>16</v>
      </c>
      <c r="C173" s="63">
        <f t="shared" si="15"/>
        <v>22</v>
      </c>
      <c r="D173" s="168">
        <f>IF(B173=0,VLOOKUP(A173,'New HWP'!$E$12:$S$44,10,0),VLOOKUP(A173,'New HWP'!$E$12:$S$44,10,0)*(MAX(0,(20-B173))/20))</f>
        <v>1674.8176137782257</v>
      </c>
      <c r="E173" s="168">
        <f>VLOOKUP(A173,'New HWP'!$E$12:$S$44,15,0)</f>
        <v>1999.9938415695697</v>
      </c>
    </row>
    <row r="174" spans="1:5">
      <c r="A174" s="63">
        <f t="shared" si="16"/>
        <v>6</v>
      </c>
      <c r="B174" s="63">
        <f t="shared" si="17"/>
        <v>17</v>
      </c>
      <c r="C174" s="63">
        <f t="shared" si="15"/>
        <v>23</v>
      </c>
      <c r="D174" s="168">
        <f>IF(B174=0,VLOOKUP(A174,'New HWP'!$E$12:$S$44,10,0),VLOOKUP(A174,'New HWP'!$E$12:$S$44,10,0)*(MAX(0,(20-B174))/20))</f>
        <v>1256.113210333669</v>
      </c>
      <c r="E174" s="168">
        <f>VLOOKUP(A174,'New HWP'!$E$12:$S$44,15,0)</f>
        <v>1999.9938415695697</v>
      </c>
    </row>
    <row r="175" spans="1:5">
      <c r="A175" s="63">
        <f t="shared" si="16"/>
        <v>6</v>
      </c>
      <c r="B175" s="63">
        <f t="shared" si="17"/>
        <v>18</v>
      </c>
      <c r="C175" s="63">
        <f t="shared" si="15"/>
        <v>24</v>
      </c>
      <c r="D175" s="168">
        <f>IF(B175=0,VLOOKUP(A175,'New HWP'!$E$12:$S$44,10,0),VLOOKUP(A175,'New HWP'!$E$12:$S$44,10,0)*(MAX(0,(20-B175))/20))</f>
        <v>837.40880688911284</v>
      </c>
      <c r="E175" s="168">
        <f>VLOOKUP(A175,'New HWP'!$E$12:$S$44,15,0)</f>
        <v>1999.9938415695697</v>
      </c>
    </row>
    <row r="176" spans="1:5">
      <c r="A176" s="63">
        <f t="shared" si="16"/>
        <v>6</v>
      </c>
      <c r="B176" s="63">
        <f t="shared" si="17"/>
        <v>19</v>
      </c>
      <c r="C176" s="63">
        <f t="shared" si="15"/>
        <v>25</v>
      </c>
      <c r="D176" s="168">
        <f>IF(B176=0,VLOOKUP(A176,'New HWP'!$E$12:$S$44,10,0),VLOOKUP(A176,'New HWP'!$E$12:$S$44,10,0)*(MAX(0,(20-B176))/20))</f>
        <v>418.70440344455642</v>
      </c>
      <c r="E176" s="168">
        <f>VLOOKUP(A176,'New HWP'!$E$12:$S$44,15,0)</f>
        <v>1999.9938415695697</v>
      </c>
    </row>
    <row r="177" spans="1:5">
      <c r="A177" s="63">
        <f t="shared" si="16"/>
        <v>6</v>
      </c>
      <c r="B177" s="63">
        <f t="shared" si="17"/>
        <v>20</v>
      </c>
      <c r="C177" s="63">
        <f t="shared" si="15"/>
        <v>26</v>
      </c>
      <c r="D177" s="168">
        <f>IF(B177=0,VLOOKUP(A177,'New HWP'!$E$12:$S$44,10,0),VLOOKUP(A177,'New HWP'!$E$12:$S$44,10,0)*(MAX(0,(20-B177))/20))</f>
        <v>0</v>
      </c>
      <c r="E177" s="168">
        <f>VLOOKUP(A177,'New HWP'!$E$12:$S$44,15,0)</f>
        <v>1999.9938415695697</v>
      </c>
    </row>
    <row r="178" spans="1:5">
      <c r="A178" s="63">
        <f t="shared" si="16"/>
        <v>6</v>
      </c>
      <c r="B178" s="63">
        <f t="shared" si="17"/>
        <v>21</v>
      </c>
      <c r="C178" s="63">
        <f t="shared" si="15"/>
        <v>27</v>
      </c>
      <c r="D178" s="168">
        <f>IF(B178=0,VLOOKUP(A178,'New HWP'!$E$12:$S$44,10,0),VLOOKUP(A178,'New HWP'!$E$12:$S$44,10,0)*(MAX(0,(20-B178))/20))</f>
        <v>0</v>
      </c>
      <c r="E178" s="168">
        <f>VLOOKUP(A178,'New HWP'!$E$12:$S$44,15,0)</f>
        <v>1999.9938415695697</v>
      </c>
    </row>
    <row r="179" spans="1:5">
      <c r="A179" s="63">
        <f t="shared" si="16"/>
        <v>6</v>
      </c>
      <c r="B179" s="63">
        <f t="shared" si="17"/>
        <v>22</v>
      </c>
      <c r="C179" s="63">
        <f t="shared" si="15"/>
        <v>28</v>
      </c>
      <c r="D179" s="168">
        <f>IF(B179=0,VLOOKUP(A179,'New HWP'!$E$12:$S$44,10,0),VLOOKUP(A179,'New HWP'!$E$12:$S$44,10,0)*(MAX(0,(20-B179))/20))</f>
        <v>0</v>
      </c>
      <c r="E179" s="168">
        <f>VLOOKUP(A179,'New HWP'!$E$12:$S$44,15,0)</f>
        <v>1999.9938415695697</v>
      </c>
    </row>
    <row r="180" spans="1:5">
      <c r="A180" s="63">
        <f t="shared" si="16"/>
        <v>6</v>
      </c>
      <c r="B180" s="63">
        <f t="shared" si="17"/>
        <v>23</v>
      </c>
      <c r="C180" s="63">
        <f t="shared" si="15"/>
        <v>29</v>
      </c>
      <c r="D180" s="168">
        <f>IF(B180=0,VLOOKUP(A180,'New HWP'!$E$12:$S$44,10,0),VLOOKUP(A180,'New HWP'!$E$12:$S$44,10,0)*(MAX(0,(20-B180))/20))</f>
        <v>0</v>
      </c>
      <c r="E180" s="168">
        <f>VLOOKUP(A180,'New HWP'!$E$12:$S$44,15,0)</f>
        <v>1999.9938415695697</v>
      </c>
    </row>
    <row r="181" spans="1:5">
      <c r="A181" s="63">
        <f t="shared" si="16"/>
        <v>6</v>
      </c>
      <c r="B181" s="63">
        <f t="shared" si="17"/>
        <v>24</v>
      </c>
      <c r="C181" s="63">
        <f t="shared" si="15"/>
        <v>30</v>
      </c>
      <c r="D181" s="168">
        <f>IF(B181=0,VLOOKUP(A181,'New HWP'!$E$12:$S$44,10,0),VLOOKUP(A181,'New HWP'!$E$12:$S$44,10,0)*(MAX(0,(20-B181))/20))</f>
        <v>0</v>
      </c>
      <c r="E181" s="168">
        <f>VLOOKUP(A181,'New HWP'!$E$12:$S$44,15,0)</f>
        <v>1999.9938415695697</v>
      </c>
    </row>
    <row r="182" spans="1:5">
      <c r="A182" s="63">
        <f t="shared" si="16"/>
        <v>6</v>
      </c>
      <c r="B182" s="63">
        <f t="shared" si="17"/>
        <v>25</v>
      </c>
      <c r="C182" s="63">
        <f t="shared" si="15"/>
        <v>31</v>
      </c>
      <c r="D182" s="168">
        <f>IF(B182=0,VLOOKUP(A182,'New HWP'!$E$12:$S$44,10,0),VLOOKUP(A182,'New HWP'!$E$12:$S$44,10,0)*(MAX(0,(20-B182))/20))</f>
        <v>0</v>
      </c>
      <c r="E182" s="168">
        <f>VLOOKUP(A182,'New HWP'!$E$12:$S$44,15,0)</f>
        <v>1999.9938415695697</v>
      </c>
    </row>
    <row r="183" spans="1:5">
      <c r="A183" s="63">
        <f t="shared" si="16"/>
        <v>6</v>
      </c>
      <c r="B183" s="63">
        <f t="shared" si="17"/>
        <v>26</v>
      </c>
      <c r="C183" s="63">
        <f t="shared" si="15"/>
        <v>32</v>
      </c>
      <c r="D183" s="168">
        <f>IF(B183=0,VLOOKUP(A183,'New HWP'!$E$12:$S$44,10,0),VLOOKUP(A183,'New HWP'!$E$12:$S$44,10,0)*(MAX(0,(20-B183))/20))</f>
        <v>0</v>
      </c>
      <c r="E183" s="168">
        <f>VLOOKUP(A183,'New HWP'!$E$12:$S$44,15,0)</f>
        <v>1999.9938415695697</v>
      </c>
    </row>
    <row r="184" spans="1:5">
      <c r="A184" s="63">
        <f t="shared" si="16"/>
        <v>6</v>
      </c>
      <c r="B184" s="63">
        <f t="shared" si="17"/>
        <v>27</v>
      </c>
      <c r="C184" s="63">
        <f t="shared" si="15"/>
        <v>33</v>
      </c>
      <c r="D184" s="168">
        <f>IF(B184=0,VLOOKUP(A184,'New HWP'!$E$12:$S$44,10,0),VLOOKUP(A184,'New HWP'!$E$12:$S$44,10,0)*(MAX(0,(20-B184))/20))</f>
        <v>0</v>
      </c>
      <c r="E184" s="168">
        <f>VLOOKUP(A184,'New HWP'!$E$12:$S$44,15,0)</f>
        <v>1999.9938415695697</v>
      </c>
    </row>
    <row r="185" spans="1:5">
      <c r="A185" s="63">
        <f t="shared" si="16"/>
        <v>6</v>
      </c>
      <c r="B185" s="63">
        <f t="shared" si="17"/>
        <v>28</v>
      </c>
      <c r="C185" s="63">
        <f t="shared" si="15"/>
        <v>34</v>
      </c>
      <c r="D185" s="168">
        <f>IF(B185=0,VLOOKUP(A185,'New HWP'!$E$12:$S$44,10,0),VLOOKUP(A185,'New HWP'!$E$12:$S$44,10,0)*(MAX(0,(20-B185))/20))</f>
        <v>0</v>
      </c>
      <c r="E185" s="168">
        <f>VLOOKUP(A185,'New HWP'!$E$12:$S$44,15,0)</f>
        <v>1999.9938415695697</v>
      </c>
    </row>
    <row r="186" spans="1:5">
      <c r="A186" s="63">
        <f t="shared" si="16"/>
        <v>6</v>
      </c>
      <c r="B186" s="63">
        <f t="shared" si="17"/>
        <v>29</v>
      </c>
      <c r="C186" s="63">
        <f t="shared" si="15"/>
        <v>35</v>
      </c>
      <c r="D186" s="168">
        <f>IF(B186=0,VLOOKUP(A186,'New HWP'!$E$12:$S$44,10,0),VLOOKUP(A186,'New HWP'!$E$12:$S$44,10,0)*(MAX(0,(20-B186))/20))</f>
        <v>0</v>
      </c>
      <c r="E186" s="168">
        <f>VLOOKUP(A186,'New HWP'!$E$12:$S$44,15,0)</f>
        <v>1999.9938415695697</v>
      </c>
    </row>
    <row r="187" spans="1:5">
      <c r="A187" s="63">
        <f t="shared" si="16"/>
        <v>6</v>
      </c>
      <c r="B187" s="63">
        <f t="shared" si="17"/>
        <v>30</v>
      </c>
      <c r="C187" s="63">
        <f t="shared" si="15"/>
        <v>36</v>
      </c>
      <c r="D187" s="168">
        <f>IF(B187=0,VLOOKUP(A187,'New HWP'!$E$12:$S$44,10,0),VLOOKUP(A187,'New HWP'!$E$12:$S$44,10,0)*(MAX(0,(20-B187))/20))</f>
        <v>0</v>
      </c>
      <c r="E187" s="168">
        <f>VLOOKUP(A187,'New HWP'!$E$12:$S$44,15,0)</f>
        <v>1999.9938415695697</v>
      </c>
    </row>
    <row r="188" spans="1:5">
      <c r="A188" s="63">
        <f t="shared" si="16"/>
        <v>7</v>
      </c>
      <c r="B188" s="63">
        <f t="shared" si="17"/>
        <v>0</v>
      </c>
      <c r="C188" s="63">
        <f t="shared" si="15"/>
        <v>7</v>
      </c>
      <c r="D188" s="168">
        <f>IF(B188=0,VLOOKUP(A188,'New HWP'!$E$12:$S$44,10,0),VLOOKUP(A188,'New HWP'!$E$12:$S$44,10,0)*(MAX(0,(20-B188))/20))</f>
        <v>8459.8234043071025</v>
      </c>
      <c r="E188" s="168">
        <f>VLOOKUP(A188,'New HWP'!$E$12:$S$44,15,0)</f>
        <v>2020.4701180818556</v>
      </c>
    </row>
    <row r="189" spans="1:5">
      <c r="A189" s="63">
        <f t="shared" si="16"/>
        <v>7</v>
      </c>
      <c r="B189" s="63">
        <f t="shared" si="17"/>
        <v>1</v>
      </c>
      <c r="C189" s="63">
        <f t="shared" si="15"/>
        <v>8</v>
      </c>
      <c r="D189" s="168">
        <f>IF(B189=0,VLOOKUP(A189,'New HWP'!$E$12:$S$44,10,0),VLOOKUP(A189,'New HWP'!$E$12:$S$44,10,0)*(MAX(0,(20-B189))/20))</f>
        <v>8036.8322340917466</v>
      </c>
      <c r="E189" s="168">
        <f>VLOOKUP(A189,'New HWP'!$E$12:$S$44,15,0)</f>
        <v>2020.4701180818556</v>
      </c>
    </row>
    <row r="190" spans="1:5">
      <c r="A190" s="63">
        <f t="shared" si="16"/>
        <v>7</v>
      </c>
      <c r="B190" s="63">
        <f t="shared" si="17"/>
        <v>2</v>
      </c>
      <c r="C190" s="63">
        <f t="shared" si="15"/>
        <v>9</v>
      </c>
      <c r="D190" s="168">
        <f>IF(B190=0,VLOOKUP(A190,'New HWP'!$E$12:$S$44,10,0),VLOOKUP(A190,'New HWP'!$E$12:$S$44,10,0)*(MAX(0,(20-B190))/20))</f>
        <v>7613.8410638763926</v>
      </c>
      <c r="E190" s="168">
        <f>VLOOKUP(A190,'New HWP'!$E$12:$S$44,15,0)</f>
        <v>2020.4701180818556</v>
      </c>
    </row>
    <row r="191" spans="1:5">
      <c r="A191" s="63">
        <f t="shared" si="16"/>
        <v>7</v>
      </c>
      <c r="B191" s="63">
        <f t="shared" si="17"/>
        <v>3</v>
      </c>
      <c r="C191" s="63">
        <f t="shared" si="15"/>
        <v>10</v>
      </c>
      <c r="D191" s="168">
        <f>IF(B191=0,VLOOKUP(A191,'New HWP'!$E$12:$S$44,10,0),VLOOKUP(A191,'New HWP'!$E$12:$S$44,10,0)*(MAX(0,(20-B191))/20))</f>
        <v>7190.8498936610367</v>
      </c>
      <c r="E191" s="168">
        <f>VLOOKUP(A191,'New HWP'!$E$12:$S$44,15,0)</f>
        <v>2020.4701180818556</v>
      </c>
    </row>
    <row r="192" spans="1:5">
      <c r="A192" s="63">
        <f t="shared" si="16"/>
        <v>7</v>
      </c>
      <c r="B192" s="63">
        <f t="shared" si="17"/>
        <v>4</v>
      </c>
      <c r="C192" s="63">
        <f t="shared" si="15"/>
        <v>11</v>
      </c>
      <c r="D192" s="168">
        <f>IF(B192=0,VLOOKUP(A192,'New HWP'!$E$12:$S$44,10,0),VLOOKUP(A192,'New HWP'!$E$12:$S$44,10,0)*(MAX(0,(20-B192))/20))</f>
        <v>6767.8587234456827</v>
      </c>
      <c r="E192" s="168">
        <f>VLOOKUP(A192,'New HWP'!$E$12:$S$44,15,0)</f>
        <v>2020.4701180818556</v>
      </c>
    </row>
    <row r="193" spans="1:5">
      <c r="A193" s="63">
        <f t="shared" si="16"/>
        <v>7</v>
      </c>
      <c r="B193" s="63">
        <f t="shared" si="17"/>
        <v>5</v>
      </c>
      <c r="C193" s="63">
        <f t="shared" si="15"/>
        <v>12</v>
      </c>
      <c r="D193" s="168">
        <f>IF(B193=0,VLOOKUP(A193,'New HWP'!$E$12:$S$44,10,0),VLOOKUP(A193,'New HWP'!$E$12:$S$44,10,0)*(MAX(0,(20-B193))/20))</f>
        <v>6344.8675532303268</v>
      </c>
      <c r="E193" s="168">
        <f>VLOOKUP(A193,'New HWP'!$E$12:$S$44,15,0)</f>
        <v>2020.4701180818556</v>
      </c>
    </row>
    <row r="194" spans="1:5">
      <c r="A194" s="63">
        <f t="shared" si="16"/>
        <v>7</v>
      </c>
      <c r="B194" s="63">
        <f t="shared" si="17"/>
        <v>6</v>
      </c>
      <c r="C194" s="63">
        <f t="shared" si="15"/>
        <v>13</v>
      </c>
      <c r="D194" s="168">
        <f>IF(B194=0,VLOOKUP(A194,'New HWP'!$E$12:$S$44,10,0),VLOOKUP(A194,'New HWP'!$E$12:$S$44,10,0)*(MAX(0,(20-B194))/20))</f>
        <v>5921.876383014971</v>
      </c>
      <c r="E194" s="168">
        <f>VLOOKUP(A194,'New HWP'!$E$12:$S$44,15,0)</f>
        <v>2020.4701180818556</v>
      </c>
    </row>
    <row r="195" spans="1:5">
      <c r="A195" s="63">
        <f t="shared" si="16"/>
        <v>7</v>
      </c>
      <c r="B195" s="63">
        <f t="shared" si="17"/>
        <v>7</v>
      </c>
      <c r="C195" s="63">
        <f t="shared" ref="C195:C258" si="18">A195+B195</f>
        <v>14</v>
      </c>
      <c r="D195" s="168">
        <f>IF(B195=0,VLOOKUP(A195,'New HWP'!$E$12:$S$44,10,0),VLOOKUP(A195,'New HWP'!$E$12:$S$44,10,0)*(MAX(0,(20-B195))/20))</f>
        <v>5498.885212799617</v>
      </c>
      <c r="E195" s="168">
        <f>VLOOKUP(A195,'New HWP'!$E$12:$S$44,15,0)</f>
        <v>2020.4701180818556</v>
      </c>
    </row>
    <row r="196" spans="1:5">
      <c r="A196" s="63">
        <f t="shared" si="16"/>
        <v>7</v>
      </c>
      <c r="B196" s="63">
        <f t="shared" si="17"/>
        <v>8</v>
      </c>
      <c r="C196" s="63">
        <f t="shared" si="18"/>
        <v>15</v>
      </c>
      <c r="D196" s="168">
        <f>IF(B196=0,VLOOKUP(A196,'New HWP'!$E$12:$S$44,10,0),VLOOKUP(A196,'New HWP'!$E$12:$S$44,10,0)*(MAX(0,(20-B196))/20))</f>
        <v>5075.8940425842611</v>
      </c>
      <c r="E196" s="168">
        <f>VLOOKUP(A196,'New HWP'!$E$12:$S$44,15,0)</f>
        <v>2020.4701180818556</v>
      </c>
    </row>
    <row r="197" spans="1:5">
      <c r="A197" s="63">
        <f t="shared" si="16"/>
        <v>7</v>
      </c>
      <c r="B197" s="63">
        <f t="shared" si="17"/>
        <v>9</v>
      </c>
      <c r="C197" s="63">
        <f t="shared" si="18"/>
        <v>16</v>
      </c>
      <c r="D197" s="168">
        <f>IF(B197=0,VLOOKUP(A197,'New HWP'!$E$12:$S$44,10,0),VLOOKUP(A197,'New HWP'!$E$12:$S$44,10,0)*(MAX(0,(20-B197))/20))</f>
        <v>4652.9028723689071</v>
      </c>
      <c r="E197" s="168">
        <f>VLOOKUP(A197,'New HWP'!$E$12:$S$44,15,0)</f>
        <v>2020.4701180818556</v>
      </c>
    </row>
    <row r="198" spans="1:5">
      <c r="A198" s="63">
        <f t="shared" si="16"/>
        <v>7</v>
      </c>
      <c r="B198" s="63">
        <f t="shared" si="17"/>
        <v>10</v>
      </c>
      <c r="C198" s="63">
        <f t="shared" si="18"/>
        <v>17</v>
      </c>
      <c r="D198" s="168">
        <f>IF(B198=0,VLOOKUP(A198,'New HWP'!$E$12:$S$44,10,0),VLOOKUP(A198,'New HWP'!$E$12:$S$44,10,0)*(MAX(0,(20-B198))/20))</f>
        <v>4229.9117021535512</v>
      </c>
      <c r="E198" s="168">
        <f>VLOOKUP(A198,'New HWP'!$E$12:$S$44,15,0)</f>
        <v>2020.4701180818556</v>
      </c>
    </row>
    <row r="199" spans="1:5">
      <c r="A199" s="63">
        <f t="shared" si="16"/>
        <v>7</v>
      </c>
      <c r="B199" s="63">
        <f t="shared" si="17"/>
        <v>11</v>
      </c>
      <c r="C199" s="63">
        <f t="shared" si="18"/>
        <v>18</v>
      </c>
      <c r="D199" s="168">
        <f>IF(B199=0,VLOOKUP(A199,'New HWP'!$E$12:$S$44,10,0),VLOOKUP(A199,'New HWP'!$E$12:$S$44,10,0)*(MAX(0,(20-B199))/20))</f>
        <v>3806.9205319381963</v>
      </c>
      <c r="E199" s="168">
        <f>VLOOKUP(A199,'New HWP'!$E$12:$S$44,15,0)</f>
        <v>2020.4701180818556</v>
      </c>
    </row>
    <row r="200" spans="1:5">
      <c r="A200" s="63">
        <f t="shared" si="16"/>
        <v>7</v>
      </c>
      <c r="B200" s="63">
        <f t="shared" si="17"/>
        <v>12</v>
      </c>
      <c r="C200" s="63">
        <f t="shared" si="18"/>
        <v>19</v>
      </c>
      <c r="D200" s="168">
        <f>IF(B200=0,VLOOKUP(A200,'New HWP'!$E$12:$S$44,10,0),VLOOKUP(A200,'New HWP'!$E$12:$S$44,10,0)*(MAX(0,(20-B200))/20))</f>
        <v>3383.9293617228413</v>
      </c>
      <c r="E200" s="168">
        <f>VLOOKUP(A200,'New HWP'!$E$12:$S$44,15,0)</f>
        <v>2020.4701180818556</v>
      </c>
    </row>
    <row r="201" spans="1:5">
      <c r="A201" s="63">
        <f t="shared" si="16"/>
        <v>7</v>
      </c>
      <c r="B201" s="63">
        <f t="shared" si="17"/>
        <v>13</v>
      </c>
      <c r="C201" s="63">
        <f t="shared" si="18"/>
        <v>20</v>
      </c>
      <c r="D201" s="168">
        <f>IF(B201=0,VLOOKUP(A201,'New HWP'!$E$12:$S$44,10,0),VLOOKUP(A201,'New HWP'!$E$12:$S$44,10,0)*(MAX(0,(20-B201))/20))</f>
        <v>2960.9381915074855</v>
      </c>
      <c r="E201" s="168">
        <f>VLOOKUP(A201,'New HWP'!$E$12:$S$44,15,0)</f>
        <v>2020.4701180818556</v>
      </c>
    </row>
    <row r="202" spans="1:5">
      <c r="A202" s="63">
        <f t="shared" si="16"/>
        <v>7</v>
      </c>
      <c r="B202" s="63">
        <f t="shared" si="17"/>
        <v>14</v>
      </c>
      <c r="C202" s="63">
        <f t="shared" si="18"/>
        <v>21</v>
      </c>
      <c r="D202" s="168">
        <f>IF(B202=0,VLOOKUP(A202,'New HWP'!$E$12:$S$44,10,0),VLOOKUP(A202,'New HWP'!$E$12:$S$44,10,0)*(MAX(0,(20-B202))/20))</f>
        <v>2537.9470212921306</v>
      </c>
      <c r="E202" s="168">
        <f>VLOOKUP(A202,'New HWP'!$E$12:$S$44,15,0)</f>
        <v>2020.4701180818556</v>
      </c>
    </row>
    <row r="203" spans="1:5">
      <c r="A203" s="63">
        <f t="shared" si="16"/>
        <v>7</v>
      </c>
      <c r="B203" s="63">
        <f t="shared" si="17"/>
        <v>15</v>
      </c>
      <c r="C203" s="63">
        <f t="shared" si="18"/>
        <v>22</v>
      </c>
      <c r="D203" s="168">
        <f>IF(B203=0,VLOOKUP(A203,'New HWP'!$E$12:$S$44,10,0),VLOOKUP(A203,'New HWP'!$E$12:$S$44,10,0)*(MAX(0,(20-B203))/20))</f>
        <v>2114.9558510767756</v>
      </c>
      <c r="E203" s="168">
        <f>VLOOKUP(A203,'New HWP'!$E$12:$S$44,15,0)</f>
        <v>2020.4701180818556</v>
      </c>
    </row>
    <row r="204" spans="1:5">
      <c r="A204" s="63">
        <f t="shared" si="16"/>
        <v>7</v>
      </c>
      <c r="B204" s="63">
        <f t="shared" si="17"/>
        <v>16</v>
      </c>
      <c r="C204" s="63">
        <f t="shared" si="18"/>
        <v>23</v>
      </c>
      <c r="D204" s="168">
        <f>IF(B204=0,VLOOKUP(A204,'New HWP'!$E$12:$S$44,10,0),VLOOKUP(A204,'New HWP'!$E$12:$S$44,10,0)*(MAX(0,(20-B204))/20))</f>
        <v>1691.9646808614207</v>
      </c>
      <c r="E204" s="168">
        <f>VLOOKUP(A204,'New HWP'!$E$12:$S$44,15,0)</f>
        <v>2020.4701180818556</v>
      </c>
    </row>
    <row r="205" spans="1:5">
      <c r="A205" s="63">
        <f t="shared" si="16"/>
        <v>7</v>
      </c>
      <c r="B205" s="63">
        <f t="shared" si="17"/>
        <v>17</v>
      </c>
      <c r="C205" s="63">
        <f t="shared" si="18"/>
        <v>24</v>
      </c>
      <c r="D205" s="168">
        <f>IF(B205=0,VLOOKUP(A205,'New HWP'!$E$12:$S$44,10,0),VLOOKUP(A205,'New HWP'!$E$12:$S$44,10,0)*(MAX(0,(20-B205))/20))</f>
        <v>1268.9735106460653</v>
      </c>
      <c r="E205" s="168">
        <f>VLOOKUP(A205,'New HWP'!$E$12:$S$44,15,0)</f>
        <v>2020.4701180818556</v>
      </c>
    </row>
    <row r="206" spans="1:5">
      <c r="A206" s="63">
        <f t="shared" si="16"/>
        <v>7</v>
      </c>
      <c r="B206" s="63">
        <f t="shared" si="17"/>
        <v>18</v>
      </c>
      <c r="C206" s="63">
        <f t="shared" si="18"/>
        <v>25</v>
      </c>
      <c r="D206" s="168">
        <f>IF(B206=0,VLOOKUP(A206,'New HWP'!$E$12:$S$44,10,0),VLOOKUP(A206,'New HWP'!$E$12:$S$44,10,0)*(MAX(0,(20-B206))/20))</f>
        <v>845.98234043071034</v>
      </c>
      <c r="E206" s="168">
        <f>VLOOKUP(A206,'New HWP'!$E$12:$S$44,15,0)</f>
        <v>2020.4701180818556</v>
      </c>
    </row>
    <row r="207" spans="1:5">
      <c r="A207" s="63">
        <f t="shared" si="16"/>
        <v>7</v>
      </c>
      <c r="B207" s="63">
        <f t="shared" si="17"/>
        <v>19</v>
      </c>
      <c r="C207" s="63">
        <f t="shared" si="18"/>
        <v>26</v>
      </c>
      <c r="D207" s="168">
        <f>IF(B207=0,VLOOKUP(A207,'New HWP'!$E$12:$S$44,10,0),VLOOKUP(A207,'New HWP'!$E$12:$S$44,10,0)*(MAX(0,(20-B207))/20))</f>
        <v>422.99117021535517</v>
      </c>
      <c r="E207" s="168">
        <f>VLOOKUP(A207,'New HWP'!$E$12:$S$44,15,0)</f>
        <v>2020.4701180818556</v>
      </c>
    </row>
    <row r="208" spans="1:5">
      <c r="A208" s="63">
        <f t="shared" si="16"/>
        <v>7</v>
      </c>
      <c r="B208" s="63">
        <f t="shared" si="17"/>
        <v>20</v>
      </c>
      <c r="C208" s="63">
        <f t="shared" si="18"/>
        <v>27</v>
      </c>
      <c r="D208" s="168">
        <f>IF(B208=0,VLOOKUP(A208,'New HWP'!$E$12:$S$44,10,0),VLOOKUP(A208,'New HWP'!$E$12:$S$44,10,0)*(MAX(0,(20-B208))/20))</f>
        <v>0</v>
      </c>
      <c r="E208" s="168">
        <f>VLOOKUP(A208,'New HWP'!$E$12:$S$44,15,0)</f>
        <v>2020.4701180818556</v>
      </c>
    </row>
    <row r="209" spans="1:5">
      <c r="A209" s="63">
        <f t="shared" si="16"/>
        <v>7</v>
      </c>
      <c r="B209" s="63">
        <f t="shared" si="17"/>
        <v>21</v>
      </c>
      <c r="C209" s="63">
        <f t="shared" si="18"/>
        <v>28</v>
      </c>
      <c r="D209" s="168">
        <f>IF(B209=0,VLOOKUP(A209,'New HWP'!$E$12:$S$44,10,0),VLOOKUP(A209,'New HWP'!$E$12:$S$44,10,0)*(MAX(0,(20-B209))/20))</f>
        <v>0</v>
      </c>
      <c r="E209" s="168">
        <f>VLOOKUP(A209,'New HWP'!$E$12:$S$44,15,0)</f>
        <v>2020.4701180818556</v>
      </c>
    </row>
    <row r="210" spans="1:5">
      <c r="A210" s="63">
        <f t="shared" si="16"/>
        <v>7</v>
      </c>
      <c r="B210" s="63">
        <f t="shared" si="17"/>
        <v>22</v>
      </c>
      <c r="C210" s="63">
        <f t="shared" si="18"/>
        <v>29</v>
      </c>
      <c r="D210" s="168">
        <f>IF(B210=0,VLOOKUP(A210,'New HWP'!$E$12:$S$44,10,0),VLOOKUP(A210,'New HWP'!$E$12:$S$44,10,0)*(MAX(0,(20-B210))/20))</f>
        <v>0</v>
      </c>
      <c r="E210" s="168">
        <f>VLOOKUP(A210,'New HWP'!$E$12:$S$44,15,0)</f>
        <v>2020.4701180818556</v>
      </c>
    </row>
    <row r="211" spans="1:5">
      <c r="A211" s="63">
        <f t="shared" si="16"/>
        <v>7</v>
      </c>
      <c r="B211" s="63">
        <f t="shared" si="17"/>
        <v>23</v>
      </c>
      <c r="C211" s="63">
        <f t="shared" si="18"/>
        <v>30</v>
      </c>
      <c r="D211" s="168">
        <f>IF(B211=0,VLOOKUP(A211,'New HWP'!$E$12:$S$44,10,0),VLOOKUP(A211,'New HWP'!$E$12:$S$44,10,0)*(MAX(0,(20-B211))/20))</f>
        <v>0</v>
      </c>
      <c r="E211" s="168">
        <f>VLOOKUP(A211,'New HWP'!$E$12:$S$44,15,0)</f>
        <v>2020.4701180818556</v>
      </c>
    </row>
    <row r="212" spans="1:5">
      <c r="A212" s="63">
        <f t="shared" si="16"/>
        <v>7</v>
      </c>
      <c r="B212" s="63">
        <f t="shared" si="17"/>
        <v>24</v>
      </c>
      <c r="C212" s="63">
        <f t="shared" si="18"/>
        <v>31</v>
      </c>
      <c r="D212" s="168">
        <f>IF(B212=0,VLOOKUP(A212,'New HWP'!$E$12:$S$44,10,0),VLOOKUP(A212,'New HWP'!$E$12:$S$44,10,0)*(MAX(0,(20-B212))/20))</f>
        <v>0</v>
      </c>
      <c r="E212" s="168">
        <f>VLOOKUP(A212,'New HWP'!$E$12:$S$44,15,0)</f>
        <v>2020.4701180818556</v>
      </c>
    </row>
    <row r="213" spans="1:5">
      <c r="A213" s="63">
        <f t="shared" si="16"/>
        <v>7</v>
      </c>
      <c r="B213" s="63">
        <f t="shared" si="17"/>
        <v>25</v>
      </c>
      <c r="C213" s="63">
        <f t="shared" si="18"/>
        <v>32</v>
      </c>
      <c r="D213" s="168">
        <f>IF(B213=0,VLOOKUP(A213,'New HWP'!$E$12:$S$44,10,0),VLOOKUP(A213,'New HWP'!$E$12:$S$44,10,0)*(MAX(0,(20-B213))/20))</f>
        <v>0</v>
      </c>
      <c r="E213" s="168">
        <f>VLOOKUP(A213,'New HWP'!$E$12:$S$44,15,0)</f>
        <v>2020.4701180818556</v>
      </c>
    </row>
    <row r="214" spans="1:5">
      <c r="A214" s="63">
        <f t="shared" si="16"/>
        <v>7</v>
      </c>
      <c r="B214" s="63">
        <f t="shared" si="17"/>
        <v>26</v>
      </c>
      <c r="C214" s="63">
        <f t="shared" si="18"/>
        <v>33</v>
      </c>
      <c r="D214" s="168">
        <f>IF(B214=0,VLOOKUP(A214,'New HWP'!$E$12:$S$44,10,0),VLOOKUP(A214,'New HWP'!$E$12:$S$44,10,0)*(MAX(0,(20-B214))/20))</f>
        <v>0</v>
      </c>
      <c r="E214" s="168">
        <f>VLOOKUP(A214,'New HWP'!$E$12:$S$44,15,0)</f>
        <v>2020.4701180818556</v>
      </c>
    </row>
    <row r="215" spans="1:5">
      <c r="A215" s="63">
        <f t="shared" si="16"/>
        <v>7</v>
      </c>
      <c r="B215" s="63">
        <f t="shared" si="17"/>
        <v>27</v>
      </c>
      <c r="C215" s="63">
        <f t="shared" si="18"/>
        <v>34</v>
      </c>
      <c r="D215" s="168">
        <f>IF(B215=0,VLOOKUP(A215,'New HWP'!$E$12:$S$44,10,0),VLOOKUP(A215,'New HWP'!$E$12:$S$44,10,0)*(MAX(0,(20-B215))/20))</f>
        <v>0</v>
      </c>
      <c r="E215" s="168">
        <f>VLOOKUP(A215,'New HWP'!$E$12:$S$44,15,0)</f>
        <v>2020.4701180818556</v>
      </c>
    </row>
    <row r="216" spans="1:5">
      <c r="A216" s="63">
        <f t="shared" si="16"/>
        <v>7</v>
      </c>
      <c r="B216" s="63">
        <f t="shared" si="17"/>
        <v>28</v>
      </c>
      <c r="C216" s="63">
        <f t="shared" si="18"/>
        <v>35</v>
      </c>
      <c r="D216" s="168">
        <f>IF(B216=0,VLOOKUP(A216,'New HWP'!$E$12:$S$44,10,0),VLOOKUP(A216,'New HWP'!$E$12:$S$44,10,0)*(MAX(0,(20-B216))/20))</f>
        <v>0</v>
      </c>
      <c r="E216" s="168">
        <f>VLOOKUP(A216,'New HWP'!$E$12:$S$44,15,0)</f>
        <v>2020.4701180818556</v>
      </c>
    </row>
    <row r="217" spans="1:5">
      <c r="A217" s="63">
        <f t="shared" si="16"/>
        <v>7</v>
      </c>
      <c r="B217" s="63">
        <f t="shared" si="17"/>
        <v>29</v>
      </c>
      <c r="C217" s="63">
        <f t="shared" si="18"/>
        <v>36</v>
      </c>
      <c r="D217" s="168">
        <f>IF(B217=0,VLOOKUP(A217,'New HWP'!$E$12:$S$44,10,0),VLOOKUP(A217,'New HWP'!$E$12:$S$44,10,0)*(MAX(0,(20-B217))/20))</f>
        <v>0</v>
      </c>
      <c r="E217" s="168">
        <f>VLOOKUP(A217,'New HWP'!$E$12:$S$44,15,0)</f>
        <v>2020.4701180818556</v>
      </c>
    </row>
    <row r="218" spans="1:5">
      <c r="A218" s="63">
        <f t="shared" si="16"/>
        <v>7</v>
      </c>
      <c r="B218" s="63">
        <f t="shared" si="17"/>
        <v>30</v>
      </c>
      <c r="C218" s="63">
        <f t="shared" si="18"/>
        <v>37</v>
      </c>
      <c r="D218" s="168">
        <f>IF(B218=0,VLOOKUP(A218,'New HWP'!$E$12:$S$44,10,0),VLOOKUP(A218,'New HWP'!$E$12:$S$44,10,0)*(MAX(0,(20-B218))/20))</f>
        <v>0</v>
      </c>
      <c r="E218" s="168">
        <f>VLOOKUP(A218,'New HWP'!$E$12:$S$44,15,0)</f>
        <v>2020.4701180818556</v>
      </c>
    </row>
    <row r="219" spans="1:5">
      <c r="A219" s="63">
        <f t="shared" si="16"/>
        <v>8</v>
      </c>
      <c r="B219" s="63">
        <f t="shared" si="17"/>
        <v>0</v>
      </c>
      <c r="C219" s="63">
        <f t="shared" si="18"/>
        <v>8</v>
      </c>
      <c r="D219" s="168">
        <f>IF(B219=0,VLOOKUP(A219,'New HWP'!$E$12:$S$44,10,0),VLOOKUP(A219,'New HWP'!$E$12:$S$44,10,0)*(MAX(0,(20-B219))/20))</f>
        <v>8501.2725341060705</v>
      </c>
      <c r="E219" s="168">
        <f>VLOOKUP(A219,'New HWP'!$E$12:$S$44,15,0)</f>
        <v>2030.369465169488</v>
      </c>
    </row>
    <row r="220" spans="1:5">
      <c r="A220" s="63">
        <f t="shared" si="16"/>
        <v>8</v>
      </c>
      <c r="B220" s="63">
        <f t="shared" si="17"/>
        <v>1</v>
      </c>
      <c r="C220" s="63">
        <f t="shared" si="18"/>
        <v>9</v>
      </c>
      <c r="D220" s="168">
        <f>IF(B220=0,VLOOKUP(A220,'New HWP'!$E$12:$S$44,10,0),VLOOKUP(A220,'New HWP'!$E$12:$S$44,10,0)*(MAX(0,(20-B220))/20))</f>
        <v>8076.2089074007663</v>
      </c>
      <c r="E220" s="168">
        <f>VLOOKUP(A220,'New HWP'!$E$12:$S$44,15,0)</f>
        <v>2030.369465169488</v>
      </c>
    </row>
    <row r="221" spans="1:5">
      <c r="A221" s="63">
        <f t="shared" si="16"/>
        <v>8</v>
      </c>
      <c r="B221" s="63">
        <f t="shared" si="17"/>
        <v>2</v>
      </c>
      <c r="C221" s="63">
        <f t="shared" si="18"/>
        <v>10</v>
      </c>
      <c r="D221" s="168">
        <f>IF(B221=0,VLOOKUP(A221,'New HWP'!$E$12:$S$44,10,0),VLOOKUP(A221,'New HWP'!$E$12:$S$44,10,0)*(MAX(0,(20-B221))/20))</f>
        <v>7651.145280695464</v>
      </c>
      <c r="E221" s="168">
        <f>VLOOKUP(A221,'New HWP'!$E$12:$S$44,15,0)</f>
        <v>2030.369465169488</v>
      </c>
    </row>
    <row r="222" spans="1:5">
      <c r="A222" s="63">
        <f t="shared" si="16"/>
        <v>8</v>
      </c>
      <c r="B222" s="63">
        <f t="shared" si="17"/>
        <v>3</v>
      </c>
      <c r="C222" s="63">
        <f t="shared" si="18"/>
        <v>11</v>
      </c>
      <c r="D222" s="168">
        <f>IF(B222=0,VLOOKUP(A222,'New HWP'!$E$12:$S$44,10,0),VLOOKUP(A222,'New HWP'!$E$12:$S$44,10,0)*(MAX(0,(20-B222))/20))</f>
        <v>7226.0816539901598</v>
      </c>
      <c r="E222" s="168">
        <f>VLOOKUP(A222,'New HWP'!$E$12:$S$44,15,0)</f>
        <v>2030.369465169488</v>
      </c>
    </row>
    <row r="223" spans="1:5">
      <c r="A223" s="63">
        <f t="shared" si="16"/>
        <v>8</v>
      </c>
      <c r="B223" s="63">
        <f t="shared" si="17"/>
        <v>4</v>
      </c>
      <c r="C223" s="63">
        <f t="shared" si="18"/>
        <v>12</v>
      </c>
      <c r="D223" s="168">
        <f>IF(B223=0,VLOOKUP(A223,'New HWP'!$E$12:$S$44,10,0),VLOOKUP(A223,'New HWP'!$E$12:$S$44,10,0)*(MAX(0,(20-B223))/20))</f>
        <v>6801.0180272848565</v>
      </c>
      <c r="E223" s="168">
        <f>VLOOKUP(A223,'New HWP'!$E$12:$S$44,15,0)</f>
        <v>2030.369465169488</v>
      </c>
    </row>
    <row r="224" spans="1:5">
      <c r="A224" s="63">
        <f t="shared" si="16"/>
        <v>8</v>
      </c>
      <c r="B224" s="63">
        <f t="shared" si="17"/>
        <v>5</v>
      </c>
      <c r="C224" s="63">
        <f t="shared" si="18"/>
        <v>13</v>
      </c>
      <c r="D224" s="168">
        <f>IF(B224=0,VLOOKUP(A224,'New HWP'!$E$12:$S$44,10,0),VLOOKUP(A224,'New HWP'!$E$12:$S$44,10,0)*(MAX(0,(20-B224))/20))</f>
        <v>6375.9544005795524</v>
      </c>
      <c r="E224" s="168">
        <f>VLOOKUP(A224,'New HWP'!$E$12:$S$44,15,0)</f>
        <v>2030.369465169488</v>
      </c>
    </row>
    <row r="225" spans="1:5">
      <c r="A225" s="63">
        <f t="shared" si="16"/>
        <v>8</v>
      </c>
      <c r="B225" s="63">
        <f t="shared" si="17"/>
        <v>6</v>
      </c>
      <c r="C225" s="63">
        <f t="shared" si="18"/>
        <v>14</v>
      </c>
      <c r="D225" s="168">
        <f>IF(B225=0,VLOOKUP(A225,'New HWP'!$E$12:$S$44,10,0),VLOOKUP(A225,'New HWP'!$E$12:$S$44,10,0)*(MAX(0,(20-B225))/20))</f>
        <v>5950.8907738742491</v>
      </c>
      <c r="E225" s="168">
        <f>VLOOKUP(A225,'New HWP'!$E$12:$S$44,15,0)</f>
        <v>2030.369465169488</v>
      </c>
    </row>
    <row r="226" spans="1:5">
      <c r="A226" s="63">
        <f t="shared" ref="A226:A289" si="19">A195+1</f>
        <v>8</v>
      </c>
      <c r="B226" s="63">
        <f t="shared" ref="B226:B289" si="20">B195</f>
        <v>7</v>
      </c>
      <c r="C226" s="63">
        <f t="shared" si="18"/>
        <v>15</v>
      </c>
      <c r="D226" s="168">
        <f>IF(B226=0,VLOOKUP(A226,'New HWP'!$E$12:$S$44,10,0),VLOOKUP(A226,'New HWP'!$E$12:$S$44,10,0)*(MAX(0,(20-B226))/20))</f>
        <v>5525.8271471689459</v>
      </c>
      <c r="E226" s="168">
        <f>VLOOKUP(A226,'New HWP'!$E$12:$S$44,15,0)</f>
        <v>2030.369465169488</v>
      </c>
    </row>
    <row r="227" spans="1:5">
      <c r="A227" s="63">
        <f t="shared" si="19"/>
        <v>8</v>
      </c>
      <c r="B227" s="63">
        <f t="shared" si="20"/>
        <v>8</v>
      </c>
      <c r="C227" s="63">
        <f t="shared" si="18"/>
        <v>16</v>
      </c>
      <c r="D227" s="168">
        <f>IF(B227=0,VLOOKUP(A227,'New HWP'!$E$12:$S$44,10,0),VLOOKUP(A227,'New HWP'!$E$12:$S$44,10,0)*(MAX(0,(20-B227))/20))</f>
        <v>5100.7635204636417</v>
      </c>
      <c r="E227" s="168">
        <f>VLOOKUP(A227,'New HWP'!$E$12:$S$44,15,0)</f>
        <v>2030.369465169488</v>
      </c>
    </row>
    <row r="228" spans="1:5">
      <c r="A228" s="63">
        <f t="shared" si="19"/>
        <v>8</v>
      </c>
      <c r="B228" s="63">
        <f t="shared" si="20"/>
        <v>9</v>
      </c>
      <c r="C228" s="63">
        <f t="shared" si="18"/>
        <v>17</v>
      </c>
      <c r="D228" s="168">
        <f>IF(B228=0,VLOOKUP(A228,'New HWP'!$E$12:$S$44,10,0),VLOOKUP(A228,'New HWP'!$E$12:$S$44,10,0)*(MAX(0,(20-B228))/20))</f>
        <v>4675.6998937583394</v>
      </c>
      <c r="E228" s="168">
        <f>VLOOKUP(A228,'New HWP'!$E$12:$S$44,15,0)</f>
        <v>2030.369465169488</v>
      </c>
    </row>
    <row r="229" spans="1:5">
      <c r="A229" s="63">
        <f t="shared" si="19"/>
        <v>8</v>
      </c>
      <c r="B229" s="63">
        <f t="shared" si="20"/>
        <v>10</v>
      </c>
      <c r="C229" s="63">
        <f t="shared" si="18"/>
        <v>18</v>
      </c>
      <c r="D229" s="168">
        <f>IF(B229=0,VLOOKUP(A229,'New HWP'!$E$12:$S$44,10,0),VLOOKUP(A229,'New HWP'!$E$12:$S$44,10,0)*(MAX(0,(20-B229))/20))</f>
        <v>4250.6362670530352</v>
      </c>
      <c r="E229" s="168">
        <f>VLOOKUP(A229,'New HWP'!$E$12:$S$44,15,0)</f>
        <v>2030.369465169488</v>
      </c>
    </row>
    <row r="230" spans="1:5">
      <c r="A230" s="63">
        <f t="shared" si="19"/>
        <v>8</v>
      </c>
      <c r="B230" s="63">
        <f t="shared" si="20"/>
        <v>11</v>
      </c>
      <c r="C230" s="63">
        <f t="shared" si="18"/>
        <v>19</v>
      </c>
      <c r="D230" s="168">
        <f>IF(B230=0,VLOOKUP(A230,'New HWP'!$E$12:$S$44,10,0),VLOOKUP(A230,'New HWP'!$E$12:$S$44,10,0)*(MAX(0,(20-B230))/20))</f>
        <v>3825.572640347732</v>
      </c>
      <c r="E230" s="168">
        <f>VLOOKUP(A230,'New HWP'!$E$12:$S$44,15,0)</f>
        <v>2030.369465169488</v>
      </c>
    </row>
    <row r="231" spans="1:5">
      <c r="A231" s="63">
        <f t="shared" si="19"/>
        <v>8</v>
      </c>
      <c r="B231" s="63">
        <f t="shared" si="20"/>
        <v>12</v>
      </c>
      <c r="C231" s="63">
        <f t="shared" si="18"/>
        <v>20</v>
      </c>
      <c r="D231" s="168">
        <f>IF(B231=0,VLOOKUP(A231,'New HWP'!$E$12:$S$44,10,0),VLOOKUP(A231,'New HWP'!$E$12:$S$44,10,0)*(MAX(0,(20-B231))/20))</f>
        <v>3400.5090136424283</v>
      </c>
      <c r="E231" s="168">
        <f>VLOOKUP(A231,'New HWP'!$E$12:$S$44,15,0)</f>
        <v>2030.369465169488</v>
      </c>
    </row>
    <row r="232" spans="1:5">
      <c r="A232" s="63">
        <f t="shared" si="19"/>
        <v>8</v>
      </c>
      <c r="B232" s="63">
        <f t="shared" si="20"/>
        <v>13</v>
      </c>
      <c r="C232" s="63">
        <f t="shared" si="18"/>
        <v>21</v>
      </c>
      <c r="D232" s="168">
        <f>IF(B232=0,VLOOKUP(A232,'New HWP'!$E$12:$S$44,10,0),VLOOKUP(A232,'New HWP'!$E$12:$S$44,10,0)*(MAX(0,(20-B232))/20))</f>
        <v>2975.4453869371246</v>
      </c>
      <c r="E232" s="168">
        <f>VLOOKUP(A232,'New HWP'!$E$12:$S$44,15,0)</f>
        <v>2030.369465169488</v>
      </c>
    </row>
    <row r="233" spans="1:5">
      <c r="A233" s="63">
        <f t="shared" si="19"/>
        <v>8</v>
      </c>
      <c r="B233" s="63">
        <f t="shared" si="20"/>
        <v>14</v>
      </c>
      <c r="C233" s="63">
        <f t="shared" si="18"/>
        <v>22</v>
      </c>
      <c r="D233" s="168">
        <f>IF(B233=0,VLOOKUP(A233,'New HWP'!$E$12:$S$44,10,0),VLOOKUP(A233,'New HWP'!$E$12:$S$44,10,0)*(MAX(0,(20-B233))/20))</f>
        <v>2550.3817602318209</v>
      </c>
      <c r="E233" s="168">
        <f>VLOOKUP(A233,'New HWP'!$E$12:$S$44,15,0)</f>
        <v>2030.369465169488</v>
      </c>
    </row>
    <row r="234" spans="1:5">
      <c r="A234" s="63">
        <f t="shared" si="19"/>
        <v>8</v>
      </c>
      <c r="B234" s="63">
        <f t="shared" si="20"/>
        <v>15</v>
      </c>
      <c r="C234" s="63">
        <f t="shared" si="18"/>
        <v>23</v>
      </c>
      <c r="D234" s="168">
        <f>IF(B234=0,VLOOKUP(A234,'New HWP'!$E$12:$S$44,10,0),VLOOKUP(A234,'New HWP'!$E$12:$S$44,10,0)*(MAX(0,(20-B234))/20))</f>
        <v>2125.3181335265176</v>
      </c>
      <c r="E234" s="168">
        <f>VLOOKUP(A234,'New HWP'!$E$12:$S$44,15,0)</f>
        <v>2030.369465169488</v>
      </c>
    </row>
    <row r="235" spans="1:5">
      <c r="A235" s="63">
        <f t="shared" si="19"/>
        <v>8</v>
      </c>
      <c r="B235" s="63">
        <f t="shared" si="20"/>
        <v>16</v>
      </c>
      <c r="C235" s="63">
        <f t="shared" si="18"/>
        <v>24</v>
      </c>
      <c r="D235" s="168">
        <f>IF(B235=0,VLOOKUP(A235,'New HWP'!$E$12:$S$44,10,0),VLOOKUP(A235,'New HWP'!$E$12:$S$44,10,0)*(MAX(0,(20-B235))/20))</f>
        <v>1700.2545068212141</v>
      </c>
      <c r="E235" s="168">
        <f>VLOOKUP(A235,'New HWP'!$E$12:$S$44,15,0)</f>
        <v>2030.369465169488</v>
      </c>
    </row>
    <row r="236" spans="1:5">
      <c r="A236" s="63">
        <f t="shared" si="19"/>
        <v>8</v>
      </c>
      <c r="B236" s="63">
        <f t="shared" si="20"/>
        <v>17</v>
      </c>
      <c r="C236" s="63">
        <f t="shared" si="18"/>
        <v>25</v>
      </c>
      <c r="D236" s="168">
        <f>IF(B236=0,VLOOKUP(A236,'New HWP'!$E$12:$S$44,10,0),VLOOKUP(A236,'New HWP'!$E$12:$S$44,10,0)*(MAX(0,(20-B236))/20))</f>
        <v>1275.1908801159104</v>
      </c>
      <c r="E236" s="168">
        <f>VLOOKUP(A236,'New HWP'!$E$12:$S$44,15,0)</f>
        <v>2030.369465169488</v>
      </c>
    </row>
    <row r="237" spans="1:5">
      <c r="A237" s="63">
        <f t="shared" si="19"/>
        <v>8</v>
      </c>
      <c r="B237" s="63">
        <f t="shared" si="20"/>
        <v>18</v>
      </c>
      <c r="C237" s="63">
        <f t="shared" si="18"/>
        <v>26</v>
      </c>
      <c r="D237" s="168">
        <f>IF(B237=0,VLOOKUP(A237,'New HWP'!$E$12:$S$44,10,0),VLOOKUP(A237,'New HWP'!$E$12:$S$44,10,0)*(MAX(0,(20-B237))/20))</f>
        <v>850.12725341060707</v>
      </c>
      <c r="E237" s="168">
        <f>VLOOKUP(A237,'New HWP'!$E$12:$S$44,15,0)</f>
        <v>2030.369465169488</v>
      </c>
    </row>
    <row r="238" spans="1:5">
      <c r="A238" s="63">
        <f t="shared" si="19"/>
        <v>8</v>
      </c>
      <c r="B238" s="63">
        <f t="shared" si="20"/>
        <v>19</v>
      </c>
      <c r="C238" s="63">
        <f t="shared" si="18"/>
        <v>27</v>
      </c>
      <c r="D238" s="168">
        <f>IF(B238=0,VLOOKUP(A238,'New HWP'!$E$12:$S$44,10,0),VLOOKUP(A238,'New HWP'!$E$12:$S$44,10,0)*(MAX(0,(20-B238))/20))</f>
        <v>425.06362670530353</v>
      </c>
      <c r="E238" s="168">
        <f>VLOOKUP(A238,'New HWP'!$E$12:$S$44,15,0)</f>
        <v>2030.369465169488</v>
      </c>
    </row>
    <row r="239" spans="1:5">
      <c r="A239" s="63">
        <f t="shared" si="19"/>
        <v>8</v>
      </c>
      <c r="B239" s="63">
        <f t="shared" si="20"/>
        <v>20</v>
      </c>
      <c r="C239" s="63">
        <f t="shared" si="18"/>
        <v>28</v>
      </c>
      <c r="D239" s="168">
        <f>IF(B239=0,VLOOKUP(A239,'New HWP'!$E$12:$S$44,10,0),VLOOKUP(A239,'New HWP'!$E$12:$S$44,10,0)*(MAX(0,(20-B239))/20))</f>
        <v>0</v>
      </c>
      <c r="E239" s="168">
        <f>VLOOKUP(A239,'New HWP'!$E$12:$S$44,15,0)</f>
        <v>2030.369465169488</v>
      </c>
    </row>
    <row r="240" spans="1:5">
      <c r="A240" s="63">
        <f t="shared" si="19"/>
        <v>8</v>
      </c>
      <c r="B240" s="63">
        <f t="shared" si="20"/>
        <v>21</v>
      </c>
      <c r="C240" s="63">
        <f t="shared" si="18"/>
        <v>29</v>
      </c>
      <c r="D240" s="168">
        <f>IF(B240=0,VLOOKUP(A240,'New HWP'!$E$12:$S$44,10,0),VLOOKUP(A240,'New HWP'!$E$12:$S$44,10,0)*(MAX(0,(20-B240))/20))</f>
        <v>0</v>
      </c>
      <c r="E240" s="168">
        <f>VLOOKUP(A240,'New HWP'!$E$12:$S$44,15,0)</f>
        <v>2030.369465169488</v>
      </c>
    </row>
    <row r="241" spans="1:5">
      <c r="A241" s="63">
        <f t="shared" si="19"/>
        <v>8</v>
      </c>
      <c r="B241" s="63">
        <f t="shared" si="20"/>
        <v>22</v>
      </c>
      <c r="C241" s="63">
        <f t="shared" si="18"/>
        <v>30</v>
      </c>
      <c r="D241" s="168">
        <f>IF(B241=0,VLOOKUP(A241,'New HWP'!$E$12:$S$44,10,0),VLOOKUP(A241,'New HWP'!$E$12:$S$44,10,0)*(MAX(0,(20-B241))/20))</f>
        <v>0</v>
      </c>
      <c r="E241" s="168">
        <f>VLOOKUP(A241,'New HWP'!$E$12:$S$44,15,0)</f>
        <v>2030.369465169488</v>
      </c>
    </row>
    <row r="242" spans="1:5">
      <c r="A242" s="63">
        <f t="shared" si="19"/>
        <v>8</v>
      </c>
      <c r="B242" s="63">
        <f t="shared" si="20"/>
        <v>23</v>
      </c>
      <c r="C242" s="63">
        <f t="shared" si="18"/>
        <v>31</v>
      </c>
      <c r="D242" s="168">
        <f>IF(B242=0,VLOOKUP(A242,'New HWP'!$E$12:$S$44,10,0),VLOOKUP(A242,'New HWP'!$E$12:$S$44,10,0)*(MAX(0,(20-B242))/20))</f>
        <v>0</v>
      </c>
      <c r="E242" s="168">
        <f>VLOOKUP(A242,'New HWP'!$E$12:$S$44,15,0)</f>
        <v>2030.369465169488</v>
      </c>
    </row>
    <row r="243" spans="1:5">
      <c r="A243" s="63">
        <f t="shared" si="19"/>
        <v>8</v>
      </c>
      <c r="B243" s="63">
        <f t="shared" si="20"/>
        <v>24</v>
      </c>
      <c r="C243" s="63">
        <f t="shared" si="18"/>
        <v>32</v>
      </c>
      <c r="D243" s="168">
        <f>IF(B243=0,VLOOKUP(A243,'New HWP'!$E$12:$S$44,10,0),VLOOKUP(A243,'New HWP'!$E$12:$S$44,10,0)*(MAX(0,(20-B243))/20))</f>
        <v>0</v>
      </c>
      <c r="E243" s="168">
        <f>VLOOKUP(A243,'New HWP'!$E$12:$S$44,15,0)</f>
        <v>2030.369465169488</v>
      </c>
    </row>
    <row r="244" spans="1:5">
      <c r="A244" s="63">
        <f t="shared" si="19"/>
        <v>8</v>
      </c>
      <c r="B244" s="63">
        <f t="shared" si="20"/>
        <v>25</v>
      </c>
      <c r="C244" s="63">
        <f t="shared" si="18"/>
        <v>33</v>
      </c>
      <c r="D244" s="168">
        <f>IF(B244=0,VLOOKUP(A244,'New HWP'!$E$12:$S$44,10,0),VLOOKUP(A244,'New HWP'!$E$12:$S$44,10,0)*(MAX(0,(20-B244))/20))</f>
        <v>0</v>
      </c>
      <c r="E244" s="168">
        <f>VLOOKUP(A244,'New HWP'!$E$12:$S$44,15,0)</f>
        <v>2030.369465169488</v>
      </c>
    </row>
    <row r="245" spans="1:5">
      <c r="A245" s="63">
        <f t="shared" si="19"/>
        <v>8</v>
      </c>
      <c r="B245" s="63">
        <f t="shared" si="20"/>
        <v>26</v>
      </c>
      <c r="C245" s="63">
        <f t="shared" si="18"/>
        <v>34</v>
      </c>
      <c r="D245" s="168">
        <f>IF(B245=0,VLOOKUP(A245,'New HWP'!$E$12:$S$44,10,0),VLOOKUP(A245,'New HWP'!$E$12:$S$44,10,0)*(MAX(0,(20-B245))/20))</f>
        <v>0</v>
      </c>
      <c r="E245" s="168">
        <f>VLOOKUP(A245,'New HWP'!$E$12:$S$44,15,0)</f>
        <v>2030.369465169488</v>
      </c>
    </row>
    <row r="246" spans="1:5">
      <c r="A246" s="63">
        <f t="shared" si="19"/>
        <v>8</v>
      </c>
      <c r="B246" s="63">
        <f t="shared" si="20"/>
        <v>27</v>
      </c>
      <c r="C246" s="63">
        <f t="shared" si="18"/>
        <v>35</v>
      </c>
      <c r="D246" s="168">
        <f>IF(B246=0,VLOOKUP(A246,'New HWP'!$E$12:$S$44,10,0),VLOOKUP(A246,'New HWP'!$E$12:$S$44,10,0)*(MAX(0,(20-B246))/20))</f>
        <v>0</v>
      </c>
      <c r="E246" s="168">
        <f>VLOOKUP(A246,'New HWP'!$E$12:$S$44,15,0)</f>
        <v>2030.369465169488</v>
      </c>
    </row>
    <row r="247" spans="1:5">
      <c r="A247" s="63">
        <f t="shared" si="19"/>
        <v>8</v>
      </c>
      <c r="B247" s="63">
        <f t="shared" si="20"/>
        <v>28</v>
      </c>
      <c r="C247" s="63">
        <f t="shared" si="18"/>
        <v>36</v>
      </c>
      <c r="D247" s="168">
        <f>IF(B247=0,VLOOKUP(A247,'New HWP'!$E$12:$S$44,10,0),VLOOKUP(A247,'New HWP'!$E$12:$S$44,10,0)*(MAX(0,(20-B247))/20))</f>
        <v>0</v>
      </c>
      <c r="E247" s="168">
        <f>VLOOKUP(A247,'New HWP'!$E$12:$S$44,15,0)</f>
        <v>2030.369465169488</v>
      </c>
    </row>
    <row r="248" spans="1:5">
      <c r="A248" s="63">
        <f t="shared" si="19"/>
        <v>8</v>
      </c>
      <c r="B248" s="63">
        <f t="shared" si="20"/>
        <v>29</v>
      </c>
      <c r="C248" s="63">
        <f t="shared" si="18"/>
        <v>37</v>
      </c>
      <c r="D248" s="168">
        <f>IF(B248=0,VLOOKUP(A248,'New HWP'!$E$12:$S$44,10,0),VLOOKUP(A248,'New HWP'!$E$12:$S$44,10,0)*(MAX(0,(20-B248))/20))</f>
        <v>0</v>
      </c>
      <c r="E248" s="168">
        <f>VLOOKUP(A248,'New HWP'!$E$12:$S$44,15,0)</f>
        <v>2030.369465169488</v>
      </c>
    </row>
    <row r="249" spans="1:5">
      <c r="A249" s="63">
        <f t="shared" si="19"/>
        <v>8</v>
      </c>
      <c r="B249" s="63">
        <f t="shared" si="20"/>
        <v>30</v>
      </c>
      <c r="C249" s="63">
        <f t="shared" si="18"/>
        <v>38</v>
      </c>
      <c r="D249" s="168">
        <f>IF(B249=0,VLOOKUP(A249,'New HWP'!$E$12:$S$44,10,0),VLOOKUP(A249,'New HWP'!$E$12:$S$44,10,0)*(MAX(0,(20-B249))/20))</f>
        <v>0</v>
      </c>
      <c r="E249" s="168">
        <f>VLOOKUP(A249,'New HWP'!$E$12:$S$44,15,0)</f>
        <v>2030.369465169488</v>
      </c>
    </row>
    <row r="250" spans="1:5">
      <c r="A250" s="63">
        <f t="shared" si="19"/>
        <v>9</v>
      </c>
      <c r="B250" s="63">
        <f t="shared" si="20"/>
        <v>0</v>
      </c>
      <c r="C250" s="63">
        <f t="shared" si="18"/>
        <v>9</v>
      </c>
      <c r="D250" s="168">
        <f>IF(B250=0,VLOOKUP(A250,'New HWP'!$E$12:$S$44,10,0),VLOOKUP(A250,'New HWP'!$E$12:$S$44,10,0)*(MAX(0,(20-B250))/20))</f>
        <v>8558.1080833001106</v>
      </c>
      <c r="E250" s="168">
        <f>VLOOKUP(A250,'New HWP'!$E$12:$S$44,15,0)</f>
        <v>2043.9435698881357</v>
      </c>
    </row>
    <row r="251" spans="1:5">
      <c r="A251" s="63">
        <f t="shared" si="19"/>
        <v>9</v>
      </c>
      <c r="B251" s="63">
        <f t="shared" si="20"/>
        <v>1</v>
      </c>
      <c r="C251" s="63">
        <f t="shared" si="18"/>
        <v>10</v>
      </c>
      <c r="D251" s="168">
        <f>IF(B251=0,VLOOKUP(A251,'New HWP'!$E$12:$S$44,10,0),VLOOKUP(A251,'New HWP'!$E$12:$S$44,10,0)*(MAX(0,(20-B251))/20))</f>
        <v>8130.2026791351045</v>
      </c>
      <c r="E251" s="168">
        <f>VLOOKUP(A251,'New HWP'!$E$12:$S$44,15,0)</f>
        <v>2043.9435698881357</v>
      </c>
    </row>
    <row r="252" spans="1:5">
      <c r="A252" s="63">
        <f t="shared" si="19"/>
        <v>9</v>
      </c>
      <c r="B252" s="63">
        <f t="shared" si="20"/>
        <v>2</v>
      </c>
      <c r="C252" s="63">
        <f t="shared" si="18"/>
        <v>11</v>
      </c>
      <c r="D252" s="168">
        <f>IF(B252=0,VLOOKUP(A252,'New HWP'!$E$12:$S$44,10,0),VLOOKUP(A252,'New HWP'!$E$12:$S$44,10,0)*(MAX(0,(20-B252))/20))</f>
        <v>7702.2972749700994</v>
      </c>
      <c r="E252" s="168">
        <f>VLOOKUP(A252,'New HWP'!$E$12:$S$44,15,0)</f>
        <v>2043.9435698881357</v>
      </c>
    </row>
    <row r="253" spans="1:5">
      <c r="A253" s="63">
        <f t="shared" si="19"/>
        <v>9</v>
      </c>
      <c r="B253" s="63">
        <f t="shared" si="20"/>
        <v>3</v>
      </c>
      <c r="C253" s="63">
        <f t="shared" si="18"/>
        <v>12</v>
      </c>
      <c r="D253" s="168">
        <f>IF(B253=0,VLOOKUP(A253,'New HWP'!$E$12:$S$44,10,0),VLOOKUP(A253,'New HWP'!$E$12:$S$44,10,0)*(MAX(0,(20-B253))/20))</f>
        <v>7274.3918708050942</v>
      </c>
      <c r="E253" s="168">
        <f>VLOOKUP(A253,'New HWP'!$E$12:$S$44,15,0)</f>
        <v>2043.9435698881357</v>
      </c>
    </row>
    <row r="254" spans="1:5">
      <c r="A254" s="63">
        <f t="shared" si="19"/>
        <v>9</v>
      </c>
      <c r="B254" s="63">
        <f t="shared" si="20"/>
        <v>4</v>
      </c>
      <c r="C254" s="63">
        <f t="shared" si="18"/>
        <v>13</v>
      </c>
      <c r="D254" s="168">
        <f>IF(B254=0,VLOOKUP(A254,'New HWP'!$E$12:$S$44,10,0),VLOOKUP(A254,'New HWP'!$E$12:$S$44,10,0)*(MAX(0,(20-B254))/20))</f>
        <v>6846.486466640089</v>
      </c>
      <c r="E254" s="168">
        <f>VLOOKUP(A254,'New HWP'!$E$12:$S$44,15,0)</f>
        <v>2043.9435698881357</v>
      </c>
    </row>
    <row r="255" spans="1:5">
      <c r="A255" s="63">
        <f t="shared" si="19"/>
        <v>9</v>
      </c>
      <c r="B255" s="63">
        <f t="shared" si="20"/>
        <v>5</v>
      </c>
      <c r="C255" s="63">
        <f t="shared" si="18"/>
        <v>14</v>
      </c>
      <c r="D255" s="168">
        <f>IF(B255=0,VLOOKUP(A255,'New HWP'!$E$12:$S$44,10,0),VLOOKUP(A255,'New HWP'!$E$12:$S$44,10,0)*(MAX(0,(20-B255))/20))</f>
        <v>6418.5810624750829</v>
      </c>
      <c r="E255" s="168">
        <f>VLOOKUP(A255,'New HWP'!$E$12:$S$44,15,0)</f>
        <v>2043.9435698881357</v>
      </c>
    </row>
    <row r="256" spans="1:5">
      <c r="A256" s="63">
        <f t="shared" si="19"/>
        <v>9</v>
      </c>
      <c r="B256" s="63">
        <f t="shared" si="20"/>
        <v>6</v>
      </c>
      <c r="C256" s="63">
        <f t="shared" si="18"/>
        <v>15</v>
      </c>
      <c r="D256" s="168">
        <f>IF(B256=0,VLOOKUP(A256,'New HWP'!$E$12:$S$44,10,0),VLOOKUP(A256,'New HWP'!$E$12:$S$44,10,0)*(MAX(0,(20-B256))/20))</f>
        <v>5990.6756583100769</v>
      </c>
      <c r="E256" s="168">
        <f>VLOOKUP(A256,'New HWP'!$E$12:$S$44,15,0)</f>
        <v>2043.9435698881357</v>
      </c>
    </row>
    <row r="257" spans="1:5">
      <c r="A257" s="63">
        <f t="shared" si="19"/>
        <v>9</v>
      </c>
      <c r="B257" s="63">
        <f t="shared" si="20"/>
        <v>7</v>
      </c>
      <c r="C257" s="63">
        <f t="shared" si="18"/>
        <v>16</v>
      </c>
      <c r="D257" s="168">
        <f>IF(B257=0,VLOOKUP(A257,'New HWP'!$E$12:$S$44,10,0),VLOOKUP(A257,'New HWP'!$E$12:$S$44,10,0)*(MAX(0,(20-B257))/20))</f>
        <v>5562.7702541450717</v>
      </c>
      <c r="E257" s="168">
        <f>VLOOKUP(A257,'New HWP'!$E$12:$S$44,15,0)</f>
        <v>2043.9435698881357</v>
      </c>
    </row>
    <row r="258" spans="1:5">
      <c r="A258" s="63">
        <f t="shared" si="19"/>
        <v>9</v>
      </c>
      <c r="B258" s="63">
        <f t="shared" si="20"/>
        <v>8</v>
      </c>
      <c r="C258" s="63">
        <f t="shared" si="18"/>
        <v>17</v>
      </c>
      <c r="D258" s="168">
        <f>IF(B258=0,VLOOKUP(A258,'New HWP'!$E$12:$S$44,10,0),VLOOKUP(A258,'New HWP'!$E$12:$S$44,10,0)*(MAX(0,(20-B258))/20))</f>
        <v>5134.8648499800665</v>
      </c>
      <c r="E258" s="168">
        <f>VLOOKUP(A258,'New HWP'!$E$12:$S$44,15,0)</f>
        <v>2043.9435698881357</v>
      </c>
    </row>
    <row r="259" spans="1:5">
      <c r="A259" s="63">
        <f t="shared" si="19"/>
        <v>9</v>
      </c>
      <c r="B259" s="63">
        <f t="shared" si="20"/>
        <v>9</v>
      </c>
      <c r="C259" s="63">
        <f t="shared" ref="C259:C322" si="21">A259+B259</f>
        <v>18</v>
      </c>
      <c r="D259" s="168">
        <f>IF(B259=0,VLOOKUP(A259,'New HWP'!$E$12:$S$44,10,0),VLOOKUP(A259,'New HWP'!$E$12:$S$44,10,0)*(MAX(0,(20-B259))/20))</f>
        <v>4706.9594458150614</v>
      </c>
      <c r="E259" s="168">
        <f>VLOOKUP(A259,'New HWP'!$E$12:$S$44,15,0)</f>
        <v>2043.9435698881357</v>
      </c>
    </row>
    <row r="260" spans="1:5">
      <c r="A260" s="63">
        <f t="shared" si="19"/>
        <v>9</v>
      </c>
      <c r="B260" s="63">
        <f t="shared" si="20"/>
        <v>10</v>
      </c>
      <c r="C260" s="63">
        <f t="shared" si="21"/>
        <v>19</v>
      </c>
      <c r="D260" s="168">
        <f>IF(B260=0,VLOOKUP(A260,'New HWP'!$E$12:$S$44,10,0),VLOOKUP(A260,'New HWP'!$E$12:$S$44,10,0)*(MAX(0,(20-B260))/20))</f>
        <v>4279.0540416500553</v>
      </c>
      <c r="E260" s="168">
        <f>VLOOKUP(A260,'New HWP'!$E$12:$S$44,15,0)</f>
        <v>2043.9435698881357</v>
      </c>
    </row>
    <row r="261" spans="1:5">
      <c r="A261" s="63">
        <f t="shared" si="19"/>
        <v>9</v>
      </c>
      <c r="B261" s="63">
        <f t="shared" si="20"/>
        <v>11</v>
      </c>
      <c r="C261" s="63">
        <f t="shared" si="21"/>
        <v>20</v>
      </c>
      <c r="D261" s="168">
        <f>IF(B261=0,VLOOKUP(A261,'New HWP'!$E$12:$S$44,10,0),VLOOKUP(A261,'New HWP'!$E$12:$S$44,10,0)*(MAX(0,(20-B261))/20))</f>
        <v>3851.1486374850497</v>
      </c>
      <c r="E261" s="168">
        <f>VLOOKUP(A261,'New HWP'!$E$12:$S$44,15,0)</f>
        <v>2043.9435698881357</v>
      </c>
    </row>
    <row r="262" spans="1:5">
      <c r="A262" s="63">
        <f t="shared" si="19"/>
        <v>9</v>
      </c>
      <c r="B262" s="63">
        <f t="shared" si="20"/>
        <v>12</v>
      </c>
      <c r="C262" s="63">
        <f t="shared" si="21"/>
        <v>21</v>
      </c>
      <c r="D262" s="168">
        <f>IF(B262=0,VLOOKUP(A262,'New HWP'!$E$12:$S$44,10,0),VLOOKUP(A262,'New HWP'!$E$12:$S$44,10,0)*(MAX(0,(20-B262))/20))</f>
        <v>3423.2432333200445</v>
      </c>
      <c r="E262" s="168">
        <f>VLOOKUP(A262,'New HWP'!$E$12:$S$44,15,0)</f>
        <v>2043.9435698881357</v>
      </c>
    </row>
    <row r="263" spans="1:5">
      <c r="A263" s="63">
        <f t="shared" si="19"/>
        <v>9</v>
      </c>
      <c r="B263" s="63">
        <f t="shared" si="20"/>
        <v>13</v>
      </c>
      <c r="C263" s="63">
        <f t="shared" si="21"/>
        <v>22</v>
      </c>
      <c r="D263" s="168">
        <f>IF(B263=0,VLOOKUP(A263,'New HWP'!$E$12:$S$44,10,0),VLOOKUP(A263,'New HWP'!$E$12:$S$44,10,0)*(MAX(0,(20-B263))/20))</f>
        <v>2995.3378291550384</v>
      </c>
      <c r="E263" s="168">
        <f>VLOOKUP(A263,'New HWP'!$E$12:$S$44,15,0)</f>
        <v>2043.9435698881357</v>
      </c>
    </row>
    <row r="264" spans="1:5">
      <c r="A264" s="63">
        <f t="shared" si="19"/>
        <v>9</v>
      </c>
      <c r="B264" s="63">
        <f t="shared" si="20"/>
        <v>14</v>
      </c>
      <c r="C264" s="63">
        <f t="shared" si="21"/>
        <v>23</v>
      </c>
      <c r="D264" s="168">
        <f>IF(B264=0,VLOOKUP(A264,'New HWP'!$E$12:$S$44,10,0),VLOOKUP(A264,'New HWP'!$E$12:$S$44,10,0)*(MAX(0,(20-B264))/20))</f>
        <v>2567.4324249900333</v>
      </c>
      <c r="E264" s="168">
        <f>VLOOKUP(A264,'New HWP'!$E$12:$S$44,15,0)</f>
        <v>2043.9435698881357</v>
      </c>
    </row>
    <row r="265" spans="1:5">
      <c r="A265" s="63">
        <f t="shared" si="19"/>
        <v>9</v>
      </c>
      <c r="B265" s="63">
        <f t="shared" si="20"/>
        <v>15</v>
      </c>
      <c r="C265" s="63">
        <f t="shared" si="21"/>
        <v>24</v>
      </c>
      <c r="D265" s="168">
        <f>IF(B265=0,VLOOKUP(A265,'New HWP'!$E$12:$S$44,10,0),VLOOKUP(A265,'New HWP'!$E$12:$S$44,10,0)*(MAX(0,(20-B265))/20))</f>
        <v>2139.5270208250276</v>
      </c>
      <c r="E265" s="168">
        <f>VLOOKUP(A265,'New HWP'!$E$12:$S$44,15,0)</f>
        <v>2043.9435698881357</v>
      </c>
    </row>
    <row r="266" spans="1:5">
      <c r="A266" s="63">
        <f t="shared" si="19"/>
        <v>9</v>
      </c>
      <c r="B266" s="63">
        <f t="shared" si="20"/>
        <v>16</v>
      </c>
      <c r="C266" s="63">
        <f t="shared" si="21"/>
        <v>25</v>
      </c>
      <c r="D266" s="168">
        <f>IF(B266=0,VLOOKUP(A266,'New HWP'!$E$12:$S$44,10,0),VLOOKUP(A266,'New HWP'!$E$12:$S$44,10,0)*(MAX(0,(20-B266))/20))</f>
        <v>1711.6216166600223</v>
      </c>
      <c r="E266" s="168">
        <f>VLOOKUP(A266,'New HWP'!$E$12:$S$44,15,0)</f>
        <v>2043.9435698881357</v>
      </c>
    </row>
    <row r="267" spans="1:5">
      <c r="A267" s="63">
        <f t="shared" si="19"/>
        <v>9</v>
      </c>
      <c r="B267" s="63">
        <f t="shared" si="20"/>
        <v>17</v>
      </c>
      <c r="C267" s="63">
        <f t="shared" si="21"/>
        <v>26</v>
      </c>
      <c r="D267" s="168">
        <f>IF(B267=0,VLOOKUP(A267,'New HWP'!$E$12:$S$44,10,0),VLOOKUP(A267,'New HWP'!$E$12:$S$44,10,0)*(MAX(0,(20-B267))/20))</f>
        <v>1283.7162124950166</v>
      </c>
      <c r="E267" s="168">
        <f>VLOOKUP(A267,'New HWP'!$E$12:$S$44,15,0)</f>
        <v>2043.9435698881357</v>
      </c>
    </row>
    <row r="268" spans="1:5">
      <c r="A268" s="63">
        <f t="shared" si="19"/>
        <v>9</v>
      </c>
      <c r="B268" s="63">
        <f t="shared" si="20"/>
        <v>18</v>
      </c>
      <c r="C268" s="63">
        <f t="shared" si="21"/>
        <v>27</v>
      </c>
      <c r="D268" s="168">
        <f>IF(B268=0,VLOOKUP(A268,'New HWP'!$E$12:$S$44,10,0),VLOOKUP(A268,'New HWP'!$E$12:$S$44,10,0)*(MAX(0,(20-B268))/20))</f>
        <v>855.81080833001113</v>
      </c>
      <c r="E268" s="168">
        <f>VLOOKUP(A268,'New HWP'!$E$12:$S$44,15,0)</f>
        <v>2043.9435698881357</v>
      </c>
    </row>
    <row r="269" spans="1:5">
      <c r="A269" s="63">
        <f t="shared" si="19"/>
        <v>9</v>
      </c>
      <c r="B269" s="63">
        <f t="shared" si="20"/>
        <v>19</v>
      </c>
      <c r="C269" s="63">
        <f t="shared" si="21"/>
        <v>28</v>
      </c>
      <c r="D269" s="168">
        <f>IF(B269=0,VLOOKUP(A269,'New HWP'!$E$12:$S$44,10,0),VLOOKUP(A269,'New HWP'!$E$12:$S$44,10,0)*(MAX(0,(20-B269))/20))</f>
        <v>427.90540416500556</v>
      </c>
      <c r="E269" s="168">
        <f>VLOOKUP(A269,'New HWP'!$E$12:$S$44,15,0)</f>
        <v>2043.9435698881357</v>
      </c>
    </row>
    <row r="270" spans="1:5">
      <c r="A270" s="63">
        <f t="shared" si="19"/>
        <v>9</v>
      </c>
      <c r="B270" s="63">
        <f t="shared" si="20"/>
        <v>20</v>
      </c>
      <c r="C270" s="63">
        <f t="shared" si="21"/>
        <v>29</v>
      </c>
      <c r="D270" s="168">
        <f>IF(B270=0,VLOOKUP(A270,'New HWP'!$E$12:$S$44,10,0),VLOOKUP(A270,'New HWP'!$E$12:$S$44,10,0)*(MAX(0,(20-B270))/20))</f>
        <v>0</v>
      </c>
      <c r="E270" s="168">
        <f>VLOOKUP(A270,'New HWP'!$E$12:$S$44,15,0)</f>
        <v>2043.9435698881357</v>
      </c>
    </row>
    <row r="271" spans="1:5">
      <c r="A271" s="63">
        <f t="shared" si="19"/>
        <v>9</v>
      </c>
      <c r="B271" s="63">
        <f t="shared" si="20"/>
        <v>21</v>
      </c>
      <c r="C271" s="63">
        <f t="shared" si="21"/>
        <v>30</v>
      </c>
      <c r="D271" s="168">
        <f>IF(B271=0,VLOOKUP(A271,'New HWP'!$E$12:$S$44,10,0),VLOOKUP(A271,'New HWP'!$E$12:$S$44,10,0)*(MAX(0,(20-B271))/20))</f>
        <v>0</v>
      </c>
      <c r="E271" s="168">
        <f>VLOOKUP(A271,'New HWP'!$E$12:$S$44,15,0)</f>
        <v>2043.9435698881357</v>
      </c>
    </row>
    <row r="272" spans="1:5">
      <c r="A272" s="63">
        <f t="shared" si="19"/>
        <v>9</v>
      </c>
      <c r="B272" s="63">
        <f t="shared" si="20"/>
        <v>22</v>
      </c>
      <c r="C272" s="63">
        <f t="shared" si="21"/>
        <v>31</v>
      </c>
      <c r="D272" s="168">
        <f>IF(B272=0,VLOOKUP(A272,'New HWP'!$E$12:$S$44,10,0),VLOOKUP(A272,'New HWP'!$E$12:$S$44,10,0)*(MAX(0,(20-B272))/20))</f>
        <v>0</v>
      </c>
      <c r="E272" s="168">
        <f>VLOOKUP(A272,'New HWP'!$E$12:$S$44,15,0)</f>
        <v>2043.9435698881357</v>
      </c>
    </row>
    <row r="273" spans="1:5">
      <c r="A273" s="63">
        <f t="shared" si="19"/>
        <v>9</v>
      </c>
      <c r="B273" s="63">
        <f t="shared" si="20"/>
        <v>23</v>
      </c>
      <c r="C273" s="63">
        <f t="shared" si="21"/>
        <v>32</v>
      </c>
      <c r="D273" s="168">
        <f>IF(B273=0,VLOOKUP(A273,'New HWP'!$E$12:$S$44,10,0),VLOOKUP(A273,'New HWP'!$E$12:$S$44,10,0)*(MAX(0,(20-B273))/20))</f>
        <v>0</v>
      </c>
      <c r="E273" s="168">
        <f>VLOOKUP(A273,'New HWP'!$E$12:$S$44,15,0)</f>
        <v>2043.9435698881357</v>
      </c>
    </row>
    <row r="274" spans="1:5">
      <c r="A274" s="63">
        <f t="shared" si="19"/>
        <v>9</v>
      </c>
      <c r="B274" s="63">
        <f t="shared" si="20"/>
        <v>24</v>
      </c>
      <c r="C274" s="63">
        <f t="shared" si="21"/>
        <v>33</v>
      </c>
      <c r="D274" s="168">
        <f>IF(B274=0,VLOOKUP(A274,'New HWP'!$E$12:$S$44,10,0),VLOOKUP(A274,'New HWP'!$E$12:$S$44,10,0)*(MAX(0,(20-B274))/20))</f>
        <v>0</v>
      </c>
      <c r="E274" s="168">
        <f>VLOOKUP(A274,'New HWP'!$E$12:$S$44,15,0)</f>
        <v>2043.9435698881357</v>
      </c>
    </row>
    <row r="275" spans="1:5">
      <c r="A275" s="63">
        <f t="shared" si="19"/>
        <v>9</v>
      </c>
      <c r="B275" s="63">
        <f t="shared" si="20"/>
        <v>25</v>
      </c>
      <c r="C275" s="63">
        <f t="shared" si="21"/>
        <v>34</v>
      </c>
      <c r="D275" s="168">
        <f>IF(B275=0,VLOOKUP(A275,'New HWP'!$E$12:$S$44,10,0),VLOOKUP(A275,'New HWP'!$E$12:$S$44,10,0)*(MAX(0,(20-B275))/20))</f>
        <v>0</v>
      </c>
      <c r="E275" s="168">
        <f>VLOOKUP(A275,'New HWP'!$E$12:$S$44,15,0)</f>
        <v>2043.9435698881357</v>
      </c>
    </row>
    <row r="276" spans="1:5">
      <c r="A276" s="63">
        <f t="shared" si="19"/>
        <v>9</v>
      </c>
      <c r="B276" s="63">
        <f t="shared" si="20"/>
        <v>26</v>
      </c>
      <c r="C276" s="63">
        <f t="shared" si="21"/>
        <v>35</v>
      </c>
      <c r="D276" s="168">
        <f>IF(B276=0,VLOOKUP(A276,'New HWP'!$E$12:$S$44,10,0),VLOOKUP(A276,'New HWP'!$E$12:$S$44,10,0)*(MAX(0,(20-B276))/20))</f>
        <v>0</v>
      </c>
      <c r="E276" s="168">
        <f>VLOOKUP(A276,'New HWP'!$E$12:$S$44,15,0)</f>
        <v>2043.9435698881357</v>
      </c>
    </row>
    <row r="277" spans="1:5">
      <c r="A277" s="63">
        <f t="shared" si="19"/>
        <v>9</v>
      </c>
      <c r="B277" s="63">
        <f t="shared" si="20"/>
        <v>27</v>
      </c>
      <c r="C277" s="63">
        <f t="shared" si="21"/>
        <v>36</v>
      </c>
      <c r="D277" s="168">
        <f>IF(B277=0,VLOOKUP(A277,'New HWP'!$E$12:$S$44,10,0),VLOOKUP(A277,'New HWP'!$E$12:$S$44,10,0)*(MAX(0,(20-B277))/20))</f>
        <v>0</v>
      </c>
      <c r="E277" s="168">
        <f>VLOOKUP(A277,'New HWP'!$E$12:$S$44,15,0)</f>
        <v>2043.9435698881357</v>
      </c>
    </row>
    <row r="278" spans="1:5">
      <c r="A278" s="63">
        <f t="shared" si="19"/>
        <v>9</v>
      </c>
      <c r="B278" s="63">
        <f t="shared" si="20"/>
        <v>28</v>
      </c>
      <c r="C278" s="63">
        <f t="shared" si="21"/>
        <v>37</v>
      </c>
      <c r="D278" s="168">
        <f>IF(B278=0,VLOOKUP(A278,'New HWP'!$E$12:$S$44,10,0),VLOOKUP(A278,'New HWP'!$E$12:$S$44,10,0)*(MAX(0,(20-B278))/20))</f>
        <v>0</v>
      </c>
      <c r="E278" s="168">
        <f>VLOOKUP(A278,'New HWP'!$E$12:$S$44,15,0)</f>
        <v>2043.9435698881357</v>
      </c>
    </row>
    <row r="279" spans="1:5">
      <c r="A279" s="63">
        <f t="shared" si="19"/>
        <v>9</v>
      </c>
      <c r="B279" s="63">
        <f t="shared" si="20"/>
        <v>29</v>
      </c>
      <c r="C279" s="63">
        <f t="shared" si="21"/>
        <v>38</v>
      </c>
      <c r="D279" s="168">
        <f>IF(B279=0,VLOOKUP(A279,'New HWP'!$E$12:$S$44,10,0),VLOOKUP(A279,'New HWP'!$E$12:$S$44,10,0)*(MAX(0,(20-B279))/20))</f>
        <v>0</v>
      </c>
      <c r="E279" s="168">
        <f>VLOOKUP(A279,'New HWP'!$E$12:$S$44,15,0)</f>
        <v>2043.9435698881357</v>
      </c>
    </row>
    <row r="280" spans="1:5">
      <c r="A280" s="63">
        <f t="shared" si="19"/>
        <v>9</v>
      </c>
      <c r="B280" s="63">
        <f t="shared" si="20"/>
        <v>30</v>
      </c>
      <c r="C280" s="63">
        <f t="shared" si="21"/>
        <v>39</v>
      </c>
      <c r="D280" s="168">
        <f>IF(B280=0,VLOOKUP(A280,'New HWP'!$E$12:$S$44,10,0),VLOOKUP(A280,'New HWP'!$E$12:$S$44,10,0)*(MAX(0,(20-B280))/20))</f>
        <v>0</v>
      </c>
      <c r="E280" s="168">
        <f>VLOOKUP(A280,'New HWP'!$E$12:$S$44,15,0)</f>
        <v>2043.9435698881357</v>
      </c>
    </row>
    <row r="281" spans="1:5">
      <c r="A281" s="63">
        <f t="shared" si="19"/>
        <v>10</v>
      </c>
      <c r="B281" s="63">
        <f t="shared" si="20"/>
        <v>0</v>
      </c>
      <c r="C281" s="63">
        <f t="shared" si="21"/>
        <v>10</v>
      </c>
      <c r="D281" s="168">
        <f>IF(B281=0,VLOOKUP(A281,'New HWP'!$E$12:$S$44,10,0),VLOOKUP(A281,'New HWP'!$E$12:$S$44,10,0)*(MAX(0,(20-B281))/20))</f>
        <v>8599.4468857675092</v>
      </c>
      <c r="E281" s="168">
        <f>VLOOKUP(A281,'New HWP'!$E$12:$S$44,15,0)</f>
        <v>2053.8165673623075</v>
      </c>
    </row>
    <row r="282" spans="1:5">
      <c r="A282" s="63">
        <f t="shared" si="19"/>
        <v>10</v>
      </c>
      <c r="B282" s="63">
        <f t="shared" si="20"/>
        <v>1</v>
      </c>
      <c r="C282" s="63">
        <f t="shared" si="21"/>
        <v>11</v>
      </c>
      <c r="D282" s="168">
        <f>IF(B282=0,VLOOKUP(A282,'New HWP'!$E$12:$S$44,10,0),VLOOKUP(A282,'New HWP'!$E$12:$S$44,10,0)*(MAX(0,(20-B282))/20))</f>
        <v>8169.4745414791332</v>
      </c>
      <c r="E282" s="168">
        <f>VLOOKUP(A282,'New HWP'!$E$12:$S$44,15,0)</f>
        <v>2053.8165673623075</v>
      </c>
    </row>
    <row r="283" spans="1:5">
      <c r="A283" s="63">
        <f t="shared" si="19"/>
        <v>10</v>
      </c>
      <c r="B283" s="63">
        <f t="shared" si="20"/>
        <v>2</v>
      </c>
      <c r="C283" s="63">
        <f t="shared" si="21"/>
        <v>12</v>
      </c>
      <c r="D283" s="168">
        <f>IF(B283=0,VLOOKUP(A283,'New HWP'!$E$12:$S$44,10,0),VLOOKUP(A283,'New HWP'!$E$12:$S$44,10,0)*(MAX(0,(20-B283))/20))</f>
        <v>7739.5021971907581</v>
      </c>
      <c r="E283" s="168">
        <f>VLOOKUP(A283,'New HWP'!$E$12:$S$44,15,0)</f>
        <v>2053.8165673623075</v>
      </c>
    </row>
    <row r="284" spans="1:5">
      <c r="A284" s="63">
        <f t="shared" si="19"/>
        <v>10</v>
      </c>
      <c r="B284" s="63">
        <f t="shared" si="20"/>
        <v>3</v>
      </c>
      <c r="C284" s="63">
        <f t="shared" si="21"/>
        <v>13</v>
      </c>
      <c r="D284" s="168">
        <f>IF(B284=0,VLOOKUP(A284,'New HWP'!$E$12:$S$44,10,0),VLOOKUP(A284,'New HWP'!$E$12:$S$44,10,0)*(MAX(0,(20-B284))/20))</f>
        <v>7309.529852902383</v>
      </c>
      <c r="E284" s="168">
        <f>VLOOKUP(A284,'New HWP'!$E$12:$S$44,15,0)</f>
        <v>2053.8165673623075</v>
      </c>
    </row>
    <row r="285" spans="1:5">
      <c r="A285" s="63">
        <f t="shared" si="19"/>
        <v>10</v>
      </c>
      <c r="B285" s="63">
        <f t="shared" si="20"/>
        <v>4</v>
      </c>
      <c r="C285" s="63">
        <f t="shared" si="21"/>
        <v>14</v>
      </c>
      <c r="D285" s="168">
        <f>IF(B285=0,VLOOKUP(A285,'New HWP'!$E$12:$S$44,10,0),VLOOKUP(A285,'New HWP'!$E$12:$S$44,10,0)*(MAX(0,(20-B285))/20))</f>
        <v>6879.5575086140079</v>
      </c>
      <c r="E285" s="168">
        <f>VLOOKUP(A285,'New HWP'!$E$12:$S$44,15,0)</f>
        <v>2053.8165673623075</v>
      </c>
    </row>
    <row r="286" spans="1:5">
      <c r="A286" s="63">
        <f t="shared" si="19"/>
        <v>10</v>
      </c>
      <c r="B286" s="63">
        <f t="shared" si="20"/>
        <v>5</v>
      </c>
      <c r="C286" s="63">
        <f t="shared" si="21"/>
        <v>15</v>
      </c>
      <c r="D286" s="168">
        <f>IF(B286=0,VLOOKUP(A286,'New HWP'!$E$12:$S$44,10,0),VLOOKUP(A286,'New HWP'!$E$12:$S$44,10,0)*(MAX(0,(20-B286))/20))</f>
        <v>6449.5851643256319</v>
      </c>
      <c r="E286" s="168">
        <f>VLOOKUP(A286,'New HWP'!$E$12:$S$44,15,0)</f>
        <v>2053.8165673623075</v>
      </c>
    </row>
    <row r="287" spans="1:5">
      <c r="A287" s="63">
        <f t="shared" si="19"/>
        <v>10</v>
      </c>
      <c r="B287" s="63">
        <f t="shared" si="20"/>
        <v>6</v>
      </c>
      <c r="C287" s="63">
        <f t="shared" si="21"/>
        <v>16</v>
      </c>
      <c r="D287" s="168">
        <f>IF(B287=0,VLOOKUP(A287,'New HWP'!$E$12:$S$44,10,0),VLOOKUP(A287,'New HWP'!$E$12:$S$44,10,0)*(MAX(0,(20-B287))/20))</f>
        <v>6019.6128200372559</v>
      </c>
      <c r="E287" s="168">
        <f>VLOOKUP(A287,'New HWP'!$E$12:$S$44,15,0)</f>
        <v>2053.8165673623075</v>
      </c>
    </row>
    <row r="288" spans="1:5">
      <c r="A288" s="63">
        <f t="shared" si="19"/>
        <v>10</v>
      </c>
      <c r="B288" s="63">
        <f t="shared" si="20"/>
        <v>7</v>
      </c>
      <c r="C288" s="63">
        <f t="shared" si="21"/>
        <v>17</v>
      </c>
      <c r="D288" s="168">
        <f>IF(B288=0,VLOOKUP(A288,'New HWP'!$E$12:$S$44,10,0),VLOOKUP(A288,'New HWP'!$E$12:$S$44,10,0)*(MAX(0,(20-B288))/20))</f>
        <v>5589.6404757488808</v>
      </c>
      <c r="E288" s="168">
        <f>VLOOKUP(A288,'New HWP'!$E$12:$S$44,15,0)</f>
        <v>2053.8165673623075</v>
      </c>
    </row>
    <row r="289" spans="1:5">
      <c r="A289" s="63">
        <f t="shared" si="19"/>
        <v>10</v>
      </c>
      <c r="B289" s="63">
        <f t="shared" si="20"/>
        <v>8</v>
      </c>
      <c r="C289" s="63">
        <f t="shared" si="21"/>
        <v>18</v>
      </c>
      <c r="D289" s="168">
        <f>IF(B289=0,VLOOKUP(A289,'New HWP'!$E$12:$S$44,10,0),VLOOKUP(A289,'New HWP'!$E$12:$S$44,10,0)*(MAX(0,(20-B289))/20))</f>
        <v>5159.6681314605057</v>
      </c>
      <c r="E289" s="168">
        <f>VLOOKUP(A289,'New HWP'!$E$12:$S$44,15,0)</f>
        <v>2053.8165673623075</v>
      </c>
    </row>
    <row r="290" spans="1:5">
      <c r="A290" s="63">
        <f t="shared" ref="A290:A353" si="22">A259+1</f>
        <v>10</v>
      </c>
      <c r="B290" s="63">
        <f t="shared" ref="B290:B353" si="23">B259</f>
        <v>9</v>
      </c>
      <c r="C290" s="63">
        <f t="shared" si="21"/>
        <v>19</v>
      </c>
      <c r="D290" s="168">
        <f>IF(B290=0,VLOOKUP(A290,'New HWP'!$E$12:$S$44,10,0),VLOOKUP(A290,'New HWP'!$E$12:$S$44,10,0)*(MAX(0,(20-B290))/20))</f>
        <v>4729.6957871721306</v>
      </c>
      <c r="E290" s="168">
        <f>VLOOKUP(A290,'New HWP'!$E$12:$S$44,15,0)</f>
        <v>2053.8165673623075</v>
      </c>
    </row>
    <row r="291" spans="1:5">
      <c r="A291" s="63">
        <f t="shared" si="22"/>
        <v>10</v>
      </c>
      <c r="B291" s="63">
        <f t="shared" si="23"/>
        <v>10</v>
      </c>
      <c r="C291" s="63">
        <f t="shared" si="21"/>
        <v>20</v>
      </c>
      <c r="D291" s="168">
        <f>IF(B291=0,VLOOKUP(A291,'New HWP'!$E$12:$S$44,10,0),VLOOKUP(A291,'New HWP'!$E$12:$S$44,10,0)*(MAX(0,(20-B291))/20))</f>
        <v>4299.7234428837546</v>
      </c>
      <c r="E291" s="168">
        <f>VLOOKUP(A291,'New HWP'!$E$12:$S$44,15,0)</f>
        <v>2053.8165673623075</v>
      </c>
    </row>
    <row r="292" spans="1:5">
      <c r="A292" s="63">
        <f t="shared" si="22"/>
        <v>10</v>
      </c>
      <c r="B292" s="63">
        <f t="shared" si="23"/>
        <v>11</v>
      </c>
      <c r="C292" s="63">
        <f t="shared" si="21"/>
        <v>21</v>
      </c>
      <c r="D292" s="168">
        <f>IF(B292=0,VLOOKUP(A292,'New HWP'!$E$12:$S$44,10,0),VLOOKUP(A292,'New HWP'!$E$12:$S$44,10,0)*(MAX(0,(20-B292))/20))</f>
        <v>3869.7510985953791</v>
      </c>
      <c r="E292" s="168">
        <f>VLOOKUP(A292,'New HWP'!$E$12:$S$44,15,0)</f>
        <v>2053.8165673623075</v>
      </c>
    </row>
    <row r="293" spans="1:5">
      <c r="A293" s="63">
        <f t="shared" si="22"/>
        <v>10</v>
      </c>
      <c r="B293" s="63">
        <f t="shared" si="23"/>
        <v>12</v>
      </c>
      <c r="C293" s="63">
        <f t="shared" si="21"/>
        <v>22</v>
      </c>
      <c r="D293" s="168">
        <f>IF(B293=0,VLOOKUP(A293,'New HWP'!$E$12:$S$44,10,0),VLOOKUP(A293,'New HWP'!$E$12:$S$44,10,0)*(MAX(0,(20-B293))/20))</f>
        <v>3439.778754307004</v>
      </c>
      <c r="E293" s="168">
        <f>VLOOKUP(A293,'New HWP'!$E$12:$S$44,15,0)</f>
        <v>2053.8165673623075</v>
      </c>
    </row>
    <row r="294" spans="1:5">
      <c r="A294" s="63">
        <f t="shared" si="22"/>
        <v>10</v>
      </c>
      <c r="B294" s="63">
        <f t="shared" si="23"/>
        <v>13</v>
      </c>
      <c r="C294" s="63">
        <f t="shared" si="21"/>
        <v>23</v>
      </c>
      <c r="D294" s="168">
        <f>IF(B294=0,VLOOKUP(A294,'New HWP'!$E$12:$S$44,10,0),VLOOKUP(A294,'New HWP'!$E$12:$S$44,10,0)*(MAX(0,(20-B294))/20))</f>
        <v>3009.806410018628</v>
      </c>
      <c r="E294" s="168">
        <f>VLOOKUP(A294,'New HWP'!$E$12:$S$44,15,0)</f>
        <v>2053.8165673623075</v>
      </c>
    </row>
    <row r="295" spans="1:5">
      <c r="A295" s="63">
        <f t="shared" si="22"/>
        <v>10</v>
      </c>
      <c r="B295" s="63">
        <f t="shared" si="23"/>
        <v>14</v>
      </c>
      <c r="C295" s="63">
        <f t="shared" si="21"/>
        <v>24</v>
      </c>
      <c r="D295" s="168">
        <f>IF(B295=0,VLOOKUP(A295,'New HWP'!$E$12:$S$44,10,0),VLOOKUP(A295,'New HWP'!$E$12:$S$44,10,0)*(MAX(0,(20-B295))/20))</f>
        <v>2579.8340657302529</v>
      </c>
      <c r="E295" s="168">
        <f>VLOOKUP(A295,'New HWP'!$E$12:$S$44,15,0)</f>
        <v>2053.8165673623075</v>
      </c>
    </row>
    <row r="296" spans="1:5">
      <c r="A296" s="63">
        <f t="shared" si="22"/>
        <v>10</v>
      </c>
      <c r="B296" s="63">
        <f t="shared" si="23"/>
        <v>15</v>
      </c>
      <c r="C296" s="63">
        <f t="shared" si="21"/>
        <v>25</v>
      </c>
      <c r="D296" s="168">
        <f>IF(B296=0,VLOOKUP(A296,'New HWP'!$E$12:$S$44,10,0),VLOOKUP(A296,'New HWP'!$E$12:$S$44,10,0)*(MAX(0,(20-B296))/20))</f>
        <v>2149.8617214418773</v>
      </c>
      <c r="E296" s="168">
        <f>VLOOKUP(A296,'New HWP'!$E$12:$S$44,15,0)</f>
        <v>2053.8165673623075</v>
      </c>
    </row>
    <row r="297" spans="1:5">
      <c r="A297" s="63">
        <f t="shared" si="22"/>
        <v>10</v>
      </c>
      <c r="B297" s="63">
        <f t="shared" si="23"/>
        <v>16</v>
      </c>
      <c r="C297" s="63">
        <f t="shared" si="21"/>
        <v>26</v>
      </c>
      <c r="D297" s="168">
        <f>IF(B297=0,VLOOKUP(A297,'New HWP'!$E$12:$S$44,10,0),VLOOKUP(A297,'New HWP'!$E$12:$S$44,10,0)*(MAX(0,(20-B297))/20))</f>
        <v>1719.889377153502</v>
      </c>
      <c r="E297" s="168">
        <f>VLOOKUP(A297,'New HWP'!$E$12:$S$44,15,0)</f>
        <v>2053.8165673623075</v>
      </c>
    </row>
    <row r="298" spans="1:5">
      <c r="A298" s="63">
        <f t="shared" si="22"/>
        <v>10</v>
      </c>
      <c r="B298" s="63">
        <f t="shared" si="23"/>
        <v>17</v>
      </c>
      <c r="C298" s="63">
        <f t="shared" si="21"/>
        <v>27</v>
      </c>
      <c r="D298" s="168">
        <f>IF(B298=0,VLOOKUP(A298,'New HWP'!$E$12:$S$44,10,0),VLOOKUP(A298,'New HWP'!$E$12:$S$44,10,0)*(MAX(0,(20-B298))/20))</f>
        <v>1289.9170328651264</v>
      </c>
      <c r="E298" s="168">
        <f>VLOOKUP(A298,'New HWP'!$E$12:$S$44,15,0)</f>
        <v>2053.8165673623075</v>
      </c>
    </row>
    <row r="299" spans="1:5">
      <c r="A299" s="63">
        <f t="shared" si="22"/>
        <v>10</v>
      </c>
      <c r="B299" s="63">
        <f t="shared" si="23"/>
        <v>18</v>
      </c>
      <c r="C299" s="63">
        <f t="shared" si="21"/>
        <v>28</v>
      </c>
      <c r="D299" s="168">
        <f>IF(B299=0,VLOOKUP(A299,'New HWP'!$E$12:$S$44,10,0),VLOOKUP(A299,'New HWP'!$E$12:$S$44,10,0)*(MAX(0,(20-B299))/20))</f>
        <v>859.94468857675099</v>
      </c>
      <c r="E299" s="168">
        <f>VLOOKUP(A299,'New HWP'!$E$12:$S$44,15,0)</f>
        <v>2053.8165673623075</v>
      </c>
    </row>
    <row r="300" spans="1:5">
      <c r="A300" s="63">
        <f t="shared" si="22"/>
        <v>10</v>
      </c>
      <c r="B300" s="63">
        <f t="shared" si="23"/>
        <v>19</v>
      </c>
      <c r="C300" s="63">
        <f t="shared" si="21"/>
        <v>29</v>
      </c>
      <c r="D300" s="168">
        <f>IF(B300=0,VLOOKUP(A300,'New HWP'!$E$12:$S$44,10,0),VLOOKUP(A300,'New HWP'!$E$12:$S$44,10,0)*(MAX(0,(20-B300))/20))</f>
        <v>429.9723442883755</v>
      </c>
      <c r="E300" s="168">
        <f>VLOOKUP(A300,'New HWP'!$E$12:$S$44,15,0)</f>
        <v>2053.8165673623075</v>
      </c>
    </row>
    <row r="301" spans="1:5">
      <c r="A301" s="63">
        <f t="shared" si="22"/>
        <v>10</v>
      </c>
      <c r="B301" s="63">
        <f t="shared" si="23"/>
        <v>20</v>
      </c>
      <c r="C301" s="63">
        <f t="shared" si="21"/>
        <v>30</v>
      </c>
      <c r="D301" s="168">
        <f>IF(B301=0,VLOOKUP(A301,'New HWP'!$E$12:$S$44,10,0),VLOOKUP(A301,'New HWP'!$E$12:$S$44,10,0)*(MAX(0,(20-B301))/20))</f>
        <v>0</v>
      </c>
      <c r="E301" s="168">
        <f>VLOOKUP(A301,'New HWP'!$E$12:$S$44,15,0)</f>
        <v>2053.8165673623075</v>
      </c>
    </row>
    <row r="302" spans="1:5">
      <c r="A302" s="63">
        <f t="shared" si="22"/>
        <v>10</v>
      </c>
      <c r="B302" s="63">
        <f t="shared" si="23"/>
        <v>21</v>
      </c>
      <c r="C302" s="63">
        <f t="shared" si="21"/>
        <v>31</v>
      </c>
      <c r="D302" s="168">
        <f>IF(B302=0,VLOOKUP(A302,'New HWP'!$E$12:$S$44,10,0),VLOOKUP(A302,'New HWP'!$E$12:$S$44,10,0)*(MAX(0,(20-B302))/20))</f>
        <v>0</v>
      </c>
      <c r="E302" s="168">
        <f>VLOOKUP(A302,'New HWP'!$E$12:$S$44,15,0)</f>
        <v>2053.8165673623075</v>
      </c>
    </row>
    <row r="303" spans="1:5">
      <c r="A303" s="63">
        <f t="shared" si="22"/>
        <v>10</v>
      </c>
      <c r="B303" s="63">
        <f t="shared" si="23"/>
        <v>22</v>
      </c>
      <c r="C303" s="63">
        <f t="shared" si="21"/>
        <v>32</v>
      </c>
      <c r="D303" s="168">
        <f>IF(B303=0,VLOOKUP(A303,'New HWP'!$E$12:$S$44,10,0),VLOOKUP(A303,'New HWP'!$E$12:$S$44,10,0)*(MAX(0,(20-B303))/20))</f>
        <v>0</v>
      </c>
      <c r="E303" s="168">
        <f>VLOOKUP(A303,'New HWP'!$E$12:$S$44,15,0)</f>
        <v>2053.8165673623075</v>
      </c>
    </row>
    <row r="304" spans="1:5">
      <c r="A304" s="63">
        <f t="shared" si="22"/>
        <v>10</v>
      </c>
      <c r="B304" s="63">
        <f t="shared" si="23"/>
        <v>23</v>
      </c>
      <c r="C304" s="63">
        <f t="shared" si="21"/>
        <v>33</v>
      </c>
      <c r="D304" s="168">
        <f>IF(B304=0,VLOOKUP(A304,'New HWP'!$E$12:$S$44,10,0),VLOOKUP(A304,'New HWP'!$E$12:$S$44,10,0)*(MAX(0,(20-B304))/20))</f>
        <v>0</v>
      </c>
      <c r="E304" s="168">
        <f>VLOOKUP(A304,'New HWP'!$E$12:$S$44,15,0)</f>
        <v>2053.8165673623075</v>
      </c>
    </row>
    <row r="305" spans="1:5">
      <c r="A305" s="63">
        <f t="shared" si="22"/>
        <v>10</v>
      </c>
      <c r="B305" s="63">
        <f t="shared" si="23"/>
        <v>24</v>
      </c>
      <c r="C305" s="63">
        <f t="shared" si="21"/>
        <v>34</v>
      </c>
      <c r="D305" s="168">
        <f>IF(B305=0,VLOOKUP(A305,'New HWP'!$E$12:$S$44,10,0),VLOOKUP(A305,'New HWP'!$E$12:$S$44,10,0)*(MAX(0,(20-B305))/20))</f>
        <v>0</v>
      </c>
      <c r="E305" s="168">
        <f>VLOOKUP(A305,'New HWP'!$E$12:$S$44,15,0)</f>
        <v>2053.8165673623075</v>
      </c>
    </row>
    <row r="306" spans="1:5">
      <c r="A306" s="63">
        <f t="shared" si="22"/>
        <v>10</v>
      </c>
      <c r="B306" s="63">
        <f t="shared" si="23"/>
        <v>25</v>
      </c>
      <c r="C306" s="63">
        <f t="shared" si="21"/>
        <v>35</v>
      </c>
      <c r="D306" s="168">
        <f>IF(B306=0,VLOOKUP(A306,'New HWP'!$E$12:$S$44,10,0),VLOOKUP(A306,'New HWP'!$E$12:$S$44,10,0)*(MAX(0,(20-B306))/20))</f>
        <v>0</v>
      </c>
      <c r="E306" s="168">
        <f>VLOOKUP(A306,'New HWP'!$E$12:$S$44,15,0)</f>
        <v>2053.8165673623075</v>
      </c>
    </row>
    <row r="307" spans="1:5">
      <c r="A307" s="63">
        <f t="shared" si="22"/>
        <v>10</v>
      </c>
      <c r="B307" s="63">
        <f t="shared" si="23"/>
        <v>26</v>
      </c>
      <c r="C307" s="63">
        <f t="shared" si="21"/>
        <v>36</v>
      </c>
      <c r="D307" s="168">
        <f>IF(B307=0,VLOOKUP(A307,'New HWP'!$E$12:$S$44,10,0),VLOOKUP(A307,'New HWP'!$E$12:$S$44,10,0)*(MAX(0,(20-B307))/20))</f>
        <v>0</v>
      </c>
      <c r="E307" s="168">
        <f>VLOOKUP(A307,'New HWP'!$E$12:$S$44,15,0)</f>
        <v>2053.8165673623075</v>
      </c>
    </row>
    <row r="308" spans="1:5">
      <c r="A308" s="63">
        <f t="shared" si="22"/>
        <v>10</v>
      </c>
      <c r="B308" s="63">
        <f t="shared" si="23"/>
        <v>27</v>
      </c>
      <c r="C308" s="63">
        <f t="shared" si="21"/>
        <v>37</v>
      </c>
      <c r="D308" s="168">
        <f>IF(B308=0,VLOOKUP(A308,'New HWP'!$E$12:$S$44,10,0),VLOOKUP(A308,'New HWP'!$E$12:$S$44,10,0)*(MAX(0,(20-B308))/20))</f>
        <v>0</v>
      </c>
      <c r="E308" s="168">
        <f>VLOOKUP(A308,'New HWP'!$E$12:$S$44,15,0)</f>
        <v>2053.8165673623075</v>
      </c>
    </row>
    <row r="309" spans="1:5">
      <c r="A309" s="63">
        <f t="shared" si="22"/>
        <v>10</v>
      </c>
      <c r="B309" s="63">
        <f t="shared" si="23"/>
        <v>28</v>
      </c>
      <c r="C309" s="63">
        <f t="shared" si="21"/>
        <v>38</v>
      </c>
      <c r="D309" s="168">
        <f>IF(B309=0,VLOOKUP(A309,'New HWP'!$E$12:$S$44,10,0),VLOOKUP(A309,'New HWP'!$E$12:$S$44,10,0)*(MAX(0,(20-B309))/20))</f>
        <v>0</v>
      </c>
      <c r="E309" s="168">
        <f>VLOOKUP(A309,'New HWP'!$E$12:$S$44,15,0)</f>
        <v>2053.8165673623075</v>
      </c>
    </row>
    <row r="310" spans="1:5">
      <c r="A310" s="63">
        <f t="shared" si="22"/>
        <v>10</v>
      </c>
      <c r="B310" s="63">
        <f t="shared" si="23"/>
        <v>29</v>
      </c>
      <c r="C310" s="63">
        <f t="shared" si="21"/>
        <v>39</v>
      </c>
      <c r="D310" s="168">
        <f>IF(B310=0,VLOOKUP(A310,'New HWP'!$E$12:$S$44,10,0),VLOOKUP(A310,'New HWP'!$E$12:$S$44,10,0)*(MAX(0,(20-B310))/20))</f>
        <v>0</v>
      </c>
      <c r="E310" s="168">
        <f>VLOOKUP(A310,'New HWP'!$E$12:$S$44,15,0)</f>
        <v>2053.8165673623075</v>
      </c>
    </row>
    <row r="311" spans="1:5">
      <c r="A311" s="63">
        <f t="shared" si="22"/>
        <v>10</v>
      </c>
      <c r="B311" s="63">
        <f t="shared" si="23"/>
        <v>30</v>
      </c>
      <c r="C311" s="63">
        <f t="shared" si="21"/>
        <v>40</v>
      </c>
      <c r="D311" s="168">
        <f>IF(B311=0,VLOOKUP(A311,'New HWP'!$E$12:$S$44,10,0),VLOOKUP(A311,'New HWP'!$E$12:$S$44,10,0)*(MAX(0,(20-B311))/20))</f>
        <v>0</v>
      </c>
      <c r="E311" s="168">
        <f>VLOOKUP(A311,'New HWP'!$E$12:$S$44,15,0)</f>
        <v>2053.8165673623075</v>
      </c>
    </row>
    <row r="312" spans="1:5">
      <c r="A312" s="63">
        <f t="shared" si="22"/>
        <v>11</v>
      </c>
      <c r="B312" s="63">
        <f t="shared" si="23"/>
        <v>0</v>
      </c>
      <c r="C312" s="63">
        <f t="shared" si="21"/>
        <v>11</v>
      </c>
      <c r="D312" s="168">
        <f>IF(B312=0,VLOOKUP(A312,'New HWP'!$E$12:$S$44,10,0),VLOOKUP(A312,'New HWP'!$E$12:$S$44,10,0)*(MAX(0,(20-B312))/20))</f>
        <v>8686.8855393954345</v>
      </c>
      <c r="E312" s="168">
        <f>VLOOKUP(A312,'New HWP'!$E$12:$S$44,15,0)</f>
        <v>2074.6996494761243</v>
      </c>
    </row>
    <row r="313" spans="1:5">
      <c r="A313" s="63">
        <f t="shared" si="22"/>
        <v>11</v>
      </c>
      <c r="B313" s="63">
        <f t="shared" si="23"/>
        <v>1</v>
      </c>
      <c r="C313" s="63">
        <f t="shared" si="21"/>
        <v>12</v>
      </c>
      <c r="D313" s="168">
        <f>IF(B313=0,VLOOKUP(A313,'New HWP'!$E$12:$S$44,10,0),VLOOKUP(A313,'New HWP'!$E$12:$S$44,10,0)*(MAX(0,(20-B313))/20))</f>
        <v>8252.5412624256624</v>
      </c>
      <c r="E313" s="168">
        <f>VLOOKUP(A313,'New HWP'!$E$12:$S$44,15,0)</f>
        <v>2074.6996494761243</v>
      </c>
    </row>
    <row r="314" spans="1:5">
      <c r="A314" s="63">
        <f t="shared" si="22"/>
        <v>11</v>
      </c>
      <c r="B314" s="63">
        <f t="shared" si="23"/>
        <v>2</v>
      </c>
      <c r="C314" s="63">
        <f t="shared" si="21"/>
        <v>13</v>
      </c>
      <c r="D314" s="168">
        <f>IF(B314=0,VLOOKUP(A314,'New HWP'!$E$12:$S$44,10,0),VLOOKUP(A314,'New HWP'!$E$12:$S$44,10,0)*(MAX(0,(20-B314))/20))</f>
        <v>7818.1969854558911</v>
      </c>
      <c r="E314" s="168">
        <f>VLOOKUP(A314,'New HWP'!$E$12:$S$44,15,0)</f>
        <v>2074.6996494761243</v>
      </c>
    </row>
    <row r="315" spans="1:5">
      <c r="A315" s="63">
        <f t="shared" si="22"/>
        <v>11</v>
      </c>
      <c r="B315" s="63">
        <f t="shared" si="23"/>
        <v>3</v>
      </c>
      <c r="C315" s="63">
        <f t="shared" si="21"/>
        <v>14</v>
      </c>
      <c r="D315" s="168">
        <f>IF(B315=0,VLOOKUP(A315,'New HWP'!$E$12:$S$44,10,0),VLOOKUP(A315,'New HWP'!$E$12:$S$44,10,0)*(MAX(0,(20-B315))/20))</f>
        <v>7383.8527084861189</v>
      </c>
      <c r="E315" s="168">
        <f>VLOOKUP(A315,'New HWP'!$E$12:$S$44,15,0)</f>
        <v>2074.6996494761243</v>
      </c>
    </row>
    <row r="316" spans="1:5">
      <c r="A316" s="63">
        <f t="shared" si="22"/>
        <v>11</v>
      </c>
      <c r="B316" s="63">
        <f t="shared" si="23"/>
        <v>4</v>
      </c>
      <c r="C316" s="63">
        <f t="shared" si="21"/>
        <v>15</v>
      </c>
      <c r="D316" s="168">
        <f>IF(B316=0,VLOOKUP(A316,'New HWP'!$E$12:$S$44,10,0),VLOOKUP(A316,'New HWP'!$E$12:$S$44,10,0)*(MAX(0,(20-B316))/20))</f>
        <v>6949.5084315163476</v>
      </c>
      <c r="E316" s="168">
        <f>VLOOKUP(A316,'New HWP'!$E$12:$S$44,15,0)</f>
        <v>2074.6996494761243</v>
      </c>
    </row>
    <row r="317" spans="1:5">
      <c r="A317" s="63">
        <f t="shared" si="22"/>
        <v>11</v>
      </c>
      <c r="B317" s="63">
        <f t="shared" si="23"/>
        <v>5</v>
      </c>
      <c r="C317" s="63">
        <f t="shared" si="21"/>
        <v>16</v>
      </c>
      <c r="D317" s="168">
        <f>IF(B317=0,VLOOKUP(A317,'New HWP'!$E$12:$S$44,10,0),VLOOKUP(A317,'New HWP'!$E$12:$S$44,10,0)*(MAX(0,(20-B317))/20))</f>
        <v>6515.1641545465754</v>
      </c>
      <c r="E317" s="168">
        <f>VLOOKUP(A317,'New HWP'!$E$12:$S$44,15,0)</f>
        <v>2074.6996494761243</v>
      </c>
    </row>
    <row r="318" spans="1:5">
      <c r="A318" s="63">
        <f t="shared" si="22"/>
        <v>11</v>
      </c>
      <c r="B318" s="63">
        <f t="shared" si="23"/>
        <v>6</v>
      </c>
      <c r="C318" s="63">
        <f t="shared" si="21"/>
        <v>17</v>
      </c>
      <c r="D318" s="168">
        <f>IF(B318=0,VLOOKUP(A318,'New HWP'!$E$12:$S$44,10,0),VLOOKUP(A318,'New HWP'!$E$12:$S$44,10,0)*(MAX(0,(20-B318))/20))</f>
        <v>6080.8198775768042</v>
      </c>
      <c r="E318" s="168">
        <f>VLOOKUP(A318,'New HWP'!$E$12:$S$44,15,0)</f>
        <v>2074.6996494761243</v>
      </c>
    </row>
    <row r="319" spans="1:5">
      <c r="A319" s="63">
        <f t="shared" si="22"/>
        <v>11</v>
      </c>
      <c r="B319" s="63">
        <f t="shared" si="23"/>
        <v>7</v>
      </c>
      <c r="C319" s="63">
        <f t="shared" si="21"/>
        <v>18</v>
      </c>
      <c r="D319" s="168">
        <f>IF(B319=0,VLOOKUP(A319,'New HWP'!$E$12:$S$44,10,0),VLOOKUP(A319,'New HWP'!$E$12:$S$44,10,0)*(MAX(0,(20-B319))/20))</f>
        <v>5646.4756006070329</v>
      </c>
      <c r="E319" s="168">
        <f>VLOOKUP(A319,'New HWP'!$E$12:$S$44,15,0)</f>
        <v>2074.6996494761243</v>
      </c>
    </row>
    <row r="320" spans="1:5">
      <c r="A320" s="63">
        <f t="shared" si="22"/>
        <v>11</v>
      </c>
      <c r="B320" s="63">
        <f t="shared" si="23"/>
        <v>8</v>
      </c>
      <c r="C320" s="63">
        <f t="shared" si="21"/>
        <v>19</v>
      </c>
      <c r="D320" s="168">
        <f>IF(B320=0,VLOOKUP(A320,'New HWP'!$E$12:$S$44,10,0),VLOOKUP(A320,'New HWP'!$E$12:$S$44,10,0)*(MAX(0,(20-B320))/20))</f>
        <v>5212.1313236372607</v>
      </c>
      <c r="E320" s="168">
        <f>VLOOKUP(A320,'New HWP'!$E$12:$S$44,15,0)</f>
        <v>2074.6996494761243</v>
      </c>
    </row>
    <row r="321" spans="1:5">
      <c r="A321" s="63">
        <f t="shared" si="22"/>
        <v>11</v>
      </c>
      <c r="B321" s="63">
        <f t="shared" si="23"/>
        <v>9</v>
      </c>
      <c r="C321" s="63">
        <f t="shared" si="21"/>
        <v>20</v>
      </c>
      <c r="D321" s="168">
        <f>IF(B321=0,VLOOKUP(A321,'New HWP'!$E$12:$S$44,10,0),VLOOKUP(A321,'New HWP'!$E$12:$S$44,10,0)*(MAX(0,(20-B321))/20))</f>
        <v>4777.7870466674894</v>
      </c>
      <c r="E321" s="168">
        <f>VLOOKUP(A321,'New HWP'!$E$12:$S$44,15,0)</f>
        <v>2074.6996494761243</v>
      </c>
    </row>
    <row r="322" spans="1:5">
      <c r="A322" s="63">
        <f t="shared" si="22"/>
        <v>11</v>
      </c>
      <c r="B322" s="63">
        <f t="shared" si="23"/>
        <v>10</v>
      </c>
      <c r="C322" s="63">
        <f t="shared" si="21"/>
        <v>21</v>
      </c>
      <c r="D322" s="168">
        <f>IF(B322=0,VLOOKUP(A322,'New HWP'!$E$12:$S$44,10,0),VLOOKUP(A322,'New HWP'!$E$12:$S$44,10,0)*(MAX(0,(20-B322))/20))</f>
        <v>4343.4427696977173</v>
      </c>
      <c r="E322" s="168">
        <f>VLOOKUP(A322,'New HWP'!$E$12:$S$44,15,0)</f>
        <v>2074.6996494761243</v>
      </c>
    </row>
    <row r="323" spans="1:5">
      <c r="A323" s="63">
        <f t="shared" si="22"/>
        <v>11</v>
      </c>
      <c r="B323" s="63">
        <f t="shared" si="23"/>
        <v>11</v>
      </c>
      <c r="C323" s="63">
        <f t="shared" ref="C323:C386" si="24">A323+B323</f>
        <v>22</v>
      </c>
      <c r="D323" s="168">
        <f>IF(B323=0,VLOOKUP(A323,'New HWP'!$E$12:$S$44,10,0),VLOOKUP(A323,'New HWP'!$E$12:$S$44,10,0)*(MAX(0,(20-B323))/20))</f>
        <v>3909.0984927279455</v>
      </c>
      <c r="E323" s="168">
        <f>VLOOKUP(A323,'New HWP'!$E$12:$S$44,15,0)</f>
        <v>2074.6996494761243</v>
      </c>
    </row>
    <row r="324" spans="1:5">
      <c r="A324" s="63">
        <f t="shared" si="22"/>
        <v>11</v>
      </c>
      <c r="B324" s="63">
        <f t="shared" si="23"/>
        <v>12</v>
      </c>
      <c r="C324" s="63">
        <f t="shared" si="24"/>
        <v>23</v>
      </c>
      <c r="D324" s="168">
        <f>IF(B324=0,VLOOKUP(A324,'New HWP'!$E$12:$S$44,10,0),VLOOKUP(A324,'New HWP'!$E$12:$S$44,10,0)*(MAX(0,(20-B324))/20))</f>
        <v>3474.7542157581738</v>
      </c>
      <c r="E324" s="168">
        <f>VLOOKUP(A324,'New HWP'!$E$12:$S$44,15,0)</f>
        <v>2074.6996494761243</v>
      </c>
    </row>
    <row r="325" spans="1:5">
      <c r="A325" s="63">
        <f t="shared" si="22"/>
        <v>11</v>
      </c>
      <c r="B325" s="63">
        <f t="shared" si="23"/>
        <v>13</v>
      </c>
      <c r="C325" s="63">
        <f t="shared" si="24"/>
        <v>24</v>
      </c>
      <c r="D325" s="168">
        <f>IF(B325=0,VLOOKUP(A325,'New HWP'!$E$12:$S$44,10,0),VLOOKUP(A325,'New HWP'!$E$12:$S$44,10,0)*(MAX(0,(20-B325))/20))</f>
        <v>3040.4099387884021</v>
      </c>
      <c r="E325" s="168">
        <f>VLOOKUP(A325,'New HWP'!$E$12:$S$44,15,0)</f>
        <v>2074.6996494761243</v>
      </c>
    </row>
    <row r="326" spans="1:5">
      <c r="A326" s="63">
        <f t="shared" si="22"/>
        <v>11</v>
      </c>
      <c r="B326" s="63">
        <f t="shared" si="23"/>
        <v>14</v>
      </c>
      <c r="C326" s="63">
        <f t="shared" si="24"/>
        <v>25</v>
      </c>
      <c r="D326" s="168">
        <f>IF(B326=0,VLOOKUP(A326,'New HWP'!$E$12:$S$44,10,0),VLOOKUP(A326,'New HWP'!$E$12:$S$44,10,0)*(MAX(0,(20-B326))/20))</f>
        <v>2606.0656618186304</v>
      </c>
      <c r="E326" s="168">
        <f>VLOOKUP(A326,'New HWP'!$E$12:$S$44,15,0)</f>
        <v>2074.6996494761243</v>
      </c>
    </row>
    <row r="327" spans="1:5">
      <c r="A327" s="63">
        <f t="shared" si="22"/>
        <v>11</v>
      </c>
      <c r="B327" s="63">
        <f t="shared" si="23"/>
        <v>15</v>
      </c>
      <c r="C327" s="63">
        <f t="shared" si="24"/>
        <v>26</v>
      </c>
      <c r="D327" s="168">
        <f>IF(B327=0,VLOOKUP(A327,'New HWP'!$E$12:$S$44,10,0),VLOOKUP(A327,'New HWP'!$E$12:$S$44,10,0)*(MAX(0,(20-B327))/20))</f>
        <v>2171.7213848488586</v>
      </c>
      <c r="E327" s="168">
        <f>VLOOKUP(A327,'New HWP'!$E$12:$S$44,15,0)</f>
        <v>2074.6996494761243</v>
      </c>
    </row>
    <row r="328" spans="1:5">
      <c r="A328" s="63">
        <f t="shared" si="22"/>
        <v>11</v>
      </c>
      <c r="B328" s="63">
        <f t="shared" si="23"/>
        <v>16</v>
      </c>
      <c r="C328" s="63">
        <f t="shared" si="24"/>
        <v>27</v>
      </c>
      <c r="D328" s="168">
        <f>IF(B328=0,VLOOKUP(A328,'New HWP'!$E$12:$S$44,10,0),VLOOKUP(A328,'New HWP'!$E$12:$S$44,10,0)*(MAX(0,(20-B328))/20))</f>
        <v>1737.3771078790869</v>
      </c>
      <c r="E328" s="168">
        <f>VLOOKUP(A328,'New HWP'!$E$12:$S$44,15,0)</f>
        <v>2074.6996494761243</v>
      </c>
    </row>
    <row r="329" spans="1:5">
      <c r="A329" s="63">
        <f t="shared" si="22"/>
        <v>11</v>
      </c>
      <c r="B329" s="63">
        <f t="shared" si="23"/>
        <v>17</v>
      </c>
      <c r="C329" s="63">
        <f t="shared" si="24"/>
        <v>28</v>
      </c>
      <c r="D329" s="168">
        <f>IF(B329=0,VLOOKUP(A329,'New HWP'!$E$12:$S$44,10,0),VLOOKUP(A329,'New HWP'!$E$12:$S$44,10,0)*(MAX(0,(20-B329))/20))</f>
        <v>1303.0328309093152</v>
      </c>
      <c r="E329" s="168">
        <f>VLOOKUP(A329,'New HWP'!$E$12:$S$44,15,0)</f>
        <v>2074.6996494761243</v>
      </c>
    </row>
    <row r="330" spans="1:5">
      <c r="A330" s="63">
        <f t="shared" si="22"/>
        <v>11</v>
      </c>
      <c r="B330" s="63">
        <f t="shared" si="23"/>
        <v>18</v>
      </c>
      <c r="C330" s="63">
        <f t="shared" si="24"/>
        <v>29</v>
      </c>
      <c r="D330" s="168">
        <f>IF(B330=0,VLOOKUP(A330,'New HWP'!$E$12:$S$44,10,0),VLOOKUP(A330,'New HWP'!$E$12:$S$44,10,0)*(MAX(0,(20-B330))/20))</f>
        <v>868.68855393954345</v>
      </c>
      <c r="E330" s="168">
        <f>VLOOKUP(A330,'New HWP'!$E$12:$S$44,15,0)</f>
        <v>2074.6996494761243</v>
      </c>
    </row>
    <row r="331" spans="1:5">
      <c r="A331" s="63">
        <f t="shared" si="22"/>
        <v>11</v>
      </c>
      <c r="B331" s="63">
        <f t="shared" si="23"/>
        <v>19</v>
      </c>
      <c r="C331" s="63">
        <f t="shared" si="24"/>
        <v>30</v>
      </c>
      <c r="D331" s="168">
        <f>IF(B331=0,VLOOKUP(A331,'New HWP'!$E$12:$S$44,10,0),VLOOKUP(A331,'New HWP'!$E$12:$S$44,10,0)*(MAX(0,(20-B331))/20))</f>
        <v>434.34427696977173</v>
      </c>
      <c r="E331" s="168">
        <f>VLOOKUP(A331,'New HWP'!$E$12:$S$44,15,0)</f>
        <v>2074.6996494761243</v>
      </c>
    </row>
    <row r="332" spans="1:5">
      <c r="A332" s="63">
        <f t="shared" si="22"/>
        <v>11</v>
      </c>
      <c r="B332" s="63">
        <f t="shared" si="23"/>
        <v>20</v>
      </c>
      <c r="C332" s="63">
        <f t="shared" si="24"/>
        <v>31</v>
      </c>
      <c r="D332" s="168">
        <f>IF(B332=0,VLOOKUP(A332,'New HWP'!$E$12:$S$44,10,0),VLOOKUP(A332,'New HWP'!$E$12:$S$44,10,0)*(MAX(0,(20-B332))/20))</f>
        <v>0</v>
      </c>
      <c r="E332" s="168">
        <f>VLOOKUP(A332,'New HWP'!$E$12:$S$44,15,0)</f>
        <v>2074.6996494761243</v>
      </c>
    </row>
    <row r="333" spans="1:5">
      <c r="A333" s="63">
        <f t="shared" si="22"/>
        <v>11</v>
      </c>
      <c r="B333" s="63">
        <f t="shared" si="23"/>
        <v>21</v>
      </c>
      <c r="C333" s="63">
        <f t="shared" si="24"/>
        <v>32</v>
      </c>
      <c r="D333" s="168">
        <f>IF(B333=0,VLOOKUP(A333,'New HWP'!$E$12:$S$44,10,0),VLOOKUP(A333,'New HWP'!$E$12:$S$44,10,0)*(MAX(0,(20-B333))/20))</f>
        <v>0</v>
      </c>
      <c r="E333" s="168">
        <f>VLOOKUP(A333,'New HWP'!$E$12:$S$44,15,0)</f>
        <v>2074.6996494761243</v>
      </c>
    </row>
    <row r="334" spans="1:5">
      <c r="A334" s="63">
        <f t="shared" si="22"/>
        <v>11</v>
      </c>
      <c r="B334" s="63">
        <f t="shared" si="23"/>
        <v>22</v>
      </c>
      <c r="C334" s="63">
        <f t="shared" si="24"/>
        <v>33</v>
      </c>
      <c r="D334" s="168">
        <f>IF(B334=0,VLOOKUP(A334,'New HWP'!$E$12:$S$44,10,0),VLOOKUP(A334,'New HWP'!$E$12:$S$44,10,0)*(MAX(0,(20-B334))/20))</f>
        <v>0</v>
      </c>
      <c r="E334" s="168">
        <f>VLOOKUP(A334,'New HWP'!$E$12:$S$44,15,0)</f>
        <v>2074.6996494761243</v>
      </c>
    </row>
    <row r="335" spans="1:5">
      <c r="A335" s="63">
        <f t="shared" si="22"/>
        <v>11</v>
      </c>
      <c r="B335" s="63">
        <f t="shared" si="23"/>
        <v>23</v>
      </c>
      <c r="C335" s="63">
        <f t="shared" si="24"/>
        <v>34</v>
      </c>
      <c r="D335" s="168">
        <f>IF(B335=0,VLOOKUP(A335,'New HWP'!$E$12:$S$44,10,0),VLOOKUP(A335,'New HWP'!$E$12:$S$44,10,0)*(MAX(0,(20-B335))/20))</f>
        <v>0</v>
      </c>
      <c r="E335" s="168">
        <f>VLOOKUP(A335,'New HWP'!$E$12:$S$44,15,0)</f>
        <v>2074.6996494761243</v>
      </c>
    </row>
    <row r="336" spans="1:5">
      <c r="A336" s="63">
        <f t="shared" si="22"/>
        <v>11</v>
      </c>
      <c r="B336" s="63">
        <f t="shared" si="23"/>
        <v>24</v>
      </c>
      <c r="C336" s="63">
        <f t="shared" si="24"/>
        <v>35</v>
      </c>
      <c r="D336" s="168">
        <f>IF(B336=0,VLOOKUP(A336,'New HWP'!$E$12:$S$44,10,0),VLOOKUP(A336,'New HWP'!$E$12:$S$44,10,0)*(MAX(0,(20-B336))/20))</f>
        <v>0</v>
      </c>
      <c r="E336" s="168">
        <f>VLOOKUP(A336,'New HWP'!$E$12:$S$44,15,0)</f>
        <v>2074.6996494761243</v>
      </c>
    </row>
    <row r="337" spans="1:5">
      <c r="A337" s="63">
        <f t="shared" si="22"/>
        <v>11</v>
      </c>
      <c r="B337" s="63">
        <f t="shared" si="23"/>
        <v>25</v>
      </c>
      <c r="C337" s="63">
        <f t="shared" si="24"/>
        <v>36</v>
      </c>
      <c r="D337" s="168">
        <f>IF(B337=0,VLOOKUP(A337,'New HWP'!$E$12:$S$44,10,0),VLOOKUP(A337,'New HWP'!$E$12:$S$44,10,0)*(MAX(0,(20-B337))/20))</f>
        <v>0</v>
      </c>
      <c r="E337" s="168">
        <f>VLOOKUP(A337,'New HWP'!$E$12:$S$44,15,0)</f>
        <v>2074.6996494761243</v>
      </c>
    </row>
    <row r="338" spans="1:5">
      <c r="A338" s="63">
        <f t="shared" si="22"/>
        <v>11</v>
      </c>
      <c r="B338" s="63">
        <f t="shared" si="23"/>
        <v>26</v>
      </c>
      <c r="C338" s="63">
        <f t="shared" si="24"/>
        <v>37</v>
      </c>
      <c r="D338" s="168">
        <f>IF(B338=0,VLOOKUP(A338,'New HWP'!$E$12:$S$44,10,0),VLOOKUP(A338,'New HWP'!$E$12:$S$44,10,0)*(MAX(0,(20-B338))/20))</f>
        <v>0</v>
      </c>
      <c r="E338" s="168">
        <f>VLOOKUP(A338,'New HWP'!$E$12:$S$44,15,0)</f>
        <v>2074.6996494761243</v>
      </c>
    </row>
    <row r="339" spans="1:5">
      <c r="A339" s="63">
        <f t="shared" si="22"/>
        <v>11</v>
      </c>
      <c r="B339" s="63">
        <f t="shared" si="23"/>
        <v>27</v>
      </c>
      <c r="C339" s="63">
        <f t="shared" si="24"/>
        <v>38</v>
      </c>
      <c r="D339" s="168">
        <f>IF(B339=0,VLOOKUP(A339,'New HWP'!$E$12:$S$44,10,0),VLOOKUP(A339,'New HWP'!$E$12:$S$44,10,0)*(MAX(0,(20-B339))/20))</f>
        <v>0</v>
      </c>
      <c r="E339" s="168">
        <f>VLOOKUP(A339,'New HWP'!$E$12:$S$44,15,0)</f>
        <v>2074.6996494761243</v>
      </c>
    </row>
    <row r="340" spans="1:5">
      <c r="A340" s="63">
        <f t="shared" si="22"/>
        <v>11</v>
      </c>
      <c r="B340" s="63">
        <f t="shared" si="23"/>
        <v>28</v>
      </c>
      <c r="C340" s="63">
        <f t="shared" si="24"/>
        <v>39</v>
      </c>
      <c r="D340" s="168">
        <f>IF(B340=0,VLOOKUP(A340,'New HWP'!$E$12:$S$44,10,0),VLOOKUP(A340,'New HWP'!$E$12:$S$44,10,0)*(MAX(0,(20-B340))/20))</f>
        <v>0</v>
      </c>
      <c r="E340" s="168">
        <f>VLOOKUP(A340,'New HWP'!$E$12:$S$44,15,0)</f>
        <v>2074.6996494761243</v>
      </c>
    </row>
    <row r="341" spans="1:5">
      <c r="A341" s="63">
        <f t="shared" si="22"/>
        <v>11</v>
      </c>
      <c r="B341" s="63">
        <f t="shared" si="23"/>
        <v>29</v>
      </c>
      <c r="C341" s="63">
        <f t="shared" si="24"/>
        <v>40</v>
      </c>
      <c r="D341" s="168">
        <f>IF(B341=0,VLOOKUP(A341,'New HWP'!$E$12:$S$44,10,0),VLOOKUP(A341,'New HWP'!$E$12:$S$44,10,0)*(MAX(0,(20-B341))/20))</f>
        <v>0</v>
      </c>
      <c r="E341" s="168">
        <f>VLOOKUP(A341,'New HWP'!$E$12:$S$44,15,0)</f>
        <v>2074.6996494761243</v>
      </c>
    </row>
    <row r="342" spans="1:5">
      <c r="A342" s="63">
        <f t="shared" si="22"/>
        <v>11</v>
      </c>
      <c r="B342" s="63">
        <f t="shared" si="23"/>
        <v>30</v>
      </c>
      <c r="C342" s="63">
        <f t="shared" si="24"/>
        <v>41</v>
      </c>
      <c r="D342" s="168">
        <f>IF(B342=0,VLOOKUP(A342,'New HWP'!$E$12:$S$44,10,0),VLOOKUP(A342,'New HWP'!$E$12:$S$44,10,0)*(MAX(0,(20-B342))/20))</f>
        <v>0</v>
      </c>
      <c r="E342" s="168">
        <f>VLOOKUP(A342,'New HWP'!$E$12:$S$44,15,0)</f>
        <v>2074.6996494761243</v>
      </c>
    </row>
    <row r="343" spans="1:5">
      <c r="A343" s="63">
        <f t="shared" si="22"/>
        <v>12</v>
      </c>
      <c r="B343" s="63">
        <f t="shared" si="23"/>
        <v>0</v>
      </c>
      <c r="C343" s="63">
        <f t="shared" si="24"/>
        <v>12</v>
      </c>
      <c r="D343" s="168">
        <f>IF(B343=0,VLOOKUP(A343,'New HWP'!$E$12:$S$44,10,0),VLOOKUP(A343,'New HWP'!$E$12:$S$44,10,0)*(MAX(0,(20-B343))/20))</f>
        <v>8728.0970410956361</v>
      </c>
      <c r="E343" s="168">
        <f>VLOOKUP(A343,'New HWP'!$E$12:$S$44,15,0)</f>
        <v>2084.54224355015</v>
      </c>
    </row>
    <row r="344" spans="1:5">
      <c r="A344" s="63">
        <f t="shared" si="22"/>
        <v>12</v>
      </c>
      <c r="B344" s="63">
        <f t="shared" si="23"/>
        <v>1</v>
      </c>
      <c r="C344" s="63">
        <f t="shared" si="24"/>
        <v>13</v>
      </c>
      <c r="D344" s="168">
        <f>IF(B344=0,VLOOKUP(A344,'New HWP'!$E$12:$S$44,10,0),VLOOKUP(A344,'New HWP'!$E$12:$S$44,10,0)*(MAX(0,(20-B344))/20))</f>
        <v>8291.6921890408539</v>
      </c>
      <c r="E344" s="168">
        <f>VLOOKUP(A344,'New HWP'!$E$12:$S$44,15,0)</f>
        <v>2084.54224355015</v>
      </c>
    </row>
    <row r="345" spans="1:5">
      <c r="A345" s="63">
        <f t="shared" si="22"/>
        <v>12</v>
      </c>
      <c r="B345" s="63">
        <f t="shared" si="23"/>
        <v>2</v>
      </c>
      <c r="C345" s="63">
        <f t="shared" si="24"/>
        <v>14</v>
      </c>
      <c r="D345" s="168">
        <f>IF(B345=0,VLOOKUP(A345,'New HWP'!$E$12:$S$44,10,0),VLOOKUP(A345,'New HWP'!$E$12:$S$44,10,0)*(MAX(0,(20-B345))/20))</f>
        <v>7855.2873369860727</v>
      </c>
      <c r="E345" s="168">
        <f>VLOOKUP(A345,'New HWP'!$E$12:$S$44,15,0)</f>
        <v>2084.54224355015</v>
      </c>
    </row>
    <row r="346" spans="1:5">
      <c r="A346" s="63">
        <f t="shared" si="22"/>
        <v>12</v>
      </c>
      <c r="B346" s="63">
        <f t="shared" si="23"/>
        <v>3</v>
      </c>
      <c r="C346" s="63">
        <f t="shared" si="24"/>
        <v>15</v>
      </c>
      <c r="D346" s="168">
        <f>IF(B346=0,VLOOKUP(A346,'New HWP'!$E$12:$S$44,10,0),VLOOKUP(A346,'New HWP'!$E$12:$S$44,10,0)*(MAX(0,(20-B346))/20))</f>
        <v>7418.8824849312905</v>
      </c>
      <c r="E346" s="168">
        <f>VLOOKUP(A346,'New HWP'!$E$12:$S$44,15,0)</f>
        <v>2084.54224355015</v>
      </c>
    </row>
    <row r="347" spans="1:5">
      <c r="A347" s="63">
        <f t="shared" si="22"/>
        <v>12</v>
      </c>
      <c r="B347" s="63">
        <f t="shared" si="23"/>
        <v>4</v>
      </c>
      <c r="C347" s="63">
        <f t="shared" si="24"/>
        <v>16</v>
      </c>
      <c r="D347" s="168">
        <f>IF(B347=0,VLOOKUP(A347,'New HWP'!$E$12:$S$44,10,0),VLOOKUP(A347,'New HWP'!$E$12:$S$44,10,0)*(MAX(0,(20-B347))/20))</f>
        <v>6982.4776328765092</v>
      </c>
      <c r="E347" s="168">
        <f>VLOOKUP(A347,'New HWP'!$E$12:$S$44,15,0)</f>
        <v>2084.54224355015</v>
      </c>
    </row>
    <row r="348" spans="1:5">
      <c r="A348" s="63">
        <f t="shared" si="22"/>
        <v>12</v>
      </c>
      <c r="B348" s="63">
        <f t="shared" si="23"/>
        <v>5</v>
      </c>
      <c r="C348" s="63">
        <f t="shared" si="24"/>
        <v>17</v>
      </c>
      <c r="D348" s="168">
        <f>IF(B348=0,VLOOKUP(A348,'New HWP'!$E$12:$S$44,10,0),VLOOKUP(A348,'New HWP'!$E$12:$S$44,10,0)*(MAX(0,(20-B348))/20))</f>
        <v>6546.0727808217271</v>
      </c>
      <c r="E348" s="168">
        <f>VLOOKUP(A348,'New HWP'!$E$12:$S$44,15,0)</f>
        <v>2084.54224355015</v>
      </c>
    </row>
    <row r="349" spans="1:5">
      <c r="A349" s="63">
        <f t="shared" si="22"/>
        <v>12</v>
      </c>
      <c r="B349" s="63">
        <f t="shared" si="23"/>
        <v>6</v>
      </c>
      <c r="C349" s="63">
        <f t="shared" si="24"/>
        <v>18</v>
      </c>
      <c r="D349" s="168">
        <f>IF(B349=0,VLOOKUP(A349,'New HWP'!$E$12:$S$44,10,0),VLOOKUP(A349,'New HWP'!$E$12:$S$44,10,0)*(MAX(0,(20-B349))/20))</f>
        <v>6109.6679287669449</v>
      </c>
      <c r="E349" s="168">
        <f>VLOOKUP(A349,'New HWP'!$E$12:$S$44,15,0)</f>
        <v>2084.54224355015</v>
      </c>
    </row>
    <row r="350" spans="1:5">
      <c r="A350" s="63">
        <f t="shared" si="22"/>
        <v>12</v>
      </c>
      <c r="B350" s="63">
        <f t="shared" si="23"/>
        <v>7</v>
      </c>
      <c r="C350" s="63">
        <f t="shared" si="24"/>
        <v>19</v>
      </c>
      <c r="D350" s="168">
        <f>IF(B350=0,VLOOKUP(A350,'New HWP'!$E$12:$S$44,10,0),VLOOKUP(A350,'New HWP'!$E$12:$S$44,10,0)*(MAX(0,(20-B350))/20))</f>
        <v>5673.2630767121636</v>
      </c>
      <c r="E350" s="168">
        <f>VLOOKUP(A350,'New HWP'!$E$12:$S$44,15,0)</f>
        <v>2084.54224355015</v>
      </c>
    </row>
    <row r="351" spans="1:5">
      <c r="A351" s="63">
        <f t="shared" si="22"/>
        <v>12</v>
      </c>
      <c r="B351" s="63">
        <f t="shared" si="23"/>
        <v>8</v>
      </c>
      <c r="C351" s="63">
        <f t="shared" si="24"/>
        <v>20</v>
      </c>
      <c r="D351" s="168">
        <f>IF(B351=0,VLOOKUP(A351,'New HWP'!$E$12:$S$44,10,0),VLOOKUP(A351,'New HWP'!$E$12:$S$44,10,0)*(MAX(0,(20-B351))/20))</f>
        <v>5236.8582246573815</v>
      </c>
      <c r="E351" s="168">
        <f>VLOOKUP(A351,'New HWP'!$E$12:$S$44,15,0)</f>
        <v>2084.54224355015</v>
      </c>
    </row>
    <row r="352" spans="1:5">
      <c r="A352" s="63">
        <f t="shared" si="22"/>
        <v>12</v>
      </c>
      <c r="B352" s="63">
        <f t="shared" si="23"/>
        <v>9</v>
      </c>
      <c r="C352" s="63">
        <f t="shared" si="24"/>
        <v>21</v>
      </c>
      <c r="D352" s="168">
        <f>IF(B352=0,VLOOKUP(A352,'New HWP'!$E$12:$S$44,10,0),VLOOKUP(A352,'New HWP'!$E$12:$S$44,10,0)*(MAX(0,(20-B352))/20))</f>
        <v>4800.4533726026002</v>
      </c>
      <c r="E352" s="168">
        <f>VLOOKUP(A352,'New HWP'!$E$12:$S$44,15,0)</f>
        <v>2084.54224355015</v>
      </c>
    </row>
    <row r="353" spans="1:5">
      <c r="A353" s="63">
        <f t="shared" si="22"/>
        <v>12</v>
      </c>
      <c r="B353" s="63">
        <f t="shared" si="23"/>
        <v>10</v>
      </c>
      <c r="C353" s="63">
        <f t="shared" si="24"/>
        <v>22</v>
      </c>
      <c r="D353" s="168">
        <f>IF(B353=0,VLOOKUP(A353,'New HWP'!$E$12:$S$44,10,0),VLOOKUP(A353,'New HWP'!$E$12:$S$44,10,0)*(MAX(0,(20-B353))/20))</f>
        <v>4364.048520547818</v>
      </c>
      <c r="E353" s="168">
        <f>VLOOKUP(A353,'New HWP'!$E$12:$S$44,15,0)</f>
        <v>2084.54224355015</v>
      </c>
    </row>
    <row r="354" spans="1:5">
      <c r="A354" s="63">
        <f t="shared" ref="A354:A417" si="25">A323+1</f>
        <v>12</v>
      </c>
      <c r="B354" s="63">
        <f t="shared" ref="B354:B417" si="26">B323</f>
        <v>11</v>
      </c>
      <c r="C354" s="63">
        <f t="shared" si="24"/>
        <v>23</v>
      </c>
      <c r="D354" s="168">
        <f>IF(B354=0,VLOOKUP(A354,'New HWP'!$E$12:$S$44,10,0),VLOOKUP(A354,'New HWP'!$E$12:$S$44,10,0)*(MAX(0,(20-B354))/20))</f>
        <v>3927.6436684930363</v>
      </c>
      <c r="E354" s="168">
        <f>VLOOKUP(A354,'New HWP'!$E$12:$S$44,15,0)</f>
        <v>2084.54224355015</v>
      </c>
    </row>
    <row r="355" spans="1:5">
      <c r="A355" s="63">
        <f t="shared" si="25"/>
        <v>12</v>
      </c>
      <c r="B355" s="63">
        <f t="shared" si="26"/>
        <v>12</v>
      </c>
      <c r="C355" s="63">
        <f t="shared" si="24"/>
        <v>24</v>
      </c>
      <c r="D355" s="168">
        <f>IF(B355=0,VLOOKUP(A355,'New HWP'!$E$12:$S$44,10,0),VLOOKUP(A355,'New HWP'!$E$12:$S$44,10,0)*(MAX(0,(20-B355))/20))</f>
        <v>3491.2388164382546</v>
      </c>
      <c r="E355" s="168">
        <f>VLOOKUP(A355,'New HWP'!$E$12:$S$44,15,0)</f>
        <v>2084.54224355015</v>
      </c>
    </row>
    <row r="356" spans="1:5">
      <c r="A356" s="63">
        <f t="shared" si="25"/>
        <v>12</v>
      </c>
      <c r="B356" s="63">
        <f t="shared" si="26"/>
        <v>13</v>
      </c>
      <c r="C356" s="63">
        <f t="shared" si="24"/>
        <v>25</v>
      </c>
      <c r="D356" s="168">
        <f>IF(B356=0,VLOOKUP(A356,'New HWP'!$E$12:$S$44,10,0),VLOOKUP(A356,'New HWP'!$E$12:$S$44,10,0)*(MAX(0,(20-B356))/20))</f>
        <v>3054.8339643834724</v>
      </c>
      <c r="E356" s="168">
        <f>VLOOKUP(A356,'New HWP'!$E$12:$S$44,15,0)</f>
        <v>2084.54224355015</v>
      </c>
    </row>
    <row r="357" spans="1:5">
      <c r="A357" s="63">
        <f t="shared" si="25"/>
        <v>12</v>
      </c>
      <c r="B357" s="63">
        <f t="shared" si="26"/>
        <v>14</v>
      </c>
      <c r="C357" s="63">
        <f t="shared" si="24"/>
        <v>26</v>
      </c>
      <c r="D357" s="168">
        <f>IF(B357=0,VLOOKUP(A357,'New HWP'!$E$12:$S$44,10,0),VLOOKUP(A357,'New HWP'!$E$12:$S$44,10,0)*(MAX(0,(20-B357))/20))</f>
        <v>2618.4291123286907</v>
      </c>
      <c r="E357" s="168">
        <f>VLOOKUP(A357,'New HWP'!$E$12:$S$44,15,0)</f>
        <v>2084.54224355015</v>
      </c>
    </row>
    <row r="358" spans="1:5">
      <c r="A358" s="63">
        <f t="shared" si="25"/>
        <v>12</v>
      </c>
      <c r="B358" s="63">
        <f t="shared" si="26"/>
        <v>15</v>
      </c>
      <c r="C358" s="63">
        <f t="shared" si="24"/>
        <v>27</v>
      </c>
      <c r="D358" s="168">
        <f>IF(B358=0,VLOOKUP(A358,'New HWP'!$E$12:$S$44,10,0),VLOOKUP(A358,'New HWP'!$E$12:$S$44,10,0)*(MAX(0,(20-B358))/20))</f>
        <v>2182.024260273909</v>
      </c>
      <c r="E358" s="168">
        <f>VLOOKUP(A358,'New HWP'!$E$12:$S$44,15,0)</f>
        <v>2084.54224355015</v>
      </c>
    </row>
    <row r="359" spans="1:5">
      <c r="A359" s="63">
        <f t="shared" si="25"/>
        <v>12</v>
      </c>
      <c r="B359" s="63">
        <f t="shared" si="26"/>
        <v>16</v>
      </c>
      <c r="C359" s="63">
        <f t="shared" si="24"/>
        <v>28</v>
      </c>
      <c r="D359" s="168">
        <f>IF(B359=0,VLOOKUP(A359,'New HWP'!$E$12:$S$44,10,0),VLOOKUP(A359,'New HWP'!$E$12:$S$44,10,0)*(MAX(0,(20-B359))/20))</f>
        <v>1745.6194082191273</v>
      </c>
      <c r="E359" s="168">
        <f>VLOOKUP(A359,'New HWP'!$E$12:$S$44,15,0)</f>
        <v>2084.54224355015</v>
      </c>
    </row>
    <row r="360" spans="1:5">
      <c r="A360" s="63">
        <f t="shared" si="25"/>
        <v>12</v>
      </c>
      <c r="B360" s="63">
        <f t="shared" si="26"/>
        <v>17</v>
      </c>
      <c r="C360" s="63">
        <f t="shared" si="24"/>
        <v>29</v>
      </c>
      <c r="D360" s="168">
        <f>IF(B360=0,VLOOKUP(A360,'New HWP'!$E$12:$S$44,10,0),VLOOKUP(A360,'New HWP'!$E$12:$S$44,10,0)*(MAX(0,(20-B360))/20))</f>
        <v>1309.2145561643454</v>
      </c>
      <c r="E360" s="168">
        <f>VLOOKUP(A360,'New HWP'!$E$12:$S$44,15,0)</f>
        <v>2084.54224355015</v>
      </c>
    </row>
    <row r="361" spans="1:5">
      <c r="A361" s="63">
        <f t="shared" si="25"/>
        <v>12</v>
      </c>
      <c r="B361" s="63">
        <f t="shared" si="26"/>
        <v>18</v>
      </c>
      <c r="C361" s="63">
        <f t="shared" si="24"/>
        <v>30</v>
      </c>
      <c r="D361" s="168">
        <f>IF(B361=0,VLOOKUP(A361,'New HWP'!$E$12:$S$44,10,0),VLOOKUP(A361,'New HWP'!$E$12:$S$44,10,0)*(MAX(0,(20-B361))/20))</f>
        <v>872.80970410956365</v>
      </c>
      <c r="E361" s="168">
        <f>VLOOKUP(A361,'New HWP'!$E$12:$S$44,15,0)</f>
        <v>2084.54224355015</v>
      </c>
    </row>
    <row r="362" spans="1:5">
      <c r="A362" s="63">
        <f t="shared" si="25"/>
        <v>12</v>
      </c>
      <c r="B362" s="63">
        <f t="shared" si="26"/>
        <v>19</v>
      </c>
      <c r="C362" s="63">
        <f t="shared" si="24"/>
        <v>31</v>
      </c>
      <c r="D362" s="168">
        <f>IF(B362=0,VLOOKUP(A362,'New HWP'!$E$12:$S$44,10,0),VLOOKUP(A362,'New HWP'!$E$12:$S$44,10,0)*(MAX(0,(20-B362))/20))</f>
        <v>436.40485205478183</v>
      </c>
      <c r="E362" s="168">
        <f>VLOOKUP(A362,'New HWP'!$E$12:$S$44,15,0)</f>
        <v>2084.54224355015</v>
      </c>
    </row>
    <row r="363" spans="1:5">
      <c r="A363" s="63">
        <f t="shared" si="25"/>
        <v>12</v>
      </c>
      <c r="B363" s="63">
        <f t="shared" si="26"/>
        <v>20</v>
      </c>
      <c r="C363" s="63">
        <f t="shared" si="24"/>
        <v>32</v>
      </c>
      <c r="D363" s="168">
        <f>IF(B363=0,VLOOKUP(A363,'New HWP'!$E$12:$S$44,10,0),VLOOKUP(A363,'New HWP'!$E$12:$S$44,10,0)*(MAX(0,(20-B363))/20))</f>
        <v>0</v>
      </c>
      <c r="E363" s="168">
        <f>VLOOKUP(A363,'New HWP'!$E$12:$S$44,15,0)</f>
        <v>2084.54224355015</v>
      </c>
    </row>
    <row r="364" spans="1:5">
      <c r="A364" s="63">
        <f t="shared" si="25"/>
        <v>12</v>
      </c>
      <c r="B364" s="63">
        <f t="shared" si="26"/>
        <v>21</v>
      </c>
      <c r="C364" s="63">
        <f t="shared" si="24"/>
        <v>33</v>
      </c>
      <c r="D364" s="168">
        <f>IF(B364=0,VLOOKUP(A364,'New HWP'!$E$12:$S$44,10,0),VLOOKUP(A364,'New HWP'!$E$12:$S$44,10,0)*(MAX(0,(20-B364))/20))</f>
        <v>0</v>
      </c>
      <c r="E364" s="168">
        <f>VLOOKUP(A364,'New HWP'!$E$12:$S$44,15,0)</f>
        <v>2084.54224355015</v>
      </c>
    </row>
    <row r="365" spans="1:5">
      <c r="A365" s="63">
        <f t="shared" si="25"/>
        <v>12</v>
      </c>
      <c r="B365" s="63">
        <f t="shared" si="26"/>
        <v>22</v>
      </c>
      <c r="C365" s="63">
        <f t="shared" si="24"/>
        <v>34</v>
      </c>
      <c r="D365" s="168">
        <f>IF(B365=0,VLOOKUP(A365,'New HWP'!$E$12:$S$44,10,0),VLOOKUP(A365,'New HWP'!$E$12:$S$44,10,0)*(MAX(0,(20-B365))/20))</f>
        <v>0</v>
      </c>
      <c r="E365" s="168">
        <f>VLOOKUP(A365,'New HWP'!$E$12:$S$44,15,0)</f>
        <v>2084.54224355015</v>
      </c>
    </row>
    <row r="366" spans="1:5">
      <c r="A366" s="63">
        <f t="shared" si="25"/>
        <v>12</v>
      </c>
      <c r="B366" s="63">
        <f t="shared" si="26"/>
        <v>23</v>
      </c>
      <c r="C366" s="63">
        <f t="shared" si="24"/>
        <v>35</v>
      </c>
      <c r="D366" s="168">
        <f>IF(B366=0,VLOOKUP(A366,'New HWP'!$E$12:$S$44,10,0),VLOOKUP(A366,'New HWP'!$E$12:$S$44,10,0)*(MAX(0,(20-B366))/20))</f>
        <v>0</v>
      </c>
      <c r="E366" s="168">
        <f>VLOOKUP(A366,'New HWP'!$E$12:$S$44,15,0)</f>
        <v>2084.54224355015</v>
      </c>
    </row>
    <row r="367" spans="1:5">
      <c r="A367" s="63">
        <f t="shared" si="25"/>
        <v>12</v>
      </c>
      <c r="B367" s="63">
        <f t="shared" si="26"/>
        <v>24</v>
      </c>
      <c r="C367" s="63">
        <f t="shared" si="24"/>
        <v>36</v>
      </c>
      <c r="D367" s="168">
        <f>IF(B367=0,VLOOKUP(A367,'New HWP'!$E$12:$S$44,10,0),VLOOKUP(A367,'New HWP'!$E$12:$S$44,10,0)*(MAX(0,(20-B367))/20))</f>
        <v>0</v>
      </c>
      <c r="E367" s="168">
        <f>VLOOKUP(A367,'New HWP'!$E$12:$S$44,15,0)</f>
        <v>2084.54224355015</v>
      </c>
    </row>
    <row r="368" spans="1:5">
      <c r="A368" s="63">
        <f t="shared" si="25"/>
        <v>12</v>
      </c>
      <c r="B368" s="63">
        <f t="shared" si="26"/>
        <v>25</v>
      </c>
      <c r="C368" s="63">
        <f t="shared" si="24"/>
        <v>37</v>
      </c>
      <c r="D368" s="168">
        <f>IF(B368=0,VLOOKUP(A368,'New HWP'!$E$12:$S$44,10,0),VLOOKUP(A368,'New HWP'!$E$12:$S$44,10,0)*(MAX(0,(20-B368))/20))</f>
        <v>0</v>
      </c>
      <c r="E368" s="168">
        <f>VLOOKUP(A368,'New HWP'!$E$12:$S$44,15,0)</f>
        <v>2084.54224355015</v>
      </c>
    </row>
    <row r="369" spans="1:5">
      <c r="A369" s="63">
        <f t="shared" si="25"/>
        <v>12</v>
      </c>
      <c r="B369" s="63">
        <f t="shared" si="26"/>
        <v>26</v>
      </c>
      <c r="C369" s="63">
        <f t="shared" si="24"/>
        <v>38</v>
      </c>
      <c r="D369" s="168">
        <f>IF(B369=0,VLOOKUP(A369,'New HWP'!$E$12:$S$44,10,0),VLOOKUP(A369,'New HWP'!$E$12:$S$44,10,0)*(MAX(0,(20-B369))/20))</f>
        <v>0</v>
      </c>
      <c r="E369" s="168">
        <f>VLOOKUP(A369,'New HWP'!$E$12:$S$44,15,0)</f>
        <v>2084.54224355015</v>
      </c>
    </row>
    <row r="370" spans="1:5">
      <c r="A370" s="63">
        <f t="shared" si="25"/>
        <v>12</v>
      </c>
      <c r="B370" s="63">
        <f t="shared" si="26"/>
        <v>27</v>
      </c>
      <c r="C370" s="63">
        <f t="shared" si="24"/>
        <v>39</v>
      </c>
      <c r="D370" s="168">
        <f>IF(B370=0,VLOOKUP(A370,'New HWP'!$E$12:$S$44,10,0),VLOOKUP(A370,'New HWP'!$E$12:$S$44,10,0)*(MAX(0,(20-B370))/20))</f>
        <v>0</v>
      </c>
      <c r="E370" s="168">
        <f>VLOOKUP(A370,'New HWP'!$E$12:$S$44,15,0)</f>
        <v>2084.54224355015</v>
      </c>
    </row>
    <row r="371" spans="1:5">
      <c r="A371" s="63">
        <f t="shared" si="25"/>
        <v>12</v>
      </c>
      <c r="B371" s="63">
        <f t="shared" si="26"/>
        <v>28</v>
      </c>
      <c r="C371" s="63">
        <f t="shared" si="24"/>
        <v>40</v>
      </c>
      <c r="D371" s="168">
        <f>IF(B371=0,VLOOKUP(A371,'New HWP'!$E$12:$S$44,10,0),VLOOKUP(A371,'New HWP'!$E$12:$S$44,10,0)*(MAX(0,(20-B371))/20))</f>
        <v>0</v>
      </c>
      <c r="E371" s="168">
        <f>VLOOKUP(A371,'New HWP'!$E$12:$S$44,15,0)</f>
        <v>2084.54224355015</v>
      </c>
    </row>
    <row r="372" spans="1:5">
      <c r="A372" s="63">
        <f t="shared" si="25"/>
        <v>12</v>
      </c>
      <c r="B372" s="63">
        <f t="shared" si="26"/>
        <v>29</v>
      </c>
      <c r="C372" s="63">
        <f t="shared" si="24"/>
        <v>41</v>
      </c>
      <c r="D372" s="168">
        <f>IF(B372=0,VLOOKUP(A372,'New HWP'!$E$12:$S$44,10,0),VLOOKUP(A372,'New HWP'!$E$12:$S$44,10,0)*(MAX(0,(20-B372))/20))</f>
        <v>0</v>
      </c>
      <c r="E372" s="168">
        <f>VLOOKUP(A372,'New HWP'!$E$12:$S$44,15,0)</f>
        <v>2084.54224355015</v>
      </c>
    </row>
    <row r="373" spans="1:5">
      <c r="A373" s="63">
        <f t="shared" si="25"/>
        <v>12</v>
      </c>
      <c r="B373" s="63">
        <f t="shared" si="26"/>
        <v>30</v>
      </c>
      <c r="C373" s="63">
        <f t="shared" si="24"/>
        <v>42</v>
      </c>
      <c r="D373" s="168">
        <f>IF(B373=0,VLOOKUP(A373,'New HWP'!$E$12:$S$44,10,0),VLOOKUP(A373,'New HWP'!$E$12:$S$44,10,0)*(MAX(0,(20-B373))/20))</f>
        <v>0</v>
      </c>
      <c r="E373" s="168">
        <f>VLOOKUP(A373,'New HWP'!$E$12:$S$44,15,0)</f>
        <v>2084.54224355015</v>
      </c>
    </row>
    <row r="374" spans="1:5">
      <c r="A374" s="63">
        <f t="shared" si="25"/>
        <v>13</v>
      </c>
      <c r="B374" s="63">
        <f t="shared" si="26"/>
        <v>0</v>
      </c>
      <c r="C374" s="63">
        <f t="shared" si="24"/>
        <v>13</v>
      </c>
      <c r="D374" s="168">
        <f>IF(B374=0,VLOOKUP(A374,'New HWP'!$E$12:$S$44,10,0),VLOOKUP(A374,'New HWP'!$E$12:$S$44,10,0)*(MAX(0,(20-B374))/20))</f>
        <v>0</v>
      </c>
      <c r="E374" s="168">
        <f>VLOOKUP(A374,'New HWP'!$E$12:$S$44,15,0)</f>
        <v>0</v>
      </c>
    </row>
    <row r="375" spans="1:5">
      <c r="A375" s="63">
        <f t="shared" si="25"/>
        <v>13</v>
      </c>
      <c r="B375" s="63">
        <f t="shared" si="26"/>
        <v>1</v>
      </c>
      <c r="C375" s="63">
        <f t="shared" si="24"/>
        <v>14</v>
      </c>
      <c r="D375" s="168">
        <f>IF(B375=0,VLOOKUP(A375,'New HWP'!$E$12:$S$44,10,0),VLOOKUP(A375,'New HWP'!$E$12:$S$44,10,0)*(MAX(0,(20-B375))/20))</f>
        <v>0</v>
      </c>
      <c r="E375" s="168">
        <f>VLOOKUP(A375,'New HWP'!$E$12:$S$44,15,0)</f>
        <v>0</v>
      </c>
    </row>
    <row r="376" spans="1:5">
      <c r="A376" s="63">
        <f t="shared" si="25"/>
        <v>13</v>
      </c>
      <c r="B376" s="63">
        <f t="shared" si="26"/>
        <v>2</v>
      </c>
      <c r="C376" s="63">
        <f t="shared" si="24"/>
        <v>15</v>
      </c>
      <c r="D376" s="168">
        <f>IF(B376=0,VLOOKUP(A376,'New HWP'!$E$12:$S$44,10,0),VLOOKUP(A376,'New HWP'!$E$12:$S$44,10,0)*(MAX(0,(20-B376))/20))</f>
        <v>0</v>
      </c>
      <c r="E376" s="168">
        <f>VLOOKUP(A376,'New HWP'!$E$12:$S$44,15,0)</f>
        <v>0</v>
      </c>
    </row>
    <row r="377" spans="1:5">
      <c r="A377" s="63">
        <f t="shared" si="25"/>
        <v>13</v>
      </c>
      <c r="B377" s="63">
        <f t="shared" si="26"/>
        <v>3</v>
      </c>
      <c r="C377" s="63">
        <f t="shared" si="24"/>
        <v>16</v>
      </c>
      <c r="D377" s="168">
        <f>IF(B377=0,VLOOKUP(A377,'New HWP'!$E$12:$S$44,10,0),VLOOKUP(A377,'New HWP'!$E$12:$S$44,10,0)*(MAX(0,(20-B377))/20))</f>
        <v>0</v>
      </c>
      <c r="E377" s="168">
        <f>VLOOKUP(A377,'New HWP'!$E$12:$S$44,15,0)</f>
        <v>0</v>
      </c>
    </row>
    <row r="378" spans="1:5">
      <c r="A378" s="63">
        <f t="shared" si="25"/>
        <v>13</v>
      </c>
      <c r="B378" s="63">
        <f t="shared" si="26"/>
        <v>4</v>
      </c>
      <c r="C378" s="63">
        <f t="shared" si="24"/>
        <v>17</v>
      </c>
      <c r="D378" s="168">
        <f>IF(B378=0,VLOOKUP(A378,'New HWP'!$E$12:$S$44,10,0),VLOOKUP(A378,'New HWP'!$E$12:$S$44,10,0)*(MAX(0,(20-B378))/20))</f>
        <v>0</v>
      </c>
      <c r="E378" s="168">
        <f>VLOOKUP(A378,'New HWP'!$E$12:$S$44,15,0)</f>
        <v>0</v>
      </c>
    </row>
    <row r="379" spans="1:5">
      <c r="A379" s="63">
        <f t="shared" si="25"/>
        <v>13</v>
      </c>
      <c r="B379" s="63">
        <f t="shared" si="26"/>
        <v>5</v>
      </c>
      <c r="C379" s="63">
        <f t="shared" si="24"/>
        <v>18</v>
      </c>
      <c r="D379" s="168">
        <f>IF(B379=0,VLOOKUP(A379,'New HWP'!$E$12:$S$44,10,0),VLOOKUP(A379,'New HWP'!$E$12:$S$44,10,0)*(MAX(0,(20-B379))/20))</f>
        <v>0</v>
      </c>
      <c r="E379" s="168">
        <f>VLOOKUP(A379,'New HWP'!$E$12:$S$44,15,0)</f>
        <v>0</v>
      </c>
    </row>
    <row r="380" spans="1:5">
      <c r="A380" s="63">
        <f t="shared" si="25"/>
        <v>13</v>
      </c>
      <c r="B380" s="63">
        <f t="shared" si="26"/>
        <v>6</v>
      </c>
      <c r="C380" s="63">
        <f t="shared" si="24"/>
        <v>19</v>
      </c>
      <c r="D380" s="168">
        <f>IF(B380=0,VLOOKUP(A380,'New HWP'!$E$12:$S$44,10,0),VLOOKUP(A380,'New HWP'!$E$12:$S$44,10,0)*(MAX(0,(20-B380))/20))</f>
        <v>0</v>
      </c>
      <c r="E380" s="168">
        <f>VLOOKUP(A380,'New HWP'!$E$12:$S$44,15,0)</f>
        <v>0</v>
      </c>
    </row>
    <row r="381" spans="1:5">
      <c r="A381" s="63">
        <f t="shared" si="25"/>
        <v>13</v>
      </c>
      <c r="B381" s="63">
        <f t="shared" si="26"/>
        <v>7</v>
      </c>
      <c r="C381" s="63">
        <f t="shared" si="24"/>
        <v>20</v>
      </c>
      <c r="D381" s="168">
        <f>IF(B381=0,VLOOKUP(A381,'New HWP'!$E$12:$S$44,10,0),VLOOKUP(A381,'New HWP'!$E$12:$S$44,10,0)*(MAX(0,(20-B381))/20))</f>
        <v>0</v>
      </c>
      <c r="E381" s="168">
        <f>VLOOKUP(A381,'New HWP'!$E$12:$S$44,15,0)</f>
        <v>0</v>
      </c>
    </row>
    <row r="382" spans="1:5">
      <c r="A382" s="63">
        <f t="shared" si="25"/>
        <v>13</v>
      </c>
      <c r="B382" s="63">
        <f t="shared" si="26"/>
        <v>8</v>
      </c>
      <c r="C382" s="63">
        <f t="shared" si="24"/>
        <v>21</v>
      </c>
      <c r="D382" s="168">
        <f>IF(B382=0,VLOOKUP(A382,'New HWP'!$E$12:$S$44,10,0),VLOOKUP(A382,'New HWP'!$E$12:$S$44,10,0)*(MAX(0,(20-B382))/20))</f>
        <v>0</v>
      </c>
      <c r="E382" s="168">
        <f>VLOOKUP(A382,'New HWP'!$E$12:$S$44,15,0)</f>
        <v>0</v>
      </c>
    </row>
    <row r="383" spans="1:5">
      <c r="A383" s="63">
        <f t="shared" si="25"/>
        <v>13</v>
      </c>
      <c r="B383" s="63">
        <f t="shared" si="26"/>
        <v>9</v>
      </c>
      <c r="C383" s="63">
        <f t="shared" si="24"/>
        <v>22</v>
      </c>
      <c r="D383" s="168">
        <f>IF(B383=0,VLOOKUP(A383,'New HWP'!$E$12:$S$44,10,0),VLOOKUP(A383,'New HWP'!$E$12:$S$44,10,0)*(MAX(0,(20-B383))/20))</f>
        <v>0</v>
      </c>
      <c r="E383" s="168">
        <f>VLOOKUP(A383,'New HWP'!$E$12:$S$44,15,0)</f>
        <v>0</v>
      </c>
    </row>
    <row r="384" spans="1:5">
      <c r="A384" s="63">
        <f t="shared" si="25"/>
        <v>13</v>
      </c>
      <c r="B384" s="63">
        <f t="shared" si="26"/>
        <v>10</v>
      </c>
      <c r="C384" s="63">
        <f t="shared" si="24"/>
        <v>23</v>
      </c>
      <c r="D384" s="168">
        <f>IF(B384=0,VLOOKUP(A384,'New HWP'!$E$12:$S$44,10,0),VLOOKUP(A384,'New HWP'!$E$12:$S$44,10,0)*(MAX(0,(20-B384))/20))</f>
        <v>0</v>
      </c>
      <c r="E384" s="168">
        <f>VLOOKUP(A384,'New HWP'!$E$12:$S$44,15,0)</f>
        <v>0</v>
      </c>
    </row>
    <row r="385" spans="1:5">
      <c r="A385" s="63">
        <f t="shared" si="25"/>
        <v>13</v>
      </c>
      <c r="B385" s="63">
        <f t="shared" si="26"/>
        <v>11</v>
      </c>
      <c r="C385" s="63">
        <f t="shared" si="24"/>
        <v>24</v>
      </c>
      <c r="D385" s="168">
        <f>IF(B385=0,VLOOKUP(A385,'New HWP'!$E$12:$S$44,10,0),VLOOKUP(A385,'New HWP'!$E$12:$S$44,10,0)*(MAX(0,(20-B385))/20))</f>
        <v>0</v>
      </c>
      <c r="E385" s="168">
        <f>VLOOKUP(A385,'New HWP'!$E$12:$S$44,15,0)</f>
        <v>0</v>
      </c>
    </row>
    <row r="386" spans="1:5">
      <c r="A386" s="63">
        <f t="shared" si="25"/>
        <v>13</v>
      </c>
      <c r="B386" s="63">
        <f t="shared" si="26"/>
        <v>12</v>
      </c>
      <c r="C386" s="63">
        <f t="shared" si="24"/>
        <v>25</v>
      </c>
      <c r="D386" s="168">
        <f>IF(B386=0,VLOOKUP(A386,'New HWP'!$E$12:$S$44,10,0),VLOOKUP(A386,'New HWP'!$E$12:$S$44,10,0)*(MAX(0,(20-B386))/20))</f>
        <v>0</v>
      </c>
      <c r="E386" s="168">
        <f>VLOOKUP(A386,'New HWP'!$E$12:$S$44,15,0)</f>
        <v>0</v>
      </c>
    </row>
    <row r="387" spans="1:5">
      <c r="A387" s="63">
        <f t="shared" si="25"/>
        <v>13</v>
      </c>
      <c r="B387" s="63">
        <f t="shared" si="26"/>
        <v>13</v>
      </c>
      <c r="C387" s="63">
        <f t="shared" ref="C387:C450" si="27">A387+B387</f>
        <v>26</v>
      </c>
      <c r="D387" s="168">
        <f>IF(B387=0,VLOOKUP(A387,'New HWP'!$E$12:$S$44,10,0),VLOOKUP(A387,'New HWP'!$E$12:$S$44,10,0)*(MAX(0,(20-B387))/20))</f>
        <v>0</v>
      </c>
      <c r="E387" s="168">
        <f>VLOOKUP(A387,'New HWP'!$E$12:$S$44,15,0)</f>
        <v>0</v>
      </c>
    </row>
    <row r="388" spans="1:5">
      <c r="A388" s="63">
        <f t="shared" si="25"/>
        <v>13</v>
      </c>
      <c r="B388" s="63">
        <f t="shared" si="26"/>
        <v>14</v>
      </c>
      <c r="C388" s="63">
        <f t="shared" si="27"/>
        <v>27</v>
      </c>
      <c r="D388" s="168">
        <f>IF(B388=0,VLOOKUP(A388,'New HWP'!$E$12:$S$44,10,0),VLOOKUP(A388,'New HWP'!$E$12:$S$44,10,0)*(MAX(0,(20-B388))/20))</f>
        <v>0</v>
      </c>
      <c r="E388" s="168">
        <f>VLOOKUP(A388,'New HWP'!$E$12:$S$44,15,0)</f>
        <v>0</v>
      </c>
    </row>
    <row r="389" spans="1:5">
      <c r="A389" s="63">
        <f t="shared" si="25"/>
        <v>13</v>
      </c>
      <c r="B389" s="63">
        <f t="shared" si="26"/>
        <v>15</v>
      </c>
      <c r="C389" s="63">
        <f t="shared" si="27"/>
        <v>28</v>
      </c>
      <c r="D389" s="168">
        <f>IF(B389=0,VLOOKUP(A389,'New HWP'!$E$12:$S$44,10,0),VLOOKUP(A389,'New HWP'!$E$12:$S$44,10,0)*(MAX(0,(20-B389))/20))</f>
        <v>0</v>
      </c>
      <c r="E389" s="168">
        <f>VLOOKUP(A389,'New HWP'!$E$12:$S$44,15,0)</f>
        <v>0</v>
      </c>
    </row>
    <row r="390" spans="1:5">
      <c r="A390" s="63">
        <f t="shared" si="25"/>
        <v>13</v>
      </c>
      <c r="B390" s="63">
        <f t="shared" si="26"/>
        <v>16</v>
      </c>
      <c r="C390" s="63">
        <f t="shared" si="27"/>
        <v>29</v>
      </c>
      <c r="D390" s="168">
        <f>IF(B390=0,VLOOKUP(A390,'New HWP'!$E$12:$S$44,10,0),VLOOKUP(A390,'New HWP'!$E$12:$S$44,10,0)*(MAX(0,(20-B390))/20))</f>
        <v>0</v>
      </c>
      <c r="E390" s="168">
        <f>VLOOKUP(A390,'New HWP'!$E$12:$S$44,15,0)</f>
        <v>0</v>
      </c>
    </row>
    <row r="391" spans="1:5">
      <c r="A391" s="63">
        <f t="shared" si="25"/>
        <v>13</v>
      </c>
      <c r="B391" s="63">
        <f t="shared" si="26"/>
        <v>17</v>
      </c>
      <c r="C391" s="63">
        <f t="shared" si="27"/>
        <v>30</v>
      </c>
      <c r="D391" s="168">
        <f>IF(B391=0,VLOOKUP(A391,'New HWP'!$E$12:$S$44,10,0),VLOOKUP(A391,'New HWP'!$E$12:$S$44,10,0)*(MAX(0,(20-B391))/20))</f>
        <v>0</v>
      </c>
      <c r="E391" s="168">
        <f>VLOOKUP(A391,'New HWP'!$E$12:$S$44,15,0)</f>
        <v>0</v>
      </c>
    </row>
    <row r="392" spans="1:5">
      <c r="A392" s="63">
        <f t="shared" si="25"/>
        <v>13</v>
      </c>
      <c r="B392" s="63">
        <f t="shared" si="26"/>
        <v>18</v>
      </c>
      <c r="C392" s="63">
        <f t="shared" si="27"/>
        <v>31</v>
      </c>
      <c r="D392" s="168">
        <f>IF(B392=0,VLOOKUP(A392,'New HWP'!$E$12:$S$44,10,0),VLOOKUP(A392,'New HWP'!$E$12:$S$44,10,0)*(MAX(0,(20-B392))/20))</f>
        <v>0</v>
      </c>
      <c r="E392" s="168">
        <f>VLOOKUP(A392,'New HWP'!$E$12:$S$44,15,0)</f>
        <v>0</v>
      </c>
    </row>
    <row r="393" spans="1:5">
      <c r="A393" s="63">
        <f t="shared" si="25"/>
        <v>13</v>
      </c>
      <c r="B393" s="63">
        <f t="shared" si="26"/>
        <v>19</v>
      </c>
      <c r="C393" s="63">
        <f t="shared" si="27"/>
        <v>32</v>
      </c>
      <c r="D393" s="168">
        <f>IF(B393=0,VLOOKUP(A393,'New HWP'!$E$12:$S$44,10,0),VLOOKUP(A393,'New HWP'!$E$12:$S$44,10,0)*(MAX(0,(20-B393))/20))</f>
        <v>0</v>
      </c>
      <c r="E393" s="168">
        <f>VLOOKUP(A393,'New HWP'!$E$12:$S$44,15,0)</f>
        <v>0</v>
      </c>
    </row>
    <row r="394" spans="1:5">
      <c r="A394" s="63">
        <f t="shared" si="25"/>
        <v>13</v>
      </c>
      <c r="B394" s="63">
        <f t="shared" si="26"/>
        <v>20</v>
      </c>
      <c r="C394" s="63">
        <f t="shared" si="27"/>
        <v>33</v>
      </c>
      <c r="D394" s="168">
        <f>IF(B394=0,VLOOKUP(A394,'New HWP'!$E$12:$S$44,10,0),VLOOKUP(A394,'New HWP'!$E$12:$S$44,10,0)*(MAX(0,(20-B394))/20))</f>
        <v>0</v>
      </c>
      <c r="E394" s="168">
        <f>VLOOKUP(A394,'New HWP'!$E$12:$S$44,15,0)</f>
        <v>0</v>
      </c>
    </row>
    <row r="395" spans="1:5">
      <c r="A395" s="63">
        <f t="shared" si="25"/>
        <v>13</v>
      </c>
      <c r="B395" s="63">
        <f t="shared" si="26"/>
        <v>21</v>
      </c>
      <c r="C395" s="63">
        <f t="shared" si="27"/>
        <v>34</v>
      </c>
      <c r="D395" s="168">
        <f>IF(B395=0,VLOOKUP(A395,'New HWP'!$E$12:$S$44,10,0),VLOOKUP(A395,'New HWP'!$E$12:$S$44,10,0)*(MAX(0,(20-B395))/20))</f>
        <v>0</v>
      </c>
      <c r="E395" s="168">
        <f>VLOOKUP(A395,'New HWP'!$E$12:$S$44,15,0)</f>
        <v>0</v>
      </c>
    </row>
    <row r="396" spans="1:5">
      <c r="A396" s="63">
        <f t="shared" si="25"/>
        <v>13</v>
      </c>
      <c r="B396" s="63">
        <f t="shared" si="26"/>
        <v>22</v>
      </c>
      <c r="C396" s="63">
        <f t="shared" si="27"/>
        <v>35</v>
      </c>
      <c r="D396" s="168">
        <f>IF(B396=0,VLOOKUP(A396,'New HWP'!$E$12:$S$44,10,0),VLOOKUP(A396,'New HWP'!$E$12:$S$44,10,0)*(MAX(0,(20-B396))/20))</f>
        <v>0</v>
      </c>
      <c r="E396" s="168">
        <f>VLOOKUP(A396,'New HWP'!$E$12:$S$44,15,0)</f>
        <v>0</v>
      </c>
    </row>
    <row r="397" spans="1:5">
      <c r="A397" s="63">
        <f t="shared" si="25"/>
        <v>13</v>
      </c>
      <c r="B397" s="63">
        <f t="shared" si="26"/>
        <v>23</v>
      </c>
      <c r="C397" s="63">
        <f t="shared" si="27"/>
        <v>36</v>
      </c>
      <c r="D397" s="168">
        <f>IF(B397=0,VLOOKUP(A397,'New HWP'!$E$12:$S$44,10,0),VLOOKUP(A397,'New HWP'!$E$12:$S$44,10,0)*(MAX(0,(20-B397))/20))</f>
        <v>0</v>
      </c>
      <c r="E397" s="168">
        <f>VLOOKUP(A397,'New HWP'!$E$12:$S$44,15,0)</f>
        <v>0</v>
      </c>
    </row>
    <row r="398" spans="1:5">
      <c r="A398" s="63">
        <f t="shared" si="25"/>
        <v>13</v>
      </c>
      <c r="B398" s="63">
        <f t="shared" si="26"/>
        <v>24</v>
      </c>
      <c r="C398" s="63">
        <f t="shared" si="27"/>
        <v>37</v>
      </c>
      <c r="D398" s="168">
        <f>IF(B398=0,VLOOKUP(A398,'New HWP'!$E$12:$S$44,10,0),VLOOKUP(A398,'New HWP'!$E$12:$S$44,10,0)*(MAX(0,(20-B398))/20))</f>
        <v>0</v>
      </c>
      <c r="E398" s="168">
        <f>VLOOKUP(A398,'New HWP'!$E$12:$S$44,15,0)</f>
        <v>0</v>
      </c>
    </row>
    <row r="399" spans="1:5">
      <c r="A399" s="63">
        <f t="shared" si="25"/>
        <v>13</v>
      </c>
      <c r="B399" s="63">
        <f t="shared" si="26"/>
        <v>25</v>
      </c>
      <c r="C399" s="63">
        <f t="shared" si="27"/>
        <v>38</v>
      </c>
      <c r="D399" s="168">
        <f>IF(B399=0,VLOOKUP(A399,'New HWP'!$E$12:$S$44,10,0),VLOOKUP(A399,'New HWP'!$E$12:$S$44,10,0)*(MAX(0,(20-B399))/20))</f>
        <v>0</v>
      </c>
      <c r="E399" s="168">
        <f>VLOOKUP(A399,'New HWP'!$E$12:$S$44,15,0)</f>
        <v>0</v>
      </c>
    </row>
    <row r="400" spans="1:5">
      <c r="A400" s="63">
        <f t="shared" si="25"/>
        <v>13</v>
      </c>
      <c r="B400" s="63">
        <f t="shared" si="26"/>
        <v>26</v>
      </c>
      <c r="C400" s="63">
        <f t="shared" si="27"/>
        <v>39</v>
      </c>
      <c r="D400" s="168">
        <f>IF(B400=0,VLOOKUP(A400,'New HWP'!$E$12:$S$44,10,0),VLOOKUP(A400,'New HWP'!$E$12:$S$44,10,0)*(MAX(0,(20-B400))/20))</f>
        <v>0</v>
      </c>
      <c r="E400" s="168">
        <f>VLOOKUP(A400,'New HWP'!$E$12:$S$44,15,0)</f>
        <v>0</v>
      </c>
    </row>
    <row r="401" spans="1:5">
      <c r="A401" s="63">
        <f t="shared" si="25"/>
        <v>13</v>
      </c>
      <c r="B401" s="63">
        <f t="shared" si="26"/>
        <v>27</v>
      </c>
      <c r="C401" s="63">
        <f t="shared" si="27"/>
        <v>40</v>
      </c>
      <c r="D401" s="168">
        <f>IF(B401=0,VLOOKUP(A401,'New HWP'!$E$12:$S$44,10,0),VLOOKUP(A401,'New HWP'!$E$12:$S$44,10,0)*(MAX(0,(20-B401))/20))</f>
        <v>0</v>
      </c>
      <c r="E401" s="168">
        <f>VLOOKUP(A401,'New HWP'!$E$12:$S$44,15,0)</f>
        <v>0</v>
      </c>
    </row>
    <row r="402" spans="1:5">
      <c r="A402" s="63">
        <f t="shared" si="25"/>
        <v>13</v>
      </c>
      <c r="B402" s="63">
        <f t="shared" si="26"/>
        <v>28</v>
      </c>
      <c r="C402" s="63">
        <f t="shared" si="27"/>
        <v>41</v>
      </c>
      <c r="D402" s="168">
        <f>IF(B402=0,VLOOKUP(A402,'New HWP'!$E$12:$S$44,10,0),VLOOKUP(A402,'New HWP'!$E$12:$S$44,10,0)*(MAX(0,(20-B402))/20))</f>
        <v>0</v>
      </c>
      <c r="E402" s="168">
        <f>VLOOKUP(A402,'New HWP'!$E$12:$S$44,15,0)</f>
        <v>0</v>
      </c>
    </row>
    <row r="403" spans="1:5">
      <c r="A403" s="63">
        <f t="shared" si="25"/>
        <v>13</v>
      </c>
      <c r="B403" s="63">
        <f t="shared" si="26"/>
        <v>29</v>
      </c>
      <c r="C403" s="63">
        <f t="shared" si="27"/>
        <v>42</v>
      </c>
      <c r="D403" s="168">
        <f>IF(B403=0,VLOOKUP(A403,'New HWP'!$E$12:$S$44,10,0),VLOOKUP(A403,'New HWP'!$E$12:$S$44,10,0)*(MAX(0,(20-B403))/20))</f>
        <v>0</v>
      </c>
      <c r="E403" s="168">
        <f>VLOOKUP(A403,'New HWP'!$E$12:$S$44,15,0)</f>
        <v>0</v>
      </c>
    </row>
    <row r="404" spans="1:5">
      <c r="A404" s="63">
        <f t="shared" si="25"/>
        <v>13</v>
      </c>
      <c r="B404" s="63">
        <f t="shared" si="26"/>
        <v>30</v>
      </c>
      <c r="C404" s="63">
        <f t="shared" si="27"/>
        <v>43</v>
      </c>
      <c r="D404" s="168">
        <f>IF(B404=0,VLOOKUP(A404,'New HWP'!$E$12:$S$44,10,0),VLOOKUP(A404,'New HWP'!$E$12:$S$44,10,0)*(MAX(0,(20-B404))/20))</f>
        <v>0</v>
      </c>
      <c r="E404" s="168">
        <f>VLOOKUP(A404,'New HWP'!$E$12:$S$44,15,0)</f>
        <v>0</v>
      </c>
    </row>
    <row r="405" spans="1:5">
      <c r="A405" s="63">
        <f t="shared" si="25"/>
        <v>14</v>
      </c>
      <c r="B405" s="63">
        <f t="shared" si="26"/>
        <v>0</v>
      </c>
      <c r="C405" s="63">
        <f t="shared" si="27"/>
        <v>14</v>
      </c>
      <c r="D405" s="168">
        <f>IF(B405=0,VLOOKUP(A405,'New HWP'!$E$12:$S$44,10,0),VLOOKUP(A405,'New HWP'!$E$12:$S$44,10,0)*(MAX(0,(20-B405))/20))</f>
        <v>0</v>
      </c>
      <c r="E405" s="168">
        <f>VLOOKUP(A405,'New HWP'!$E$12:$S$44,15,0)</f>
        <v>0</v>
      </c>
    </row>
    <row r="406" spans="1:5">
      <c r="A406" s="63">
        <f t="shared" si="25"/>
        <v>14</v>
      </c>
      <c r="B406" s="63">
        <f t="shared" si="26"/>
        <v>1</v>
      </c>
      <c r="C406" s="63">
        <f t="shared" si="27"/>
        <v>15</v>
      </c>
      <c r="D406" s="168">
        <f>IF(B406=0,VLOOKUP(A406,'New HWP'!$E$12:$S$44,10,0),VLOOKUP(A406,'New HWP'!$E$12:$S$44,10,0)*(MAX(0,(20-B406))/20))</f>
        <v>0</v>
      </c>
      <c r="E406" s="168">
        <f>VLOOKUP(A406,'New HWP'!$E$12:$S$44,15,0)</f>
        <v>0</v>
      </c>
    </row>
    <row r="407" spans="1:5">
      <c r="A407" s="63">
        <f t="shared" si="25"/>
        <v>14</v>
      </c>
      <c r="B407" s="63">
        <f t="shared" si="26"/>
        <v>2</v>
      </c>
      <c r="C407" s="63">
        <f t="shared" si="27"/>
        <v>16</v>
      </c>
      <c r="D407" s="168">
        <f>IF(B407=0,VLOOKUP(A407,'New HWP'!$E$12:$S$44,10,0),VLOOKUP(A407,'New HWP'!$E$12:$S$44,10,0)*(MAX(0,(20-B407))/20))</f>
        <v>0</v>
      </c>
      <c r="E407" s="168">
        <f>VLOOKUP(A407,'New HWP'!$E$12:$S$44,15,0)</f>
        <v>0</v>
      </c>
    </row>
    <row r="408" spans="1:5">
      <c r="A408" s="63">
        <f t="shared" si="25"/>
        <v>14</v>
      </c>
      <c r="B408" s="63">
        <f t="shared" si="26"/>
        <v>3</v>
      </c>
      <c r="C408" s="63">
        <f t="shared" si="27"/>
        <v>17</v>
      </c>
      <c r="D408" s="168">
        <f>IF(B408=0,VLOOKUP(A408,'New HWP'!$E$12:$S$44,10,0),VLOOKUP(A408,'New HWP'!$E$12:$S$44,10,0)*(MAX(0,(20-B408))/20))</f>
        <v>0</v>
      </c>
      <c r="E408" s="168">
        <f>VLOOKUP(A408,'New HWP'!$E$12:$S$44,15,0)</f>
        <v>0</v>
      </c>
    </row>
    <row r="409" spans="1:5">
      <c r="A409" s="63">
        <f t="shared" si="25"/>
        <v>14</v>
      </c>
      <c r="B409" s="63">
        <f t="shared" si="26"/>
        <v>4</v>
      </c>
      <c r="C409" s="63">
        <f t="shared" si="27"/>
        <v>18</v>
      </c>
      <c r="D409" s="168">
        <f>IF(B409=0,VLOOKUP(A409,'New HWP'!$E$12:$S$44,10,0),VLOOKUP(A409,'New HWP'!$E$12:$S$44,10,0)*(MAX(0,(20-B409))/20))</f>
        <v>0</v>
      </c>
      <c r="E409" s="168">
        <f>VLOOKUP(A409,'New HWP'!$E$12:$S$44,15,0)</f>
        <v>0</v>
      </c>
    </row>
    <row r="410" spans="1:5">
      <c r="A410" s="63">
        <f t="shared" si="25"/>
        <v>14</v>
      </c>
      <c r="B410" s="63">
        <f t="shared" si="26"/>
        <v>5</v>
      </c>
      <c r="C410" s="63">
        <f t="shared" si="27"/>
        <v>19</v>
      </c>
      <c r="D410" s="168">
        <f>IF(B410=0,VLOOKUP(A410,'New HWP'!$E$12:$S$44,10,0),VLOOKUP(A410,'New HWP'!$E$12:$S$44,10,0)*(MAX(0,(20-B410))/20))</f>
        <v>0</v>
      </c>
      <c r="E410" s="168">
        <f>VLOOKUP(A410,'New HWP'!$E$12:$S$44,15,0)</f>
        <v>0</v>
      </c>
    </row>
    <row r="411" spans="1:5">
      <c r="A411" s="63">
        <f t="shared" si="25"/>
        <v>14</v>
      </c>
      <c r="B411" s="63">
        <f t="shared" si="26"/>
        <v>6</v>
      </c>
      <c r="C411" s="63">
        <f t="shared" si="27"/>
        <v>20</v>
      </c>
      <c r="D411" s="168">
        <f>IF(B411=0,VLOOKUP(A411,'New HWP'!$E$12:$S$44,10,0),VLOOKUP(A411,'New HWP'!$E$12:$S$44,10,0)*(MAX(0,(20-B411))/20))</f>
        <v>0</v>
      </c>
      <c r="E411" s="168">
        <f>VLOOKUP(A411,'New HWP'!$E$12:$S$44,15,0)</f>
        <v>0</v>
      </c>
    </row>
    <row r="412" spans="1:5">
      <c r="A412" s="63">
        <f t="shared" si="25"/>
        <v>14</v>
      </c>
      <c r="B412" s="63">
        <f t="shared" si="26"/>
        <v>7</v>
      </c>
      <c r="C412" s="63">
        <f t="shared" si="27"/>
        <v>21</v>
      </c>
      <c r="D412" s="168">
        <f>IF(B412=0,VLOOKUP(A412,'New HWP'!$E$12:$S$44,10,0),VLOOKUP(A412,'New HWP'!$E$12:$S$44,10,0)*(MAX(0,(20-B412))/20))</f>
        <v>0</v>
      </c>
      <c r="E412" s="168">
        <f>VLOOKUP(A412,'New HWP'!$E$12:$S$44,15,0)</f>
        <v>0</v>
      </c>
    </row>
    <row r="413" spans="1:5">
      <c r="A413" s="63">
        <f t="shared" si="25"/>
        <v>14</v>
      </c>
      <c r="B413" s="63">
        <f t="shared" si="26"/>
        <v>8</v>
      </c>
      <c r="C413" s="63">
        <f t="shared" si="27"/>
        <v>22</v>
      </c>
      <c r="D413" s="168">
        <f>IF(B413=0,VLOOKUP(A413,'New HWP'!$E$12:$S$44,10,0),VLOOKUP(A413,'New HWP'!$E$12:$S$44,10,0)*(MAX(0,(20-B413))/20))</f>
        <v>0</v>
      </c>
      <c r="E413" s="168">
        <f>VLOOKUP(A413,'New HWP'!$E$12:$S$44,15,0)</f>
        <v>0</v>
      </c>
    </row>
    <row r="414" spans="1:5">
      <c r="A414" s="63">
        <f t="shared" si="25"/>
        <v>14</v>
      </c>
      <c r="B414" s="63">
        <f t="shared" si="26"/>
        <v>9</v>
      </c>
      <c r="C414" s="63">
        <f t="shared" si="27"/>
        <v>23</v>
      </c>
      <c r="D414" s="168">
        <f>IF(B414=0,VLOOKUP(A414,'New HWP'!$E$12:$S$44,10,0),VLOOKUP(A414,'New HWP'!$E$12:$S$44,10,0)*(MAX(0,(20-B414))/20))</f>
        <v>0</v>
      </c>
      <c r="E414" s="168">
        <f>VLOOKUP(A414,'New HWP'!$E$12:$S$44,15,0)</f>
        <v>0</v>
      </c>
    </row>
    <row r="415" spans="1:5">
      <c r="A415" s="63">
        <f t="shared" si="25"/>
        <v>14</v>
      </c>
      <c r="B415" s="63">
        <f t="shared" si="26"/>
        <v>10</v>
      </c>
      <c r="C415" s="63">
        <f t="shared" si="27"/>
        <v>24</v>
      </c>
      <c r="D415" s="168">
        <f>IF(B415=0,VLOOKUP(A415,'New HWP'!$E$12:$S$44,10,0),VLOOKUP(A415,'New HWP'!$E$12:$S$44,10,0)*(MAX(0,(20-B415))/20))</f>
        <v>0</v>
      </c>
      <c r="E415" s="168">
        <f>VLOOKUP(A415,'New HWP'!$E$12:$S$44,15,0)</f>
        <v>0</v>
      </c>
    </row>
    <row r="416" spans="1:5">
      <c r="A416" s="63">
        <f t="shared" si="25"/>
        <v>14</v>
      </c>
      <c r="B416" s="63">
        <f t="shared" si="26"/>
        <v>11</v>
      </c>
      <c r="C416" s="63">
        <f t="shared" si="27"/>
        <v>25</v>
      </c>
      <c r="D416" s="168">
        <f>IF(B416=0,VLOOKUP(A416,'New HWP'!$E$12:$S$44,10,0),VLOOKUP(A416,'New HWP'!$E$12:$S$44,10,0)*(MAX(0,(20-B416))/20))</f>
        <v>0</v>
      </c>
      <c r="E416" s="168">
        <f>VLOOKUP(A416,'New HWP'!$E$12:$S$44,15,0)</f>
        <v>0</v>
      </c>
    </row>
    <row r="417" spans="1:5">
      <c r="A417" s="63">
        <f t="shared" si="25"/>
        <v>14</v>
      </c>
      <c r="B417" s="63">
        <f t="shared" si="26"/>
        <v>12</v>
      </c>
      <c r="C417" s="63">
        <f t="shared" si="27"/>
        <v>26</v>
      </c>
      <c r="D417" s="168">
        <f>IF(B417=0,VLOOKUP(A417,'New HWP'!$E$12:$S$44,10,0),VLOOKUP(A417,'New HWP'!$E$12:$S$44,10,0)*(MAX(0,(20-B417))/20))</f>
        <v>0</v>
      </c>
      <c r="E417" s="168">
        <f>VLOOKUP(A417,'New HWP'!$E$12:$S$44,15,0)</f>
        <v>0</v>
      </c>
    </row>
    <row r="418" spans="1:5">
      <c r="A418" s="63">
        <f t="shared" ref="A418:A481" si="28">A387+1</f>
        <v>14</v>
      </c>
      <c r="B418" s="63">
        <f t="shared" ref="B418:B481" si="29">B387</f>
        <v>13</v>
      </c>
      <c r="C418" s="63">
        <f t="shared" si="27"/>
        <v>27</v>
      </c>
      <c r="D418" s="168">
        <f>IF(B418=0,VLOOKUP(A418,'New HWP'!$E$12:$S$44,10,0),VLOOKUP(A418,'New HWP'!$E$12:$S$44,10,0)*(MAX(0,(20-B418))/20))</f>
        <v>0</v>
      </c>
      <c r="E418" s="168">
        <f>VLOOKUP(A418,'New HWP'!$E$12:$S$44,15,0)</f>
        <v>0</v>
      </c>
    </row>
    <row r="419" spans="1:5">
      <c r="A419" s="63">
        <f t="shared" si="28"/>
        <v>14</v>
      </c>
      <c r="B419" s="63">
        <f t="shared" si="29"/>
        <v>14</v>
      </c>
      <c r="C419" s="63">
        <f t="shared" si="27"/>
        <v>28</v>
      </c>
      <c r="D419" s="168">
        <f>IF(B419=0,VLOOKUP(A419,'New HWP'!$E$12:$S$44,10,0),VLOOKUP(A419,'New HWP'!$E$12:$S$44,10,0)*(MAX(0,(20-B419))/20))</f>
        <v>0</v>
      </c>
      <c r="E419" s="168">
        <f>VLOOKUP(A419,'New HWP'!$E$12:$S$44,15,0)</f>
        <v>0</v>
      </c>
    </row>
    <row r="420" spans="1:5">
      <c r="A420" s="63">
        <f t="shared" si="28"/>
        <v>14</v>
      </c>
      <c r="B420" s="63">
        <f t="shared" si="29"/>
        <v>15</v>
      </c>
      <c r="C420" s="63">
        <f t="shared" si="27"/>
        <v>29</v>
      </c>
      <c r="D420" s="168">
        <f>IF(B420=0,VLOOKUP(A420,'New HWP'!$E$12:$S$44,10,0),VLOOKUP(A420,'New HWP'!$E$12:$S$44,10,0)*(MAX(0,(20-B420))/20))</f>
        <v>0</v>
      </c>
      <c r="E420" s="168">
        <f>VLOOKUP(A420,'New HWP'!$E$12:$S$44,15,0)</f>
        <v>0</v>
      </c>
    </row>
    <row r="421" spans="1:5">
      <c r="A421" s="63">
        <f t="shared" si="28"/>
        <v>14</v>
      </c>
      <c r="B421" s="63">
        <f t="shared" si="29"/>
        <v>16</v>
      </c>
      <c r="C421" s="63">
        <f t="shared" si="27"/>
        <v>30</v>
      </c>
      <c r="D421" s="168">
        <f>IF(B421=0,VLOOKUP(A421,'New HWP'!$E$12:$S$44,10,0),VLOOKUP(A421,'New HWP'!$E$12:$S$44,10,0)*(MAX(0,(20-B421))/20))</f>
        <v>0</v>
      </c>
      <c r="E421" s="168">
        <f>VLOOKUP(A421,'New HWP'!$E$12:$S$44,15,0)</f>
        <v>0</v>
      </c>
    </row>
    <row r="422" spans="1:5">
      <c r="A422" s="63">
        <f t="shared" si="28"/>
        <v>14</v>
      </c>
      <c r="B422" s="63">
        <f t="shared" si="29"/>
        <v>17</v>
      </c>
      <c r="C422" s="63">
        <f t="shared" si="27"/>
        <v>31</v>
      </c>
      <c r="D422" s="168">
        <f>IF(B422=0,VLOOKUP(A422,'New HWP'!$E$12:$S$44,10,0),VLOOKUP(A422,'New HWP'!$E$12:$S$44,10,0)*(MAX(0,(20-B422))/20))</f>
        <v>0</v>
      </c>
      <c r="E422" s="168">
        <f>VLOOKUP(A422,'New HWP'!$E$12:$S$44,15,0)</f>
        <v>0</v>
      </c>
    </row>
    <row r="423" spans="1:5">
      <c r="A423" s="63">
        <f t="shared" si="28"/>
        <v>14</v>
      </c>
      <c r="B423" s="63">
        <f t="shared" si="29"/>
        <v>18</v>
      </c>
      <c r="C423" s="63">
        <f t="shared" si="27"/>
        <v>32</v>
      </c>
      <c r="D423" s="168">
        <f>IF(B423=0,VLOOKUP(A423,'New HWP'!$E$12:$S$44,10,0),VLOOKUP(A423,'New HWP'!$E$12:$S$44,10,0)*(MAX(0,(20-B423))/20))</f>
        <v>0</v>
      </c>
      <c r="E423" s="168">
        <f>VLOOKUP(A423,'New HWP'!$E$12:$S$44,15,0)</f>
        <v>0</v>
      </c>
    </row>
    <row r="424" spans="1:5">
      <c r="A424" s="63">
        <f t="shared" si="28"/>
        <v>14</v>
      </c>
      <c r="B424" s="63">
        <f t="shared" si="29"/>
        <v>19</v>
      </c>
      <c r="C424" s="63">
        <f t="shared" si="27"/>
        <v>33</v>
      </c>
      <c r="D424" s="168">
        <f>IF(B424=0,VLOOKUP(A424,'New HWP'!$E$12:$S$44,10,0),VLOOKUP(A424,'New HWP'!$E$12:$S$44,10,0)*(MAX(0,(20-B424))/20))</f>
        <v>0</v>
      </c>
      <c r="E424" s="168">
        <f>VLOOKUP(A424,'New HWP'!$E$12:$S$44,15,0)</f>
        <v>0</v>
      </c>
    </row>
    <row r="425" spans="1:5">
      <c r="A425" s="63">
        <f t="shared" si="28"/>
        <v>14</v>
      </c>
      <c r="B425" s="63">
        <f t="shared" si="29"/>
        <v>20</v>
      </c>
      <c r="C425" s="63">
        <f t="shared" si="27"/>
        <v>34</v>
      </c>
      <c r="D425" s="168">
        <f>IF(B425=0,VLOOKUP(A425,'New HWP'!$E$12:$S$44,10,0),VLOOKUP(A425,'New HWP'!$E$12:$S$44,10,0)*(MAX(0,(20-B425))/20))</f>
        <v>0</v>
      </c>
      <c r="E425" s="168">
        <f>VLOOKUP(A425,'New HWP'!$E$12:$S$44,15,0)</f>
        <v>0</v>
      </c>
    </row>
    <row r="426" spans="1:5">
      <c r="A426" s="63">
        <f t="shared" si="28"/>
        <v>14</v>
      </c>
      <c r="B426" s="63">
        <f t="shared" si="29"/>
        <v>21</v>
      </c>
      <c r="C426" s="63">
        <f t="shared" si="27"/>
        <v>35</v>
      </c>
      <c r="D426" s="168">
        <f>IF(B426=0,VLOOKUP(A426,'New HWP'!$E$12:$S$44,10,0),VLOOKUP(A426,'New HWP'!$E$12:$S$44,10,0)*(MAX(0,(20-B426))/20))</f>
        <v>0</v>
      </c>
      <c r="E426" s="168">
        <f>VLOOKUP(A426,'New HWP'!$E$12:$S$44,15,0)</f>
        <v>0</v>
      </c>
    </row>
    <row r="427" spans="1:5">
      <c r="A427" s="63">
        <f t="shared" si="28"/>
        <v>14</v>
      </c>
      <c r="B427" s="63">
        <f t="shared" si="29"/>
        <v>22</v>
      </c>
      <c r="C427" s="63">
        <f t="shared" si="27"/>
        <v>36</v>
      </c>
      <c r="D427" s="168">
        <f>IF(B427=0,VLOOKUP(A427,'New HWP'!$E$12:$S$44,10,0),VLOOKUP(A427,'New HWP'!$E$12:$S$44,10,0)*(MAX(0,(20-B427))/20))</f>
        <v>0</v>
      </c>
      <c r="E427" s="168">
        <f>VLOOKUP(A427,'New HWP'!$E$12:$S$44,15,0)</f>
        <v>0</v>
      </c>
    </row>
    <row r="428" spans="1:5">
      <c r="A428" s="63">
        <f t="shared" si="28"/>
        <v>14</v>
      </c>
      <c r="B428" s="63">
        <f t="shared" si="29"/>
        <v>23</v>
      </c>
      <c r="C428" s="63">
        <f t="shared" si="27"/>
        <v>37</v>
      </c>
      <c r="D428" s="168">
        <f>IF(B428=0,VLOOKUP(A428,'New HWP'!$E$12:$S$44,10,0),VLOOKUP(A428,'New HWP'!$E$12:$S$44,10,0)*(MAX(0,(20-B428))/20))</f>
        <v>0</v>
      </c>
      <c r="E428" s="168">
        <f>VLOOKUP(A428,'New HWP'!$E$12:$S$44,15,0)</f>
        <v>0</v>
      </c>
    </row>
    <row r="429" spans="1:5">
      <c r="A429" s="63">
        <f t="shared" si="28"/>
        <v>14</v>
      </c>
      <c r="B429" s="63">
        <f t="shared" si="29"/>
        <v>24</v>
      </c>
      <c r="C429" s="63">
        <f t="shared" si="27"/>
        <v>38</v>
      </c>
      <c r="D429" s="168">
        <f>IF(B429=0,VLOOKUP(A429,'New HWP'!$E$12:$S$44,10,0),VLOOKUP(A429,'New HWP'!$E$12:$S$44,10,0)*(MAX(0,(20-B429))/20))</f>
        <v>0</v>
      </c>
      <c r="E429" s="168">
        <f>VLOOKUP(A429,'New HWP'!$E$12:$S$44,15,0)</f>
        <v>0</v>
      </c>
    </row>
    <row r="430" spans="1:5">
      <c r="A430" s="63">
        <f t="shared" si="28"/>
        <v>14</v>
      </c>
      <c r="B430" s="63">
        <f t="shared" si="29"/>
        <v>25</v>
      </c>
      <c r="C430" s="63">
        <f t="shared" si="27"/>
        <v>39</v>
      </c>
      <c r="D430" s="168">
        <f>IF(B430=0,VLOOKUP(A430,'New HWP'!$E$12:$S$44,10,0),VLOOKUP(A430,'New HWP'!$E$12:$S$44,10,0)*(MAX(0,(20-B430))/20))</f>
        <v>0</v>
      </c>
      <c r="E430" s="168">
        <f>VLOOKUP(A430,'New HWP'!$E$12:$S$44,15,0)</f>
        <v>0</v>
      </c>
    </row>
    <row r="431" spans="1:5">
      <c r="A431" s="63">
        <f t="shared" si="28"/>
        <v>14</v>
      </c>
      <c r="B431" s="63">
        <f t="shared" si="29"/>
        <v>26</v>
      </c>
      <c r="C431" s="63">
        <f t="shared" si="27"/>
        <v>40</v>
      </c>
      <c r="D431" s="168">
        <f>IF(B431=0,VLOOKUP(A431,'New HWP'!$E$12:$S$44,10,0),VLOOKUP(A431,'New HWP'!$E$12:$S$44,10,0)*(MAX(0,(20-B431))/20))</f>
        <v>0</v>
      </c>
      <c r="E431" s="168">
        <f>VLOOKUP(A431,'New HWP'!$E$12:$S$44,15,0)</f>
        <v>0</v>
      </c>
    </row>
    <row r="432" spans="1:5">
      <c r="A432" s="63">
        <f t="shared" si="28"/>
        <v>14</v>
      </c>
      <c r="B432" s="63">
        <f t="shared" si="29"/>
        <v>27</v>
      </c>
      <c r="C432" s="63">
        <f t="shared" si="27"/>
        <v>41</v>
      </c>
      <c r="D432" s="168">
        <f>IF(B432=0,VLOOKUP(A432,'New HWP'!$E$12:$S$44,10,0),VLOOKUP(A432,'New HWP'!$E$12:$S$44,10,0)*(MAX(0,(20-B432))/20))</f>
        <v>0</v>
      </c>
      <c r="E432" s="168">
        <f>VLOOKUP(A432,'New HWP'!$E$12:$S$44,15,0)</f>
        <v>0</v>
      </c>
    </row>
    <row r="433" spans="1:5">
      <c r="A433" s="63">
        <f t="shared" si="28"/>
        <v>14</v>
      </c>
      <c r="B433" s="63">
        <f t="shared" si="29"/>
        <v>28</v>
      </c>
      <c r="C433" s="63">
        <f t="shared" si="27"/>
        <v>42</v>
      </c>
      <c r="D433" s="168">
        <f>IF(B433=0,VLOOKUP(A433,'New HWP'!$E$12:$S$44,10,0),VLOOKUP(A433,'New HWP'!$E$12:$S$44,10,0)*(MAX(0,(20-B433))/20))</f>
        <v>0</v>
      </c>
      <c r="E433" s="168">
        <f>VLOOKUP(A433,'New HWP'!$E$12:$S$44,15,0)</f>
        <v>0</v>
      </c>
    </row>
    <row r="434" spans="1:5">
      <c r="A434" s="63">
        <f t="shared" si="28"/>
        <v>14</v>
      </c>
      <c r="B434" s="63">
        <f t="shared" si="29"/>
        <v>29</v>
      </c>
      <c r="C434" s="63">
        <f t="shared" si="27"/>
        <v>43</v>
      </c>
      <c r="D434" s="168">
        <f>IF(B434=0,VLOOKUP(A434,'New HWP'!$E$12:$S$44,10,0),VLOOKUP(A434,'New HWP'!$E$12:$S$44,10,0)*(MAX(0,(20-B434))/20))</f>
        <v>0</v>
      </c>
      <c r="E434" s="168">
        <f>VLOOKUP(A434,'New HWP'!$E$12:$S$44,15,0)</f>
        <v>0</v>
      </c>
    </row>
    <row r="435" spans="1:5">
      <c r="A435" s="63">
        <f t="shared" si="28"/>
        <v>14</v>
      </c>
      <c r="B435" s="63">
        <f t="shared" si="29"/>
        <v>30</v>
      </c>
      <c r="C435" s="63">
        <f t="shared" si="27"/>
        <v>44</v>
      </c>
      <c r="D435" s="168">
        <f>IF(B435=0,VLOOKUP(A435,'New HWP'!$E$12:$S$44,10,0),VLOOKUP(A435,'New HWP'!$E$12:$S$44,10,0)*(MAX(0,(20-B435))/20))</f>
        <v>0</v>
      </c>
      <c r="E435" s="168">
        <f>VLOOKUP(A435,'New HWP'!$E$12:$S$44,15,0)</f>
        <v>0</v>
      </c>
    </row>
    <row r="436" spans="1:5">
      <c r="A436" s="63">
        <f t="shared" si="28"/>
        <v>15</v>
      </c>
      <c r="B436" s="63">
        <f t="shared" si="29"/>
        <v>0</v>
      </c>
      <c r="C436" s="63">
        <f t="shared" si="27"/>
        <v>15</v>
      </c>
      <c r="D436" s="168">
        <f>IF(B436=0,VLOOKUP(A436,'New HWP'!$E$12:$S$44,10,0),VLOOKUP(A436,'New HWP'!$E$12:$S$44,10,0)*(MAX(0,(20-B436))/20))</f>
        <v>0</v>
      </c>
      <c r="E436" s="168">
        <f>VLOOKUP(A436,'New HWP'!$E$12:$S$44,15,0)</f>
        <v>0</v>
      </c>
    </row>
    <row r="437" spans="1:5">
      <c r="A437" s="63">
        <f t="shared" si="28"/>
        <v>15</v>
      </c>
      <c r="B437" s="63">
        <f t="shared" si="29"/>
        <v>1</v>
      </c>
      <c r="C437" s="63">
        <f t="shared" si="27"/>
        <v>16</v>
      </c>
      <c r="D437" s="168">
        <f>IF(B437=0,VLOOKUP(A437,'New HWP'!$E$12:$S$44,10,0),VLOOKUP(A437,'New HWP'!$E$12:$S$44,10,0)*(MAX(0,(20-B437))/20))</f>
        <v>0</v>
      </c>
      <c r="E437" s="168">
        <f>VLOOKUP(A437,'New HWP'!$E$12:$S$44,15,0)</f>
        <v>0</v>
      </c>
    </row>
    <row r="438" spans="1:5">
      <c r="A438" s="63">
        <f t="shared" si="28"/>
        <v>15</v>
      </c>
      <c r="B438" s="63">
        <f t="shared" si="29"/>
        <v>2</v>
      </c>
      <c r="C438" s="63">
        <f t="shared" si="27"/>
        <v>17</v>
      </c>
      <c r="D438" s="168">
        <f>IF(B438=0,VLOOKUP(A438,'New HWP'!$E$12:$S$44,10,0),VLOOKUP(A438,'New HWP'!$E$12:$S$44,10,0)*(MAX(0,(20-B438))/20))</f>
        <v>0</v>
      </c>
      <c r="E438" s="168">
        <f>VLOOKUP(A438,'New HWP'!$E$12:$S$44,15,0)</f>
        <v>0</v>
      </c>
    </row>
    <row r="439" spans="1:5">
      <c r="A439" s="63">
        <f t="shared" si="28"/>
        <v>15</v>
      </c>
      <c r="B439" s="63">
        <f t="shared" si="29"/>
        <v>3</v>
      </c>
      <c r="C439" s="63">
        <f t="shared" si="27"/>
        <v>18</v>
      </c>
      <c r="D439" s="168">
        <f>IF(B439=0,VLOOKUP(A439,'New HWP'!$E$12:$S$44,10,0),VLOOKUP(A439,'New HWP'!$E$12:$S$44,10,0)*(MAX(0,(20-B439))/20))</f>
        <v>0</v>
      </c>
      <c r="E439" s="168">
        <f>VLOOKUP(A439,'New HWP'!$E$12:$S$44,15,0)</f>
        <v>0</v>
      </c>
    </row>
    <row r="440" spans="1:5">
      <c r="A440" s="63">
        <f t="shared" si="28"/>
        <v>15</v>
      </c>
      <c r="B440" s="63">
        <f t="shared" si="29"/>
        <v>4</v>
      </c>
      <c r="C440" s="63">
        <f t="shared" si="27"/>
        <v>19</v>
      </c>
      <c r="D440" s="168">
        <f>IF(B440=0,VLOOKUP(A440,'New HWP'!$E$12:$S$44,10,0),VLOOKUP(A440,'New HWP'!$E$12:$S$44,10,0)*(MAX(0,(20-B440))/20))</f>
        <v>0</v>
      </c>
      <c r="E440" s="168">
        <f>VLOOKUP(A440,'New HWP'!$E$12:$S$44,15,0)</f>
        <v>0</v>
      </c>
    </row>
    <row r="441" spans="1:5">
      <c r="A441" s="63">
        <f t="shared" si="28"/>
        <v>15</v>
      </c>
      <c r="B441" s="63">
        <f t="shared" si="29"/>
        <v>5</v>
      </c>
      <c r="C441" s="63">
        <f t="shared" si="27"/>
        <v>20</v>
      </c>
      <c r="D441" s="168">
        <f>IF(B441=0,VLOOKUP(A441,'New HWP'!$E$12:$S$44,10,0),VLOOKUP(A441,'New HWP'!$E$12:$S$44,10,0)*(MAX(0,(20-B441))/20))</f>
        <v>0</v>
      </c>
      <c r="E441" s="168">
        <f>VLOOKUP(A441,'New HWP'!$E$12:$S$44,15,0)</f>
        <v>0</v>
      </c>
    </row>
    <row r="442" spans="1:5">
      <c r="A442" s="63">
        <f t="shared" si="28"/>
        <v>15</v>
      </c>
      <c r="B442" s="63">
        <f t="shared" si="29"/>
        <v>6</v>
      </c>
      <c r="C442" s="63">
        <f t="shared" si="27"/>
        <v>21</v>
      </c>
      <c r="D442" s="168">
        <f>IF(B442=0,VLOOKUP(A442,'New HWP'!$E$12:$S$44,10,0),VLOOKUP(A442,'New HWP'!$E$12:$S$44,10,0)*(MAX(0,(20-B442))/20))</f>
        <v>0</v>
      </c>
      <c r="E442" s="168">
        <f>VLOOKUP(A442,'New HWP'!$E$12:$S$44,15,0)</f>
        <v>0</v>
      </c>
    </row>
    <row r="443" spans="1:5">
      <c r="A443" s="63">
        <f t="shared" si="28"/>
        <v>15</v>
      </c>
      <c r="B443" s="63">
        <f t="shared" si="29"/>
        <v>7</v>
      </c>
      <c r="C443" s="63">
        <f t="shared" si="27"/>
        <v>22</v>
      </c>
      <c r="D443" s="168">
        <f>IF(B443=0,VLOOKUP(A443,'New HWP'!$E$12:$S$44,10,0),VLOOKUP(A443,'New HWP'!$E$12:$S$44,10,0)*(MAX(0,(20-B443))/20))</f>
        <v>0</v>
      </c>
      <c r="E443" s="168">
        <f>VLOOKUP(A443,'New HWP'!$E$12:$S$44,15,0)</f>
        <v>0</v>
      </c>
    </row>
    <row r="444" spans="1:5">
      <c r="A444" s="63">
        <f t="shared" si="28"/>
        <v>15</v>
      </c>
      <c r="B444" s="63">
        <f t="shared" si="29"/>
        <v>8</v>
      </c>
      <c r="C444" s="63">
        <f t="shared" si="27"/>
        <v>23</v>
      </c>
      <c r="D444" s="168">
        <f>IF(B444=0,VLOOKUP(A444,'New HWP'!$E$12:$S$44,10,0),VLOOKUP(A444,'New HWP'!$E$12:$S$44,10,0)*(MAX(0,(20-B444))/20))</f>
        <v>0</v>
      </c>
      <c r="E444" s="168">
        <f>VLOOKUP(A444,'New HWP'!$E$12:$S$44,15,0)</f>
        <v>0</v>
      </c>
    </row>
    <row r="445" spans="1:5">
      <c r="A445" s="63">
        <f t="shared" si="28"/>
        <v>15</v>
      </c>
      <c r="B445" s="63">
        <f t="shared" si="29"/>
        <v>9</v>
      </c>
      <c r="C445" s="63">
        <f t="shared" si="27"/>
        <v>24</v>
      </c>
      <c r="D445" s="168">
        <f>IF(B445=0,VLOOKUP(A445,'New HWP'!$E$12:$S$44,10,0),VLOOKUP(A445,'New HWP'!$E$12:$S$44,10,0)*(MAX(0,(20-B445))/20))</f>
        <v>0</v>
      </c>
      <c r="E445" s="168">
        <f>VLOOKUP(A445,'New HWP'!$E$12:$S$44,15,0)</f>
        <v>0</v>
      </c>
    </row>
    <row r="446" spans="1:5">
      <c r="A446" s="63">
        <f t="shared" si="28"/>
        <v>15</v>
      </c>
      <c r="B446" s="63">
        <f t="shared" si="29"/>
        <v>10</v>
      </c>
      <c r="C446" s="63">
        <f t="shared" si="27"/>
        <v>25</v>
      </c>
      <c r="D446" s="168">
        <f>IF(B446=0,VLOOKUP(A446,'New HWP'!$E$12:$S$44,10,0),VLOOKUP(A446,'New HWP'!$E$12:$S$44,10,0)*(MAX(0,(20-B446))/20))</f>
        <v>0</v>
      </c>
      <c r="E446" s="168">
        <f>VLOOKUP(A446,'New HWP'!$E$12:$S$44,15,0)</f>
        <v>0</v>
      </c>
    </row>
    <row r="447" spans="1:5">
      <c r="A447" s="63">
        <f t="shared" si="28"/>
        <v>15</v>
      </c>
      <c r="B447" s="63">
        <f t="shared" si="29"/>
        <v>11</v>
      </c>
      <c r="C447" s="63">
        <f t="shared" si="27"/>
        <v>26</v>
      </c>
      <c r="D447" s="168">
        <f>IF(B447=0,VLOOKUP(A447,'New HWP'!$E$12:$S$44,10,0),VLOOKUP(A447,'New HWP'!$E$12:$S$44,10,0)*(MAX(0,(20-B447))/20))</f>
        <v>0</v>
      </c>
      <c r="E447" s="168">
        <f>VLOOKUP(A447,'New HWP'!$E$12:$S$44,15,0)</f>
        <v>0</v>
      </c>
    </row>
    <row r="448" spans="1:5">
      <c r="A448" s="63">
        <f t="shared" si="28"/>
        <v>15</v>
      </c>
      <c r="B448" s="63">
        <f t="shared" si="29"/>
        <v>12</v>
      </c>
      <c r="C448" s="63">
        <f t="shared" si="27"/>
        <v>27</v>
      </c>
      <c r="D448" s="168">
        <f>IF(B448=0,VLOOKUP(A448,'New HWP'!$E$12:$S$44,10,0),VLOOKUP(A448,'New HWP'!$E$12:$S$44,10,0)*(MAX(0,(20-B448))/20))</f>
        <v>0</v>
      </c>
      <c r="E448" s="168">
        <f>VLOOKUP(A448,'New HWP'!$E$12:$S$44,15,0)</f>
        <v>0</v>
      </c>
    </row>
    <row r="449" spans="1:5">
      <c r="A449" s="63">
        <f t="shared" si="28"/>
        <v>15</v>
      </c>
      <c r="B449" s="63">
        <f t="shared" si="29"/>
        <v>13</v>
      </c>
      <c r="C449" s="63">
        <f t="shared" si="27"/>
        <v>28</v>
      </c>
      <c r="D449" s="168">
        <f>IF(B449=0,VLOOKUP(A449,'New HWP'!$E$12:$S$44,10,0),VLOOKUP(A449,'New HWP'!$E$12:$S$44,10,0)*(MAX(0,(20-B449))/20))</f>
        <v>0</v>
      </c>
      <c r="E449" s="168">
        <f>VLOOKUP(A449,'New HWP'!$E$12:$S$44,15,0)</f>
        <v>0</v>
      </c>
    </row>
    <row r="450" spans="1:5">
      <c r="A450" s="63">
        <f t="shared" si="28"/>
        <v>15</v>
      </c>
      <c r="B450" s="63">
        <f t="shared" si="29"/>
        <v>14</v>
      </c>
      <c r="C450" s="63">
        <f t="shared" si="27"/>
        <v>29</v>
      </c>
      <c r="D450" s="168">
        <f>IF(B450=0,VLOOKUP(A450,'New HWP'!$E$12:$S$44,10,0),VLOOKUP(A450,'New HWP'!$E$12:$S$44,10,0)*(MAX(0,(20-B450))/20))</f>
        <v>0</v>
      </c>
      <c r="E450" s="168">
        <f>VLOOKUP(A450,'New HWP'!$E$12:$S$44,15,0)</f>
        <v>0</v>
      </c>
    </row>
    <row r="451" spans="1:5">
      <c r="A451" s="63">
        <f t="shared" si="28"/>
        <v>15</v>
      </c>
      <c r="B451" s="63">
        <f t="shared" si="29"/>
        <v>15</v>
      </c>
      <c r="C451" s="63">
        <f t="shared" ref="C451:C514" si="30">A451+B451</f>
        <v>30</v>
      </c>
      <c r="D451" s="168">
        <f>IF(B451=0,VLOOKUP(A451,'New HWP'!$E$12:$S$44,10,0),VLOOKUP(A451,'New HWP'!$E$12:$S$44,10,0)*(MAX(0,(20-B451))/20))</f>
        <v>0</v>
      </c>
      <c r="E451" s="168">
        <f>VLOOKUP(A451,'New HWP'!$E$12:$S$44,15,0)</f>
        <v>0</v>
      </c>
    </row>
    <row r="452" spans="1:5">
      <c r="A452" s="63">
        <f t="shared" si="28"/>
        <v>15</v>
      </c>
      <c r="B452" s="63">
        <f t="shared" si="29"/>
        <v>16</v>
      </c>
      <c r="C452" s="63">
        <f t="shared" si="30"/>
        <v>31</v>
      </c>
      <c r="D452" s="168">
        <f>IF(B452=0,VLOOKUP(A452,'New HWP'!$E$12:$S$44,10,0),VLOOKUP(A452,'New HWP'!$E$12:$S$44,10,0)*(MAX(0,(20-B452))/20))</f>
        <v>0</v>
      </c>
      <c r="E452" s="168">
        <f>VLOOKUP(A452,'New HWP'!$E$12:$S$44,15,0)</f>
        <v>0</v>
      </c>
    </row>
    <row r="453" spans="1:5">
      <c r="A453" s="63">
        <f t="shared" si="28"/>
        <v>15</v>
      </c>
      <c r="B453" s="63">
        <f t="shared" si="29"/>
        <v>17</v>
      </c>
      <c r="C453" s="63">
        <f t="shared" si="30"/>
        <v>32</v>
      </c>
      <c r="D453" s="168">
        <f>IF(B453=0,VLOOKUP(A453,'New HWP'!$E$12:$S$44,10,0),VLOOKUP(A453,'New HWP'!$E$12:$S$44,10,0)*(MAX(0,(20-B453))/20))</f>
        <v>0</v>
      </c>
      <c r="E453" s="168">
        <f>VLOOKUP(A453,'New HWP'!$E$12:$S$44,15,0)</f>
        <v>0</v>
      </c>
    </row>
    <row r="454" spans="1:5">
      <c r="A454" s="63">
        <f t="shared" si="28"/>
        <v>15</v>
      </c>
      <c r="B454" s="63">
        <f t="shared" si="29"/>
        <v>18</v>
      </c>
      <c r="C454" s="63">
        <f t="shared" si="30"/>
        <v>33</v>
      </c>
      <c r="D454" s="168">
        <f>IF(B454=0,VLOOKUP(A454,'New HWP'!$E$12:$S$44,10,0),VLOOKUP(A454,'New HWP'!$E$12:$S$44,10,0)*(MAX(0,(20-B454))/20))</f>
        <v>0</v>
      </c>
      <c r="E454" s="168">
        <f>VLOOKUP(A454,'New HWP'!$E$12:$S$44,15,0)</f>
        <v>0</v>
      </c>
    </row>
    <row r="455" spans="1:5">
      <c r="A455" s="63">
        <f t="shared" si="28"/>
        <v>15</v>
      </c>
      <c r="B455" s="63">
        <f t="shared" si="29"/>
        <v>19</v>
      </c>
      <c r="C455" s="63">
        <f t="shared" si="30"/>
        <v>34</v>
      </c>
      <c r="D455" s="168">
        <f>IF(B455=0,VLOOKUP(A455,'New HWP'!$E$12:$S$44,10,0),VLOOKUP(A455,'New HWP'!$E$12:$S$44,10,0)*(MAX(0,(20-B455))/20))</f>
        <v>0</v>
      </c>
      <c r="E455" s="168">
        <f>VLOOKUP(A455,'New HWP'!$E$12:$S$44,15,0)</f>
        <v>0</v>
      </c>
    </row>
    <row r="456" spans="1:5">
      <c r="A456" s="63">
        <f t="shared" si="28"/>
        <v>15</v>
      </c>
      <c r="B456" s="63">
        <f t="shared" si="29"/>
        <v>20</v>
      </c>
      <c r="C456" s="63">
        <f t="shared" si="30"/>
        <v>35</v>
      </c>
      <c r="D456" s="168">
        <f>IF(B456=0,VLOOKUP(A456,'New HWP'!$E$12:$S$44,10,0),VLOOKUP(A456,'New HWP'!$E$12:$S$44,10,0)*(MAX(0,(20-B456))/20))</f>
        <v>0</v>
      </c>
      <c r="E456" s="168">
        <f>VLOOKUP(A456,'New HWP'!$E$12:$S$44,15,0)</f>
        <v>0</v>
      </c>
    </row>
    <row r="457" spans="1:5">
      <c r="A457" s="63">
        <f t="shared" si="28"/>
        <v>15</v>
      </c>
      <c r="B457" s="63">
        <f t="shared" si="29"/>
        <v>21</v>
      </c>
      <c r="C457" s="63">
        <f t="shared" si="30"/>
        <v>36</v>
      </c>
      <c r="D457" s="168">
        <f>IF(B457=0,VLOOKUP(A457,'New HWP'!$E$12:$S$44,10,0),VLOOKUP(A457,'New HWP'!$E$12:$S$44,10,0)*(MAX(0,(20-B457))/20))</f>
        <v>0</v>
      </c>
      <c r="E457" s="168">
        <f>VLOOKUP(A457,'New HWP'!$E$12:$S$44,15,0)</f>
        <v>0</v>
      </c>
    </row>
    <row r="458" spans="1:5">
      <c r="A458" s="63">
        <f t="shared" si="28"/>
        <v>15</v>
      </c>
      <c r="B458" s="63">
        <f t="shared" si="29"/>
        <v>22</v>
      </c>
      <c r="C458" s="63">
        <f t="shared" si="30"/>
        <v>37</v>
      </c>
      <c r="D458" s="168">
        <f>IF(B458=0,VLOOKUP(A458,'New HWP'!$E$12:$S$44,10,0),VLOOKUP(A458,'New HWP'!$E$12:$S$44,10,0)*(MAX(0,(20-B458))/20))</f>
        <v>0</v>
      </c>
      <c r="E458" s="168">
        <f>VLOOKUP(A458,'New HWP'!$E$12:$S$44,15,0)</f>
        <v>0</v>
      </c>
    </row>
    <row r="459" spans="1:5">
      <c r="A459" s="63">
        <f t="shared" si="28"/>
        <v>15</v>
      </c>
      <c r="B459" s="63">
        <f t="shared" si="29"/>
        <v>23</v>
      </c>
      <c r="C459" s="63">
        <f t="shared" si="30"/>
        <v>38</v>
      </c>
      <c r="D459" s="168">
        <f>IF(B459=0,VLOOKUP(A459,'New HWP'!$E$12:$S$44,10,0),VLOOKUP(A459,'New HWP'!$E$12:$S$44,10,0)*(MAX(0,(20-B459))/20))</f>
        <v>0</v>
      </c>
      <c r="E459" s="168">
        <f>VLOOKUP(A459,'New HWP'!$E$12:$S$44,15,0)</f>
        <v>0</v>
      </c>
    </row>
    <row r="460" spans="1:5">
      <c r="A460" s="63">
        <f t="shared" si="28"/>
        <v>15</v>
      </c>
      <c r="B460" s="63">
        <f t="shared" si="29"/>
        <v>24</v>
      </c>
      <c r="C460" s="63">
        <f t="shared" si="30"/>
        <v>39</v>
      </c>
      <c r="D460" s="168">
        <f>IF(B460=0,VLOOKUP(A460,'New HWP'!$E$12:$S$44,10,0),VLOOKUP(A460,'New HWP'!$E$12:$S$44,10,0)*(MAX(0,(20-B460))/20))</f>
        <v>0</v>
      </c>
      <c r="E460" s="168">
        <f>VLOOKUP(A460,'New HWP'!$E$12:$S$44,15,0)</f>
        <v>0</v>
      </c>
    </row>
    <row r="461" spans="1:5">
      <c r="A461" s="63">
        <f t="shared" si="28"/>
        <v>15</v>
      </c>
      <c r="B461" s="63">
        <f t="shared" si="29"/>
        <v>25</v>
      </c>
      <c r="C461" s="63">
        <f t="shared" si="30"/>
        <v>40</v>
      </c>
      <c r="D461" s="168">
        <f>IF(B461=0,VLOOKUP(A461,'New HWP'!$E$12:$S$44,10,0),VLOOKUP(A461,'New HWP'!$E$12:$S$44,10,0)*(MAX(0,(20-B461))/20))</f>
        <v>0</v>
      </c>
      <c r="E461" s="168">
        <f>VLOOKUP(A461,'New HWP'!$E$12:$S$44,15,0)</f>
        <v>0</v>
      </c>
    </row>
    <row r="462" spans="1:5">
      <c r="A462" s="63">
        <f t="shared" si="28"/>
        <v>15</v>
      </c>
      <c r="B462" s="63">
        <f t="shared" si="29"/>
        <v>26</v>
      </c>
      <c r="C462" s="63">
        <f t="shared" si="30"/>
        <v>41</v>
      </c>
      <c r="D462" s="168">
        <f>IF(B462=0,VLOOKUP(A462,'New HWP'!$E$12:$S$44,10,0),VLOOKUP(A462,'New HWP'!$E$12:$S$44,10,0)*(MAX(0,(20-B462))/20))</f>
        <v>0</v>
      </c>
      <c r="E462" s="168">
        <f>VLOOKUP(A462,'New HWP'!$E$12:$S$44,15,0)</f>
        <v>0</v>
      </c>
    </row>
    <row r="463" spans="1:5">
      <c r="A463" s="63">
        <f t="shared" si="28"/>
        <v>15</v>
      </c>
      <c r="B463" s="63">
        <f t="shared" si="29"/>
        <v>27</v>
      </c>
      <c r="C463" s="63">
        <f t="shared" si="30"/>
        <v>42</v>
      </c>
      <c r="D463" s="168">
        <f>IF(B463=0,VLOOKUP(A463,'New HWP'!$E$12:$S$44,10,0),VLOOKUP(A463,'New HWP'!$E$12:$S$44,10,0)*(MAX(0,(20-B463))/20))</f>
        <v>0</v>
      </c>
      <c r="E463" s="168">
        <f>VLOOKUP(A463,'New HWP'!$E$12:$S$44,15,0)</f>
        <v>0</v>
      </c>
    </row>
    <row r="464" spans="1:5">
      <c r="A464" s="63">
        <f t="shared" si="28"/>
        <v>15</v>
      </c>
      <c r="B464" s="63">
        <f t="shared" si="29"/>
        <v>28</v>
      </c>
      <c r="C464" s="63">
        <f t="shared" si="30"/>
        <v>43</v>
      </c>
      <c r="D464" s="168">
        <f>IF(B464=0,VLOOKUP(A464,'New HWP'!$E$12:$S$44,10,0),VLOOKUP(A464,'New HWP'!$E$12:$S$44,10,0)*(MAX(0,(20-B464))/20))</f>
        <v>0</v>
      </c>
      <c r="E464" s="168">
        <f>VLOOKUP(A464,'New HWP'!$E$12:$S$44,15,0)</f>
        <v>0</v>
      </c>
    </row>
    <row r="465" spans="1:5">
      <c r="A465" s="63">
        <f t="shared" si="28"/>
        <v>15</v>
      </c>
      <c r="B465" s="63">
        <f t="shared" si="29"/>
        <v>29</v>
      </c>
      <c r="C465" s="63">
        <f t="shared" si="30"/>
        <v>44</v>
      </c>
      <c r="D465" s="168">
        <f>IF(B465=0,VLOOKUP(A465,'New HWP'!$E$12:$S$44,10,0),VLOOKUP(A465,'New HWP'!$E$12:$S$44,10,0)*(MAX(0,(20-B465))/20))</f>
        <v>0</v>
      </c>
      <c r="E465" s="168">
        <f>VLOOKUP(A465,'New HWP'!$E$12:$S$44,15,0)</f>
        <v>0</v>
      </c>
    </row>
    <row r="466" spans="1:5">
      <c r="A466" s="63">
        <f t="shared" si="28"/>
        <v>15</v>
      </c>
      <c r="B466" s="63">
        <f t="shared" si="29"/>
        <v>30</v>
      </c>
      <c r="C466" s="63">
        <f t="shared" si="30"/>
        <v>45</v>
      </c>
      <c r="D466" s="168">
        <f>IF(B466=0,VLOOKUP(A466,'New HWP'!$E$12:$S$44,10,0),VLOOKUP(A466,'New HWP'!$E$12:$S$44,10,0)*(MAX(0,(20-B466))/20))</f>
        <v>0</v>
      </c>
      <c r="E466" s="168">
        <f>VLOOKUP(A466,'New HWP'!$E$12:$S$44,15,0)</f>
        <v>0</v>
      </c>
    </row>
    <row r="467" spans="1:5">
      <c r="A467" s="63">
        <f t="shared" si="28"/>
        <v>16</v>
      </c>
      <c r="B467" s="63">
        <f t="shared" si="29"/>
        <v>0</v>
      </c>
      <c r="C467" s="63">
        <f t="shared" si="30"/>
        <v>16</v>
      </c>
      <c r="D467" s="168">
        <f>IF(B467=0,VLOOKUP(A467,'New HWP'!$E$12:$S$44,10,0),VLOOKUP(A467,'New HWP'!$E$12:$S$44,10,0)*(MAX(0,(20-B467))/20))</f>
        <v>0</v>
      </c>
      <c r="E467" s="168">
        <f>VLOOKUP(A467,'New HWP'!$E$12:$S$44,15,0)</f>
        <v>0</v>
      </c>
    </row>
    <row r="468" spans="1:5">
      <c r="A468" s="63">
        <f t="shared" si="28"/>
        <v>16</v>
      </c>
      <c r="B468" s="63">
        <f t="shared" si="29"/>
        <v>1</v>
      </c>
      <c r="C468" s="63">
        <f t="shared" si="30"/>
        <v>17</v>
      </c>
      <c r="D468" s="168">
        <f>IF(B468=0,VLOOKUP(A468,'New HWP'!$E$12:$S$44,10,0),VLOOKUP(A468,'New HWP'!$E$12:$S$44,10,0)*(MAX(0,(20-B468))/20))</f>
        <v>0</v>
      </c>
      <c r="E468" s="168">
        <f>VLOOKUP(A468,'New HWP'!$E$12:$S$44,15,0)</f>
        <v>0</v>
      </c>
    </row>
    <row r="469" spans="1:5">
      <c r="A469" s="63">
        <f t="shared" si="28"/>
        <v>16</v>
      </c>
      <c r="B469" s="63">
        <f t="shared" si="29"/>
        <v>2</v>
      </c>
      <c r="C469" s="63">
        <f t="shared" si="30"/>
        <v>18</v>
      </c>
      <c r="D469" s="168">
        <f>IF(B469=0,VLOOKUP(A469,'New HWP'!$E$12:$S$44,10,0),VLOOKUP(A469,'New HWP'!$E$12:$S$44,10,0)*(MAX(0,(20-B469))/20))</f>
        <v>0</v>
      </c>
      <c r="E469" s="168">
        <f>VLOOKUP(A469,'New HWP'!$E$12:$S$44,15,0)</f>
        <v>0</v>
      </c>
    </row>
    <row r="470" spans="1:5">
      <c r="A470" s="63">
        <f t="shared" si="28"/>
        <v>16</v>
      </c>
      <c r="B470" s="63">
        <f t="shared" si="29"/>
        <v>3</v>
      </c>
      <c r="C470" s="63">
        <f t="shared" si="30"/>
        <v>19</v>
      </c>
      <c r="D470" s="168">
        <f>IF(B470=0,VLOOKUP(A470,'New HWP'!$E$12:$S$44,10,0),VLOOKUP(A470,'New HWP'!$E$12:$S$44,10,0)*(MAX(0,(20-B470))/20))</f>
        <v>0</v>
      </c>
      <c r="E470" s="168">
        <f>VLOOKUP(A470,'New HWP'!$E$12:$S$44,15,0)</f>
        <v>0</v>
      </c>
    </row>
    <row r="471" spans="1:5">
      <c r="A471" s="63">
        <f t="shared" si="28"/>
        <v>16</v>
      </c>
      <c r="B471" s="63">
        <f t="shared" si="29"/>
        <v>4</v>
      </c>
      <c r="C471" s="63">
        <f t="shared" si="30"/>
        <v>20</v>
      </c>
      <c r="D471" s="168">
        <f>IF(B471=0,VLOOKUP(A471,'New HWP'!$E$12:$S$44,10,0),VLOOKUP(A471,'New HWP'!$E$12:$S$44,10,0)*(MAX(0,(20-B471))/20))</f>
        <v>0</v>
      </c>
      <c r="E471" s="168">
        <f>VLOOKUP(A471,'New HWP'!$E$12:$S$44,15,0)</f>
        <v>0</v>
      </c>
    </row>
    <row r="472" spans="1:5">
      <c r="A472" s="63">
        <f t="shared" si="28"/>
        <v>16</v>
      </c>
      <c r="B472" s="63">
        <f t="shared" si="29"/>
        <v>5</v>
      </c>
      <c r="C472" s="63">
        <f t="shared" si="30"/>
        <v>21</v>
      </c>
      <c r="D472" s="168">
        <f>IF(B472=0,VLOOKUP(A472,'New HWP'!$E$12:$S$44,10,0),VLOOKUP(A472,'New HWP'!$E$12:$S$44,10,0)*(MAX(0,(20-B472))/20))</f>
        <v>0</v>
      </c>
      <c r="E472" s="168">
        <f>VLOOKUP(A472,'New HWP'!$E$12:$S$44,15,0)</f>
        <v>0</v>
      </c>
    </row>
    <row r="473" spans="1:5">
      <c r="A473" s="63">
        <f t="shared" si="28"/>
        <v>16</v>
      </c>
      <c r="B473" s="63">
        <f t="shared" si="29"/>
        <v>6</v>
      </c>
      <c r="C473" s="63">
        <f t="shared" si="30"/>
        <v>22</v>
      </c>
      <c r="D473" s="168">
        <f>IF(B473=0,VLOOKUP(A473,'New HWP'!$E$12:$S$44,10,0),VLOOKUP(A473,'New HWP'!$E$12:$S$44,10,0)*(MAX(0,(20-B473))/20))</f>
        <v>0</v>
      </c>
      <c r="E473" s="168">
        <f>VLOOKUP(A473,'New HWP'!$E$12:$S$44,15,0)</f>
        <v>0</v>
      </c>
    </row>
    <row r="474" spans="1:5">
      <c r="A474" s="63">
        <f t="shared" si="28"/>
        <v>16</v>
      </c>
      <c r="B474" s="63">
        <f t="shared" si="29"/>
        <v>7</v>
      </c>
      <c r="C474" s="63">
        <f t="shared" si="30"/>
        <v>23</v>
      </c>
      <c r="D474" s="168">
        <f>IF(B474=0,VLOOKUP(A474,'New HWP'!$E$12:$S$44,10,0),VLOOKUP(A474,'New HWP'!$E$12:$S$44,10,0)*(MAX(0,(20-B474))/20))</f>
        <v>0</v>
      </c>
      <c r="E474" s="168">
        <f>VLOOKUP(A474,'New HWP'!$E$12:$S$44,15,0)</f>
        <v>0</v>
      </c>
    </row>
    <row r="475" spans="1:5">
      <c r="A475" s="63">
        <f t="shared" si="28"/>
        <v>16</v>
      </c>
      <c r="B475" s="63">
        <f t="shared" si="29"/>
        <v>8</v>
      </c>
      <c r="C475" s="63">
        <f t="shared" si="30"/>
        <v>24</v>
      </c>
      <c r="D475" s="168">
        <f>IF(B475=0,VLOOKUP(A475,'New HWP'!$E$12:$S$44,10,0),VLOOKUP(A475,'New HWP'!$E$12:$S$44,10,0)*(MAX(0,(20-B475))/20))</f>
        <v>0</v>
      </c>
      <c r="E475" s="168">
        <f>VLOOKUP(A475,'New HWP'!$E$12:$S$44,15,0)</f>
        <v>0</v>
      </c>
    </row>
    <row r="476" spans="1:5">
      <c r="A476" s="63">
        <f t="shared" si="28"/>
        <v>16</v>
      </c>
      <c r="B476" s="63">
        <f t="shared" si="29"/>
        <v>9</v>
      </c>
      <c r="C476" s="63">
        <f t="shared" si="30"/>
        <v>25</v>
      </c>
      <c r="D476" s="168">
        <f>IF(B476=0,VLOOKUP(A476,'New HWP'!$E$12:$S$44,10,0),VLOOKUP(A476,'New HWP'!$E$12:$S$44,10,0)*(MAX(0,(20-B476))/20))</f>
        <v>0</v>
      </c>
      <c r="E476" s="168">
        <f>VLOOKUP(A476,'New HWP'!$E$12:$S$44,15,0)</f>
        <v>0</v>
      </c>
    </row>
    <row r="477" spans="1:5">
      <c r="A477" s="63">
        <f t="shared" si="28"/>
        <v>16</v>
      </c>
      <c r="B477" s="63">
        <f t="shared" si="29"/>
        <v>10</v>
      </c>
      <c r="C477" s="63">
        <f t="shared" si="30"/>
        <v>26</v>
      </c>
      <c r="D477" s="168">
        <f>IF(B477=0,VLOOKUP(A477,'New HWP'!$E$12:$S$44,10,0),VLOOKUP(A477,'New HWP'!$E$12:$S$44,10,0)*(MAX(0,(20-B477))/20))</f>
        <v>0</v>
      </c>
      <c r="E477" s="168">
        <f>VLOOKUP(A477,'New HWP'!$E$12:$S$44,15,0)</f>
        <v>0</v>
      </c>
    </row>
    <row r="478" spans="1:5">
      <c r="A478" s="63">
        <f t="shared" si="28"/>
        <v>16</v>
      </c>
      <c r="B478" s="63">
        <f t="shared" si="29"/>
        <v>11</v>
      </c>
      <c r="C478" s="63">
        <f t="shared" si="30"/>
        <v>27</v>
      </c>
      <c r="D478" s="168">
        <f>IF(B478=0,VLOOKUP(A478,'New HWP'!$E$12:$S$44,10,0),VLOOKUP(A478,'New HWP'!$E$12:$S$44,10,0)*(MAX(0,(20-B478))/20))</f>
        <v>0</v>
      </c>
      <c r="E478" s="168">
        <f>VLOOKUP(A478,'New HWP'!$E$12:$S$44,15,0)</f>
        <v>0</v>
      </c>
    </row>
    <row r="479" spans="1:5">
      <c r="A479" s="63">
        <f t="shared" si="28"/>
        <v>16</v>
      </c>
      <c r="B479" s="63">
        <f t="shared" si="29"/>
        <v>12</v>
      </c>
      <c r="C479" s="63">
        <f t="shared" si="30"/>
        <v>28</v>
      </c>
      <c r="D479" s="168">
        <f>IF(B479=0,VLOOKUP(A479,'New HWP'!$E$12:$S$44,10,0),VLOOKUP(A479,'New HWP'!$E$12:$S$44,10,0)*(MAX(0,(20-B479))/20))</f>
        <v>0</v>
      </c>
      <c r="E479" s="168">
        <f>VLOOKUP(A479,'New HWP'!$E$12:$S$44,15,0)</f>
        <v>0</v>
      </c>
    </row>
    <row r="480" spans="1:5">
      <c r="A480" s="63">
        <f t="shared" si="28"/>
        <v>16</v>
      </c>
      <c r="B480" s="63">
        <f t="shared" si="29"/>
        <v>13</v>
      </c>
      <c r="C480" s="63">
        <f t="shared" si="30"/>
        <v>29</v>
      </c>
      <c r="D480" s="168">
        <f>IF(B480=0,VLOOKUP(A480,'New HWP'!$E$12:$S$44,10,0),VLOOKUP(A480,'New HWP'!$E$12:$S$44,10,0)*(MAX(0,(20-B480))/20))</f>
        <v>0</v>
      </c>
      <c r="E480" s="168">
        <f>VLOOKUP(A480,'New HWP'!$E$12:$S$44,15,0)</f>
        <v>0</v>
      </c>
    </row>
    <row r="481" spans="1:5">
      <c r="A481" s="63">
        <f t="shared" si="28"/>
        <v>16</v>
      </c>
      <c r="B481" s="63">
        <f t="shared" si="29"/>
        <v>14</v>
      </c>
      <c r="C481" s="63">
        <f t="shared" si="30"/>
        <v>30</v>
      </c>
      <c r="D481" s="168">
        <f>IF(B481=0,VLOOKUP(A481,'New HWP'!$E$12:$S$44,10,0),VLOOKUP(A481,'New HWP'!$E$12:$S$44,10,0)*(MAX(0,(20-B481))/20))</f>
        <v>0</v>
      </c>
      <c r="E481" s="168">
        <f>VLOOKUP(A481,'New HWP'!$E$12:$S$44,15,0)</f>
        <v>0</v>
      </c>
    </row>
    <row r="482" spans="1:5">
      <c r="A482" s="63">
        <f t="shared" ref="A482:A545" si="31">A451+1</f>
        <v>16</v>
      </c>
      <c r="B482" s="63">
        <f t="shared" ref="B482:B545" si="32">B451</f>
        <v>15</v>
      </c>
      <c r="C482" s="63">
        <f t="shared" si="30"/>
        <v>31</v>
      </c>
      <c r="D482" s="168">
        <f>IF(B482=0,VLOOKUP(A482,'New HWP'!$E$12:$S$44,10,0),VLOOKUP(A482,'New HWP'!$E$12:$S$44,10,0)*(MAX(0,(20-B482))/20))</f>
        <v>0</v>
      </c>
      <c r="E482" s="168">
        <f>VLOOKUP(A482,'New HWP'!$E$12:$S$44,15,0)</f>
        <v>0</v>
      </c>
    </row>
    <row r="483" spans="1:5">
      <c r="A483" s="63">
        <f t="shared" si="31"/>
        <v>16</v>
      </c>
      <c r="B483" s="63">
        <f t="shared" si="32"/>
        <v>16</v>
      </c>
      <c r="C483" s="63">
        <f t="shared" si="30"/>
        <v>32</v>
      </c>
      <c r="D483" s="168">
        <f>IF(B483=0,VLOOKUP(A483,'New HWP'!$E$12:$S$44,10,0),VLOOKUP(A483,'New HWP'!$E$12:$S$44,10,0)*(MAX(0,(20-B483))/20))</f>
        <v>0</v>
      </c>
      <c r="E483" s="168">
        <f>VLOOKUP(A483,'New HWP'!$E$12:$S$44,15,0)</f>
        <v>0</v>
      </c>
    </row>
    <row r="484" spans="1:5">
      <c r="A484" s="63">
        <f t="shared" si="31"/>
        <v>16</v>
      </c>
      <c r="B484" s="63">
        <f t="shared" si="32"/>
        <v>17</v>
      </c>
      <c r="C484" s="63">
        <f t="shared" si="30"/>
        <v>33</v>
      </c>
      <c r="D484" s="168">
        <f>IF(B484=0,VLOOKUP(A484,'New HWP'!$E$12:$S$44,10,0),VLOOKUP(A484,'New HWP'!$E$12:$S$44,10,0)*(MAX(0,(20-B484))/20))</f>
        <v>0</v>
      </c>
      <c r="E484" s="168">
        <f>VLOOKUP(A484,'New HWP'!$E$12:$S$44,15,0)</f>
        <v>0</v>
      </c>
    </row>
    <row r="485" spans="1:5">
      <c r="A485" s="63">
        <f t="shared" si="31"/>
        <v>16</v>
      </c>
      <c r="B485" s="63">
        <f t="shared" si="32"/>
        <v>18</v>
      </c>
      <c r="C485" s="63">
        <f t="shared" si="30"/>
        <v>34</v>
      </c>
      <c r="D485" s="168">
        <f>IF(B485=0,VLOOKUP(A485,'New HWP'!$E$12:$S$44,10,0),VLOOKUP(A485,'New HWP'!$E$12:$S$44,10,0)*(MAX(0,(20-B485))/20))</f>
        <v>0</v>
      </c>
      <c r="E485" s="168">
        <f>VLOOKUP(A485,'New HWP'!$E$12:$S$44,15,0)</f>
        <v>0</v>
      </c>
    </row>
    <row r="486" spans="1:5">
      <c r="A486" s="63">
        <f t="shared" si="31"/>
        <v>16</v>
      </c>
      <c r="B486" s="63">
        <f t="shared" si="32"/>
        <v>19</v>
      </c>
      <c r="C486" s="63">
        <f t="shared" si="30"/>
        <v>35</v>
      </c>
      <c r="D486" s="168">
        <f>IF(B486=0,VLOOKUP(A486,'New HWP'!$E$12:$S$44,10,0),VLOOKUP(A486,'New HWP'!$E$12:$S$44,10,0)*(MAX(0,(20-B486))/20))</f>
        <v>0</v>
      </c>
      <c r="E486" s="168">
        <f>VLOOKUP(A486,'New HWP'!$E$12:$S$44,15,0)</f>
        <v>0</v>
      </c>
    </row>
    <row r="487" spans="1:5">
      <c r="A487" s="63">
        <f t="shared" si="31"/>
        <v>16</v>
      </c>
      <c r="B487" s="63">
        <f t="shared" si="32"/>
        <v>20</v>
      </c>
      <c r="C487" s="63">
        <f t="shared" si="30"/>
        <v>36</v>
      </c>
      <c r="D487" s="168">
        <f>IF(B487=0,VLOOKUP(A487,'New HWP'!$E$12:$S$44,10,0),VLOOKUP(A487,'New HWP'!$E$12:$S$44,10,0)*(MAX(0,(20-B487))/20))</f>
        <v>0</v>
      </c>
      <c r="E487" s="168">
        <f>VLOOKUP(A487,'New HWP'!$E$12:$S$44,15,0)</f>
        <v>0</v>
      </c>
    </row>
    <row r="488" spans="1:5">
      <c r="A488" s="63">
        <f t="shared" si="31"/>
        <v>16</v>
      </c>
      <c r="B488" s="63">
        <f t="shared" si="32"/>
        <v>21</v>
      </c>
      <c r="C488" s="63">
        <f t="shared" si="30"/>
        <v>37</v>
      </c>
      <c r="D488" s="168">
        <f>IF(B488=0,VLOOKUP(A488,'New HWP'!$E$12:$S$44,10,0),VLOOKUP(A488,'New HWP'!$E$12:$S$44,10,0)*(MAX(0,(20-B488))/20))</f>
        <v>0</v>
      </c>
      <c r="E488" s="168">
        <f>VLOOKUP(A488,'New HWP'!$E$12:$S$44,15,0)</f>
        <v>0</v>
      </c>
    </row>
    <row r="489" spans="1:5">
      <c r="A489" s="63">
        <f t="shared" si="31"/>
        <v>16</v>
      </c>
      <c r="B489" s="63">
        <f t="shared" si="32"/>
        <v>22</v>
      </c>
      <c r="C489" s="63">
        <f t="shared" si="30"/>
        <v>38</v>
      </c>
      <c r="D489" s="168">
        <f>IF(B489=0,VLOOKUP(A489,'New HWP'!$E$12:$S$44,10,0),VLOOKUP(A489,'New HWP'!$E$12:$S$44,10,0)*(MAX(0,(20-B489))/20))</f>
        <v>0</v>
      </c>
      <c r="E489" s="168">
        <f>VLOOKUP(A489,'New HWP'!$E$12:$S$44,15,0)</f>
        <v>0</v>
      </c>
    </row>
    <row r="490" spans="1:5">
      <c r="A490" s="63">
        <f t="shared" si="31"/>
        <v>16</v>
      </c>
      <c r="B490" s="63">
        <f t="shared" si="32"/>
        <v>23</v>
      </c>
      <c r="C490" s="63">
        <f t="shared" si="30"/>
        <v>39</v>
      </c>
      <c r="D490" s="168">
        <f>IF(B490=0,VLOOKUP(A490,'New HWP'!$E$12:$S$44,10,0),VLOOKUP(A490,'New HWP'!$E$12:$S$44,10,0)*(MAX(0,(20-B490))/20))</f>
        <v>0</v>
      </c>
      <c r="E490" s="168">
        <f>VLOOKUP(A490,'New HWP'!$E$12:$S$44,15,0)</f>
        <v>0</v>
      </c>
    </row>
    <row r="491" spans="1:5">
      <c r="A491" s="63">
        <f t="shared" si="31"/>
        <v>16</v>
      </c>
      <c r="B491" s="63">
        <f t="shared" si="32"/>
        <v>24</v>
      </c>
      <c r="C491" s="63">
        <f t="shared" si="30"/>
        <v>40</v>
      </c>
      <c r="D491" s="168">
        <f>IF(B491=0,VLOOKUP(A491,'New HWP'!$E$12:$S$44,10,0),VLOOKUP(A491,'New HWP'!$E$12:$S$44,10,0)*(MAX(0,(20-B491))/20))</f>
        <v>0</v>
      </c>
      <c r="E491" s="168">
        <f>VLOOKUP(A491,'New HWP'!$E$12:$S$44,15,0)</f>
        <v>0</v>
      </c>
    </row>
    <row r="492" spans="1:5">
      <c r="A492" s="63">
        <f t="shared" si="31"/>
        <v>16</v>
      </c>
      <c r="B492" s="63">
        <f t="shared" si="32"/>
        <v>25</v>
      </c>
      <c r="C492" s="63">
        <f t="shared" si="30"/>
        <v>41</v>
      </c>
      <c r="D492" s="168">
        <f>IF(B492=0,VLOOKUP(A492,'New HWP'!$E$12:$S$44,10,0),VLOOKUP(A492,'New HWP'!$E$12:$S$44,10,0)*(MAX(0,(20-B492))/20))</f>
        <v>0</v>
      </c>
      <c r="E492" s="168">
        <f>VLOOKUP(A492,'New HWP'!$E$12:$S$44,15,0)</f>
        <v>0</v>
      </c>
    </row>
    <row r="493" spans="1:5">
      <c r="A493" s="63">
        <f t="shared" si="31"/>
        <v>16</v>
      </c>
      <c r="B493" s="63">
        <f t="shared" si="32"/>
        <v>26</v>
      </c>
      <c r="C493" s="63">
        <f t="shared" si="30"/>
        <v>42</v>
      </c>
      <c r="D493" s="168">
        <f>IF(B493=0,VLOOKUP(A493,'New HWP'!$E$12:$S$44,10,0),VLOOKUP(A493,'New HWP'!$E$12:$S$44,10,0)*(MAX(0,(20-B493))/20))</f>
        <v>0</v>
      </c>
      <c r="E493" s="168">
        <f>VLOOKUP(A493,'New HWP'!$E$12:$S$44,15,0)</f>
        <v>0</v>
      </c>
    </row>
    <row r="494" spans="1:5">
      <c r="A494" s="63">
        <f t="shared" si="31"/>
        <v>16</v>
      </c>
      <c r="B494" s="63">
        <f t="shared" si="32"/>
        <v>27</v>
      </c>
      <c r="C494" s="63">
        <f t="shared" si="30"/>
        <v>43</v>
      </c>
      <c r="D494" s="168">
        <f>IF(B494=0,VLOOKUP(A494,'New HWP'!$E$12:$S$44,10,0),VLOOKUP(A494,'New HWP'!$E$12:$S$44,10,0)*(MAX(0,(20-B494))/20))</f>
        <v>0</v>
      </c>
      <c r="E494" s="168">
        <f>VLOOKUP(A494,'New HWP'!$E$12:$S$44,15,0)</f>
        <v>0</v>
      </c>
    </row>
    <row r="495" spans="1:5">
      <c r="A495" s="63">
        <f t="shared" si="31"/>
        <v>16</v>
      </c>
      <c r="B495" s="63">
        <f t="shared" si="32"/>
        <v>28</v>
      </c>
      <c r="C495" s="63">
        <f t="shared" si="30"/>
        <v>44</v>
      </c>
      <c r="D495" s="168">
        <f>IF(B495=0,VLOOKUP(A495,'New HWP'!$E$12:$S$44,10,0),VLOOKUP(A495,'New HWP'!$E$12:$S$44,10,0)*(MAX(0,(20-B495))/20))</f>
        <v>0</v>
      </c>
      <c r="E495" s="168">
        <f>VLOOKUP(A495,'New HWP'!$E$12:$S$44,15,0)</f>
        <v>0</v>
      </c>
    </row>
    <row r="496" spans="1:5">
      <c r="A496" s="63">
        <f t="shared" si="31"/>
        <v>16</v>
      </c>
      <c r="B496" s="63">
        <f t="shared" si="32"/>
        <v>29</v>
      </c>
      <c r="C496" s="63">
        <f t="shared" si="30"/>
        <v>45</v>
      </c>
      <c r="D496" s="168">
        <f>IF(B496=0,VLOOKUP(A496,'New HWP'!$E$12:$S$44,10,0),VLOOKUP(A496,'New HWP'!$E$12:$S$44,10,0)*(MAX(0,(20-B496))/20))</f>
        <v>0</v>
      </c>
      <c r="E496" s="168">
        <f>VLOOKUP(A496,'New HWP'!$E$12:$S$44,15,0)</f>
        <v>0</v>
      </c>
    </row>
    <row r="497" spans="1:5">
      <c r="A497" s="63">
        <f t="shared" si="31"/>
        <v>16</v>
      </c>
      <c r="B497" s="63">
        <f t="shared" si="32"/>
        <v>30</v>
      </c>
      <c r="C497" s="63">
        <f t="shared" si="30"/>
        <v>46</v>
      </c>
      <c r="D497" s="168">
        <f>IF(B497=0,VLOOKUP(A497,'New HWP'!$E$12:$S$44,10,0),VLOOKUP(A497,'New HWP'!$E$12:$S$44,10,0)*(MAX(0,(20-B497))/20))</f>
        <v>0</v>
      </c>
      <c r="E497" s="168">
        <f>VLOOKUP(A497,'New HWP'!$E$12:$S$44,15,0)</f>
        <v>0</v>
      </c>
    </row>
    <row r="498" spans="1:5">
      <c r="A498" s="63">
        <f t="shared" si="31"/>
        <v>17</v>
      </c>
      <c r="B498" s="63">
        <f t="shared" si="32"/>
        <v>0</v>
      </c>
      <c r="C498" s="63">
        <f t="shared" si="30"/>
        <v>17</v>
      </c>
      <c r="D498" s="168">
        <f>IF(B498=0,VLOOKUP(A498,'New HWP'!$E$12:$S$44,10,0),VLOOKUP(A498,'New HWP'!$E$12:$S$44,10,0)*(MAX(0,(20-B498))/20))</f>
        <v>0</v>
      </c>
      <c r="E498" s="168">
        <f>VLOOKUP(A498,'New HWP'!$E$12:$S$44,15,0)</f>
        <v>0</v>
      </c>
    </row>
    <row r="499" spans="1:5">
      <c r="A499" s="63">
        <f t="shared" si="31"/>
        <v>17</v>
      </c>
      <c r="B499" s="63">
        <f t="shared" si="32"/>
        <v>1</v>
      </c>
      <c r="C499" s="63">
        <f t="shared" si="30"/>
        <v>18</v>
      </c>
      <c r="D499" s="168">
        <f>IF(B499=0,VLOOKUP(A499,'New HWP'!$E$12:$S$44,10,0),VLOOKUP(A499,'New HWP'!$E$12:$S$44,10,0)*(MAX(0,(20-B499))/20))</f>
        <v>0</v>
      </c>
      <c r="E499" s="168">
        <f>VLOOKUP(A499,'New HWP'!$E$12:$S$44,15,0)</f>
        <v>0</v>
      </c>
    </row>
    <row r="500" spans="1:5">
      <c r="A500" s="63">
        <f t="shared" si="31"/>
        <v>17</v>
      </c>
      <c r="B500" s="63">
        <f t="shared" si="32"/>
        <v>2</v>
      </c>
      <c r="C500" s="63">
        <f t="shared" si="30"/>
        <v>19</v>
      </c>
      <c r="D500" s="168">
        <f>IF(B500=0,VLOOKUP(A500,'New HWP'!$E$12:$S$44,10,0),VLOOKUP(A500,'New HWP'!$E$12:$S$44,10,0)*(MAX(0,(20-B500))/20))</f>
        <v>0</v>
      </c>
      <c r="E500" s="168">
        <f>VLOOKUP(A500,'New HWP'!$E$12:$S$44,15,0)</f>
        <v>0</v>
      </c>
    </row>
    <row r="501" spans="1:5">
      <c r="A501" s="63">
        <f t="shared" si="31"/>
        <v>17</v>
      </c>
      <c r="B501" s="63">
        <f t="shared" si="32"/>
        <v>3</v>
      </c>
      <c r="C501" s="63">
        <f t="shared" si="30"/>
        <v>20</v>
      </c>
      <c r="D501" s="168">
        <f>IF(B501=0,VLOOKUP(A501,'New HWP'!$E$12:$S$44,10,0),VLOOKUP(A501,'New HWP'!$E$12:$S$44,10,0)*(MAX(0,(20-B501))/20))</f>
        <v>0</v>
      </c>
      <c r="E501" s="168">
        <f>VLOOKUP(A501,'New HWP'!$E$12:$S$44,15,0)</f>
        <v>0</v>
      </c>
    </row>
    <row r="502" spans="1:5">
      <c r="A502" s="63">
        <f t="shared" si="31"/>
        <v>17</v>
      </c>
      <c r="B502" s="63">
        <f t="shared" si="32"/>
        <v>4</v>
      </c>
      <c r="C502" s="63">
        <f t="shared" si="30"/>
        <v>21</v>
      </c>
      <c r="D502" s="168">
        <f>IF(B502=0,VLOOKUP(A502,'New HWP'!$E$12:$S$44,10,0),VLOOKUP(A502,'New HWP'!$E$12:$S$44,10,0)*(MAX(0,(20-B502))/20))</f>
        <v>0</v>
      </c>
      <c r="E502" s="168">
        <f>VLOOKUP(A502,'New HWP'!$E$12:$S$44,15,0)</f>
        <v>0</v>
      </c>
    </row>
    <row r="503" spans="1:5">
      <c r="A503" s="63">
        <f t="shared" si="31"/>
        <v>17</v>
      </c>
      <c r="B503" s="63">
        <f t="shared" si="32"/>
        <v>5</v>
      </c>
      <c r="C503" s="63">
        <f t="shared" si="30"/>
        <v>22</v>
      </c>
      <c r="D503" s="168">
        <f>IF(B503=0,VLOOKUP(A503,'New HWP'!$E$12:$S$44,10,0),VLOOKUP(A503,'New HWP'!$E$12:$S$44,10,0)*(MAX(0,(20-B503))/20))</f>
        <v>0</v>
      </c>
      <c r="E503" s="168">
        <f>VLOOKUP(A503,'New HWP'!$E$12:$S$44,15,0)</f>
        <v>0</v>
      </c>
    </row>
    <row r="504" spans="1:5">
      <c r="A504" s="63">
        <f t="shared" si="31"/>
        <v>17</v>
      </c>
      <c r="B504" s="63">
        <f t="shared" si="32"/>
        <v>6</v>
      </c>
      <c r="C504" s="63">
        <f t="shared" si="30"/>
        <v>23</v>
      </c>
      <c r="D504" s="168">
        <f>IF(B504=0,VLOOKUP(A504,'New HWP'!$E$12:$S$44,10,0),VLOOKUP(A504,'New HWP'!$E$12:$S$44,10,0)*(MAX(0,(20-B504))/20))</f>
        <v>0</v>
      </c>
      <c r="E504" s="168">
        <f>VLOOKUP(A504,'New HWP'!$E$12:$S$44,15,0)</f>
        <v>0</v>
      </c>
    </row>
    <row r="505" spans="1:5">
      <c r="A505" s="63">
        <f t="shared" si="31"/>
        <v>17</v>
      </c>
      <c r="B505" s="63">
        <f t="shared" si="32"/>
        <v>7</v>
      </c>
      <c r="C505" s="63">
        <f t="shared" si="30"/>
        <v>24</v>
      </c>
      <c r="D505" s="168">
        <f>IF(B505=0,VLOOKUP(A505,'New HWP'!$E$12:$S$44,10,0),VLOOKUP(A505,'New HWP'!$E$12:$S$44,10,0)*(MAX(0,(20-B505))/20))</f>
        <v>0</v>
      </c>
      <c r="E505" s="168">
        <f>VLOOKUP(A505,'New HWP'!$E$12:$S$44,15,0)</f>
        <v>0</v>
      </c>
    </row>
    <row r="506" spans="1:5">
      <c r="A506" s="63">
        <f t="shared" si="31"/>
        <v>17</v>
      </c>
      <c r="B506" s="63">
        <f t="shared" si="32"/>
        <v>8</v>
      </c>
      <c r="C506" s="63">
        <f t="shared" si="30"/>
        <v>25</v>
      </c>
      <c r="D506" s="168">
        <f>IF(B506=0,VLOOKUP(A506,'New HWP'!$E$12:$S$44,10,0),VLOOKUP(A506,'New HWP'!$E$12:$S$44,10,0)*(MAX(0,(20-B506))/20))</f>
        <v>0</v>
      </c>
      <c r="E506" s="168">
        <f>VLOOKUP(A506,'New HWP'!$E$12:$S$44,15,0)</f>
        <v>0</v>
      </c>
    </row>
    <row r="507" spans="1:5">
      <c r="A507" s="63">
        <f t="shared" si="31"/>
        <v>17</v>
      </c>
      <c r="B507" s="63">
        <f t="shared" si="32"/>
        <v>9</v>
      </c>
      <c r="C507" s="63">
        <f t="shared" si="30"/>
        <v>26</v>
      </c>
      <c r="D507" s="168">
        <f>IF(B507=0,VLOOKUP(A507,'New HWP'!$E$12:$S$44,10,0),VLOOKUP(A507,'New HWP'!$E$12:$S$44,10,0)*(MAX(0,(20-B507))/20))</f>
        <v>0</v>
      </c>
      <c r="E507" s="168">
        <f>VLOOKUP(A507,'New HWP'!$E$12:$S$44,15,0)</f>
        <v>0</v>
      </c>
    </row>
    <row r="508" spans="1:5">
      <c r="A508" s="63">
        <f t="shared" si="31"/>
        <v>17</v>
      </c>
      <c r="B508" s="63">
        <f t="shared" si="32"/>
        <v>10</v>
      </c>
      <c r="C508" s="63">
        <f t="shared" si="30"/>
        <v>27</v>
      </c>
      <c r="D508" s="168">
        <f>IF(B508=0,VLOOKUP(A508,'New HWP'!$E$12:$S$44,10,0),VLOOKUP(A508,'New HWP'!$E$12:$S$44,10,0)*(MAX(0,(20-B508))/20))</f>
        <v>0</v>
      </c>
      <c r="E508" s="168">
        <f>VLOOKUP(A508,'New HWP'!$E$12:$S$44,15,0)</f>
        <v>0</v>
      </c>
    </row>
    <row r="509" spans="1:5">
      <c r="A509" s="63">
        <f t="shared" si="31"/>
        <v>17</v>
      </c>
      <c r="B509" s="63">
        <f t="shared" si="32"/>
        <v>11</v>
      </c>
      <c r="C509" s="63">
        <f t="shared" si="30"/>
        <v>28</v>
      </c>
      <c r="D509" s="168">
        <f>IF(B509=0,VLOOKUP(A509,'New HWP'!$E$12:$S$44,10,0),VLOOKUP(A509,'New HWP'!$E$12:$S$44,10,0)*(MAX(0,(20-B509))/20))</f>
        <v>0</v>
      </c>
      <c r="E509" s="168">
        <f>VLOOKUP(A509,'New HWP'!$E$12:$S$44,15,0)</f>
        <v>0</v>
      </c>
    </row>
    <row r="510" spans="1:5">
      <c r="A510" s="63">
        <f t="shared" si="31"/>
        <v>17</v>
      </c>
      <c r="B510" s="63">
        <f t="shared" si="32"/>
        <v>12</v>
      </c>
      <c r="C510" s="63">
        <f t="shared" si="30"/>
        <v>29</v>
      </c>
      <c r="D510" s="168">
        <f>IF(B510=0,VLOOKUP(A510,'New HWP'!$E$12:$S$44,10,0),VLOOKUP(A510,'New HWP'!$E$12:$S$44,10,0)*(MAX(0,(20-B510))/20))</f>
        <v>0</v>
      </c>
      <c r="E510" s="168">
        <f>VLOOKUP(A510,'New HWP'!$E$12:$S$44,15,0)</f>
        <v>0</v>
      </c>
    </row>
    <row r="511" spans="1:5">
      <c r="A511" s="63">
        <f t="shared" si="31"/>
        <v>17</v>
      </c>
      <c r="B511" s="63">
        <f t="shared" si="32"/>
        <v>13</v>
      </c>
      <c r="C511" s="63">
        <f t="shared" si="30"/>
        <v>30</v>
      </c>
      <c r="D511" s="168">
        <f>IF(B511=0,VLOOKUP(A511,'New HWP'!$E$12:$S$44,10,0),VLOOKUP(A511,'New HWP'!$E$12:$S$44,10,0)*(MAX(0,(20-B511))/20))</f>
        <v>0</v>
      </c>
      <c r="E511" s="168">
        <f>VLOOKUP(A511,'New HWP'!$E$12:$S$44,15,0)</f>
        <v>0</v>
      </c>
    </row>
    <row r="512" spans="1:5">
      <c r="A512" s="63">
        <f t="shared" si="31"/>
        <v>17</v>
      </c>
      <c r="B512" s="63">
        <f t="shared" si="32"/>
        <v>14</v>
      </c>
      <c r="C512" s="63">
        <f t="shared" si="30"/>
        <v>31</v>
      </c>
      <c r="D512" s="168">
        <f>IF(B512=0,VLOOKUP(A512,'New HWP'!$E$12:$S$44,10,0),VLOOKUP(A512,'New HWP'!$E$12:$S$44,10,0)*(MAX(0,(20-B512))/20))</f>
        <v>0</v>
      </c>
      <c r="E512" s="168">
        <f>VLOOKUP(A512,'New HWP'!$E$12:$S$44,15,0)</f>
        <v>0</v>
      </c>
    </row>
    <row r="513" spans="1:5">
      <c r="A513" s="63">
        <f t="shared" si="31"/>
        <v>17</v>
      </c>
      <c r="B513" s="63">
        <f t="shared" si="32"/>
        <v>15</v>
      </c>
      <c r="C513" s="63">
        <f t="shared" si="30"/>
        <v>32</v>
      </c>
      <c r="D513" s="168">
        <f>IF(B513=0,VLOOKUP(A513,'New HWP'!$E$12:$S$44,10,0),VLOOKUP(A513,'New HWP'!$E$12:$S$44,10,0)*(MAX(0,(20-B513))/20))</f>
        <v>0</v>
      </c>
      <c r="E513" s="168">
        <f>VLOOKUP(A513,'New HWP'!$E$12:$S$44,15,0)</f>
        <v>0</v>
      </c>
    </row>
    <row r="514" spans="1:5">
      <c r="A514" s="63">
        <f t="shared" si="31"/>
        <v>17</v>
      </c>
      <c r="B514" s="63">
        <f t="shared" si="32"/>
        <v>16</v>
      </c>
      <c r="C514" s="63">
        <f t="shared" si="30"/>
        <v>33</v>
      </c>
      <c r="D514" s="168">
        <f>IF(B514=0,VLOOKUP(A514,'New HWP'!$E$12:$S$44,10,0),VLOOKUP(A514,'New HWP'!$E$12:$S$44,10,0)*(MAX(0,(20-B514))/20))</f>
        <v>0</v>
      </c>
      <c r="E514" s="168">
        <f>VLOOKUP(A514,'New HWP'!$E$12:$S$44,15,0)</f>
        <v>0</v>
      </c>
    </row>
    <row r="515" spans="1:5">
      <c r="A515" s="63">
        <f t="shared" si="31"/>
        <v>17</v>
      </c>
      <c r="B515" s="63">
        <f t="shared" si="32"/>
        <v>17</v>
      </c>
      <c r="C515" s="63">
        <f t="shared" ref="C515:C578" si="33">A515+B515</f>
        <v>34</v>
      </c>
      <c r="D515" s="168">
        <f>IF(B515=0,VLOOKUP(A515,'New HWP'!$E$12:$S$44,10,0),VLOOKUP(A515,'New HWP'!$E$12:$S$44,10,0)*(MAX(0,(20-B515))/20))</f>
        <v>0</v>
      </c>
      <c r="E515" s="168">
        <f>VLOOKUP(A515,'New HWP'!$E$12:$S$44,15,0)</f>
        <v>0</v>
      </c>
    </row>
    <row r="516" spans="1:5">
      <c r="A516" s="63">
        <f t="shared" si="31"/>
        <v>17</v>
      </c>
      <c r="B516" s="63">
        <f t="shared" si="32"/>
        <v>18</v>
      </c>
      <c r="C516" s="63">
        <f t="shared" si="33"/>
        <v>35</v>
      </c>
      <c r="D516" s="168">
        <f>IF(B516=0,VLOOKUP(A516,'New HWP'!$E$12:$S$44,10,0),VLOOKUP(A516,'New HWP'!$E$12:$S$44,10,0)*(MAX(0,(20-B516))/20))</f>
        <v>0</v>
      </c>
      <c r="E516" s="168">
        <f>VLOOKUP(A516,'New HWP'!$E$12:$S$44,15,0)</f>
        <v>0</v>
      </c>
    </row>
    <row r="517" spans="1:5">
      <c r="A517" s="63">
        <f t="shared" si="31"/>
        <v>17</v>
      </c>
      <c r="B517" s="63">
        <f t="shared" si="32"/>
        <v>19</v>
      </c>
      <c r="C517" s="63">
        <f t="shared" si="33"/>
        <v>36</v>
      </c>
      <c r="D517" s="168">
        <f>IF(B517=0,VLOOKUP(A517,'New HWP'!$E$12:$S$44,10,0),VLOOKUP(A517,'New HWP'!$E$12:$S$44,10,0)*(MAX(0,(20-B517))/20))</f>
        <v>0</v>
      </c>
      <c r="E517" s="168">
        <f>VLOOKUP(A517,'New HWP'!$E$12:$S$44,15,0)</f>
        <v>0</v>
      </c>
    </row>
    <row r="518" spans="1:5">
      <c r="A518" s="63">
        <f t="shared" si="31"/>
        <v>17</v>
      </c>
      <c r="B518" s="63">
        <f t="shared" si="32"/>
        <v>20</v>
      </c>
      <c r="C518" s="63">
        <f t="shared" si="33"/>
        <v>37</v>
      </c>
      <c r="D518" s="168">
        <f>IF(B518=0,VLOOKUP(A518,'New HWP'!$E$12:$S$44,10,0),VLOOKUP(A518,'New HWP'!$E$12:$S$44,10,0)*(MAX(0,(20-B518))/20))</f>
        <v>0</v>
      </c>
      <c r="E518" s="168">
        <f>VLOOKUP(A518,'New HWP'!$E$12:$S$44,15,0)</f>
        <v>0</v>
      </c>
    </row>
    <row r="519" spans="1:5">
      <c r="A519" s="63">
        <f t="shared" si="31"/>
        <v>17</v>
      </c>
      <c r="B519" s="63">
        <f t="shared" si="32"/>
        <v>21</v>
      </c>
      <c r="C519" s="63">
        <f t="shared" si="33"/>
        <v>38</v>
      </c>
      <c r="D519" s="168">
        <f>IF(B519=0,VLOOKUP(A519,'New HWP'!$E$12:$S$44,10,0),VLOOKUP(A519,'New HWP'!$E$12:$S$44,10,0)*(MAX(0,(20-B519))/20))</f>
        <v>0</v>
      </c>
      <c r="E519" s="168">
        <f>VLOOKUP(A519,'New HWP'!$E$12:$S$44,15,0)</f>
        <v>0</v>
      </c>
    </row>
    <row r="520" spans="1:5">
      <c r="A520" s="63">
        <f t="shared" si="31"/>
        <v>17</v>
      </c>
      <c r="B520" s="63">
        <f t="shared" si="32"/>
        <v>22</v>
      </c>
      <c r="C520" s="63">
        <f t="shared" si="33"/>
        <v>39</v>
      </c>
      <c r="D520" s="168">
        <f>IF(B520=0,VLOOKUP(A520,'New HWP'!$E$12:$S$44,10,0),VLOOKUP(A520,'New HWP'!$E$12:$S$44,10,0)*(MAX(0,(20-B520))/20))</f>
        <v>0</v>
      </c>
      <c r="E520" s="168">
        <f>VLOOKUP(A520,'New HWP'!$E$12:$S$44,15,0)</f>
        <v>0</v>
      </c>
    </row>
    <row r="521" spans="1:5">
      <c r="A521" s="63">
        <f t="shared" si="31"/>
        <v>17</v>
      </c>
      <c r="B521" s="63">
        <f t="shared" si="32"/>
        <v>23</v>
      </c>
      <c r="C521" s="63">
        <f t="shared" si="33"/>
        <v>40</v>
      </c>
      <c r="D521" s="168">
        <f>IF(B521=0,VLOOKUP(A521,'New HWP'!$E$12:$S$44,10,0),VLOOKUP(A521,'New HWP'!$E$12:$S$44,10,0)*(MAX(0,(20-B521))/20))</f>
        <v>0</v>
      </c>
      <c r="E521" s="168">
        <f>VLOOKUP(A521,'New HWP'!$E$12:$S$44,15,0)</f>
        <v>0</v>
      </c>
    </row>
    <row r="522" spans="1:5">
      <c r="A522" s="63">
        <f t="shared" si="31"/>
        <v>17</v>
      </c>
      <c r="B522" s="63">
        <f t="shared" si="32"/>
        <v>24</v>
      </c>
      <c r="C522" s="63">
        <f t="shared" si="33"/>
        <v>41</v>
      </c>
      <c r="D522" s="168">
        <f>IF(B522=0,VLOOKUP(A522,'New HWP'!$E$12:$S$44,10,0),VLOOKUP(A522,'New HWP'!$E$12:$S$44,10,0)*(MAX(0,(20-B522))/20))</f>
        <v>0</v>
      </c>
      <c r="E522" s="168">
        <f>VLOOKUP(A522,'New HWP'!$E$12:$S$44,15,0)</f>
        <v>0</v>
      </c>
    </row>
    <row r="523" spans="1:5">
      <c r="A523" s="63">
        <f t="shared" si="31"/>
        <v>17</v>
      </c>
      <c r="B523" s="63">
        <f t="shared" si="32"/>
        <v>25</v>
      </c>
      <c r="C523" s="63">
        <f t="shared" si="33"/>
        <v>42</v>
      </c>
      <c r="D523" s="168">
        <f>IF(B523=0,VLOOKUP(A523,'New HWP'!$E$12:$S$44,10,0),VLOOKUP(A523,'New HWP'!$E$12:$S$44,10,0)*(MAX(0,(20-B523))/20))</f>
        <v>0</v>
      </c>
      <c r="E523" s="168">
        <f>VLOOKUP(A523,'New HWP'!$E$12:$S$44,15,0)</f>
        <v>0</v>
      </c>
    </row>
    <row r="524" spans="1:5">
      <c r="A524" s="63">
        <f t="shared" si="31"/>
        <v>17</v>
      </c>
      <c r="B524" s="63">
        <f t="shared" si="32"/>
        <v>26</v>
      </c>
      <c r="C524" s="63">
        <f t="shared" si="33"/>
        <v>43</v>
      </c>
      <c r="D524" s="168">
        <f>IF(B524=0,VLOOKUP(A524,'New HWP'!$E$12:$S$44,10,0),VLOOKUP(A524,'New HWP'!$E$12:$S$44,10,0)*(MAX(0,(20-B524))/20))</f>
        <v>0</v>
      </c>
      <c r="E524" s="168">
        <f>VLOOKUP(A524,'New HWP'!$E$12:$S$44,15,0)</f>
        <v>0</v>
      </c>
    </row>
    <row r="525" spans="1:5">
      <c r="A525" s="63">
        <f t="shared" si="31"/>
        <v>17</v>
      </c>
      <c r="B525" s="63">
        <f t="shared" si="32"/>
        <v>27</v>
      </c>
      <c r="C525" s="63">
        <f t="shared" si="33"/>
        <v>44</v>
      </c>
      <c r="D525" s="168">
        <f>IF(B525=0,VLOOKUP(A525,'New HWP'!$E$12:$S$44,10,0),VLOOKUP(A525,'New HWP'!$E$12:$S$44,10,0)*(MAX(0,(20-B525))/20))</f>
        <v>0</v>
      </c>
      <c r="E525" s="168">
        <f>VLOOKUP(A525,'New HWP'!$E$12:$S$44,15,0)</f>
        <v>0</v>
      </c>
    </row>
    <row r="526" spans="1:5">
      <c r="A526" s="63">
        <f t="shared" si="31"/>
        <v>17</v>
      </c>
      <c r="B526" s="63">
        <f t="shared" si="32"/>
        <v>28</v>
      </c>
      <c r="C526" s="63">
        <f t="shared" si="33"/>
        <v>45</v>
      </c>
      <c r="D526" s="168">
        <f>IF(B526=0,VLOOKUP(A526,'New HWP'!$E$12:$S$44,10,0),VLOOKUP(A526,'New HWP'!$E$12:$S$44,10,0)*(MAX(0,(20-B526))/20))</f>
        <v>0</v>
      </c>
      <c r="E526" s="168">
        <f>VLOOKUP(A526,'New HWP'!$E$12:$S$44,15,0)</f>
        <v>0</v>
      </c>
    </row>
    <row r="527" spans="1:5">
      <c r="A527" s="63">
        <f t="shared" si="31"/>
        <v>17</v>
      </c>
      <c r="B527" s="63">
        <f t="shared" si="32"/>
        <v>29</v>
      </c>
      <c r="C527" s="63">
        <f t="shared" si="33"/>
        <v>46</v>
      </c>
      <c r="D527" s="168">
        <f>IF(B527=0,VLOOKUP(A527,'New HWP'!$E$12:$S$44,10,0),VLOOKUP(A527,'New HWP'!$E$12:$S$44,10,0)*(MAX(0,(20-B527))/20))</f>
        <v>0</v>
      </c>
      <c r="E527" s="168">
        <f>VLOOKUP(A527,'New HWP'!$E$12:$S$44,15,0)</f>
        <v>0</v>
      </c>
    </row>
    <row r="528" spans="1:5">
      <c r="A528" s="63">
        <f t="shared" si="31"/>
        <v>17</v>
      </c>
      <c r="B528" s="63">
        <f t="shared" si="32"/>
        <v>30</v>
      </c>
      <c r="C528" s="63">
        <f t="shared" si="33"/>
        <v>47</v>
      </c>
      <c r="D528" s="168">
        <f>IF(B528=0,VLOOKUP(A528,'New HWP'!$E$12:$S$44,10,0),VLOOKUP(A528,'New HWP'!$E$12:$S$44,10,0)*(MAX(0,(20-B528))/20))</f>
        <v>0</v>
      </c>
      <c r="E528" s="168">
        <f>VLOOKUP(A528,'New HWP'!$E$12:$S$44,15,0)</f>
        <v>0</v>
      </c>
    </row>
    <row r="529" spans="1:5">
      <c r="A529" s="63">
        <f t="shared" si="31"/>
        <v>18</v>
      </c>
      <c r="B529" s="63">
        <f t="shared" si="32"/>
        <v>0</v>
      </c>
      <c r="C529" s="63">
        <f t="shared" si="33"/>
        <v>18</v>
      </c>
      <c r="D529" s="168">
        <f>IF(B529=0,VLOOKUP(A529,'New HWP'!$E$12:$S$44,10,0),VLOOKUP(A529,'New HWP'!$E$12:$S$44,10,0)*(MAX(0,(20-B529))/20))</f>
        <v>0</v>
      </c>
      <c r="E529" s="168">
        <f>VLOOKUP(A529,'New HWP'!$E$12:$S$44,15,0)</f>
        <v>0</v>
      </c>
    </row>
    <row r="530" spans="1:5">
      <c r="A530" s="63">
        <f t="shared" si="31"/>
        <v>18</v>
      </c>
      <c r="B530" s="63">
        <f t="shared" si="32"/>
        <v>1</v>
      </c>
      <c r="C530" s="63">
        <f t="shared" si="33"/>
        <v>19</v>
      </c>
      <c r="D530" s="168">
        <f>IF(B530=0,VLOOKUP(A530,'New HWP'!$E$12:$S$44,10,0),VLOOKUP(A530,'New HWP'!$E$12:$S$44,10,0)*(MAX(0,(20-B530))/20))</f>
        <v>0</v>
      </c>
      <c r="E530" s="168">
        <f>VLOOKUP(A530,'New HWP'!$E$12:$S$44,15,0)</f>
        <v>0</v>
      </c>
    </row>
    <row r="531" spans="1:5">
      <c r="A531" s="63">
        <f t="shared" si="31"/>
        <v>18</v>
      </c>
      <c r="B531" s="63">
        <f t="shared" si="32"/>
        <v>2</v>
      </c>
      <c r="C531" s="63">
        <f t="shared" si="33"/>
        <v>20</v>
      </c>
      <c r="D531" s="168">
        <f>IF(B531=0,VLOOKUP(A531,'New HWP'!$E$12:$S$44,10,0),VLOOKUP(A531,'New HWP'!$E$12:$S$44,10,0)*(MAX(0,(20-B531))/20))</f>
        <v>0</v>
      </c>
      <c r="E531" s="168">
        <f>VLOOKUP(A531,'New HWP'!$E$12:$S$44,15,0)</f>
        <v>0</v>
      </c>
    </row>
    <row r="532" spans="1:5">
      <c r="A532" s="63">
        <f t="shared" si="31"/>
        <v>18</v>
      </c>
      <c r="B532" s="63">
        <f t="shared" si="32"/>
        <v>3</v>
      </c>
      <c r="C532" s="63">
        <f t="shared" si="33"/>
        <v>21</v>
      </c>
      <c r="D532" s="168">
        <f>IF(B532=0,VLOOKUP(A532,'New HWP'!$E$12:$S$44,10,0),VLOOKUP(A532,'New HWP'!$E$12:$S$44,10,0)*(MAX(0,(20-B532))/20))</f>
        <v>0</v>
      </c>
      <c r="E532" s="168">
        <f>VLOOKUP(A532,'New HWP'!$E$12:$S$44,15,0)</f>
        <v>0</v>
      </c>
    </row>
    <row r="533" spans="1:5">
      <c r="A533" s="63">
        <f t="shared" si="31"/>
        <v>18</v>
      </c>
      <c r="B533" s="63">
        <f t="shared" si="32"/>
        <v>4</v>
      </c>
      <c r="C533" s="63">
        <f t="shared" si="33"/>
        <v>22</v>
      </c>
      <c r="D533" s="168">
        <f>IF(B533=0,VLOOKUP(A533,'New HWP'!$E$12:$S$44,10,0),VLOOKUP(A533,'New HWP'!$E$12:$S$44,10,0)*(MAX(0,(20-B533))/20))</f>
        <v>0</v>
      </c>
      <c r="E533" s="168">
        <f>VLOOKUP(A533,'New HWP'!$E$12:$S$44,15,0)</f>
        <v>0</v>
      </c>
    </row>
    <row r="534" spans="1:5">
      <c r="A534" s="63">
        <f t="shared" si="31"/>
        <v>18</v>
      </c>
      <c r="B534" s="63">
        <f t="shared" si="32"/>
        <v>5</v>
      </c>
      <c r="C534" s="63">
        <f t="shared" si="33"/>
        <v>23</v>
      </c>
      <c r="D534" s="168">
        <f>IF(B534=0,VLOOKUP(A534,'New HWP'!$E$12:$S$44,10,0),VLOOKUP(A534,'New HWP'!$E$12:$S$44,10,0)*(MAX(0,(20-B534))/20))</f>
        <v>0</v>
      </c>
      <c r="E534" s="168">
        <f>VLOOKUP(A534,'New HWP'!$E$12:$S$44,15,0)</f>
        <v>0</v>
      </c>
    </row>
    <row r="535" spans="1:5">
      <c r="A535" s="63">
        <f t="shared" si="31"/>
        <v>18</v>
      </c>
      <c r="B535" s="63">
        <f t="shared" si="32"/>
        <v>6</v>
      </c>
      <c r="C535" s="63">
        <f t="shared" si="33"/>
        <v>24</v>
      </c>
      <c r="D535" s="168">
        <f>IF(B535=0,VLOOKUP(A535,'New HWP'!$E$12:$S$44,10,0),VLOOKUP(A535,'New HWP'!$E$12:$S$44,10,0)*(MAX(0,(20-B535))/20))</f>
        <v>0</v>
      </c>
      <c r="E535" s="168">
        <f>VLOOKUP(A535,'New HWP'!$E$12:$S$44,15,0)</f>
        <v>0</v>
      </c>
    </row>
    <row r="536" spans="1:5">
      <c r="A536" s="63">
        <f t="shared" si="31"/>
        <v>18</v>
      </c>
      <c r="B536" s="63">
        <f t="shared" si="32"/>
        <v>7</v>
      </c>
      <c r="C536" s="63">
        <f t="shared" si="33"/>
        <v>25</v>
      </c>
      <c r="D536" s="168">
        <f>IF(B536=0,VLOOKUP(A536,'New HWP'!$E$12:$S$44,10,0),VLOOKUP(A536,'New HWP'!$E$12:$S$44,10,0)*(MAX(0,(20-B536))/20))</f>
        <v>0</v>
      </c>
      <c r="E536" s="168">
        <f>VLOOKUP(A536,'New HWP'!$E$12:$S$44,15,0)</f>
        <v>0</v>
      </c>
    </row>
    <row r="537" spans="1:5">
      <c r="A537" s="63">
        <f t="shared" si="31"/>
        <v>18</v>
      </c>
      <c r="B537" s="63">
        <f t="shared" si="32"/>
        <v>8</v>
      </c>
      <c r="C537" s="63">
        <f t="shared" si="33"/>
        <v>26</v>
      </c>
      <c r="D537" s="168">
        <f>IF(B537=0,VLOOKUP(A537,'New HWP'!$E$12:$S$44,10,0),VLOOKUP(A537,'New HWP'!$E$12:$S$44,10,0)*(MAX(0,(20-B537))/20))</f>
        <v>0</v>
      </c>
      <c r="E537" s="168">
        <f>VLOOKUP(A537,'New HWP'!$E$12:$S$44,15,0)</f>
        <v>0</v>
      </c>
    </row>
    <row r="538" spans="1:5">
      <c r="A538" s="63">
        <f t="shared" si="31"/>
        <v>18</v>
      </c>
      <c r="B538" s="63">
        <f t="shared" si="32"/>
        <v>9</v>
      </c>
      <c r="C538" s="63">
        <f t="shared" si="33"/>
        <v>27</v>
      </c>
      <c r="D538" s="168">
        <f>IF(B538=0,VLOOKUP(A538,'New HWP'!$E$12:$S$44,10,0),VLOOKUP(A538,'New HWP'!$E$12:$S$44,10,0)*(MAX(0,(20-B538))/20))</f>
        <v>0</v>
      </c>
      <c r="E538" s="168">
        <f>VLOOKUP(A538,'New HWP'!$E$12:$S$44,15,0)</f>
        <v>0</v>
      </c>
    </row>
    <row r="539" spans="1:5">
      <c r="A539" s="63">
        <f t="shared" si="31"/>
        <v>18</v>
      </c>
      <c r="B539" s="63">
        <f t="shared" si="32"/>
        <v>10</v>
      </c>
      <c r="C539" s="63">
        <f t="shared" si="33"/>
        <v>28</v>
      </c>
      <c r="D539" s="168">
        <f>IF(B539=0,VLOOKUP(A539,'New HWP'!$E$12:$S$44,10,0),VLOOKUP(A539,'New HWP'!$E$12:$S$44,10,0)*(MAX(0,(20-B539))/20))</f>
        <v>0</v>
      </c>
      <c r="E539" s="168">
        <f>VLOOKUP(A539,'New HWP'!$E$12:$S$44,15,0)</f>
        <v>0</v>
      </c>
    </row>
    <row r="540" spans="1:5">
      <c r="A540" s="63">
        <f t="shared" si="31"/>
        <v>18</v>
      </c>
      <c r="B540" s="63">
        <f t="shared" si="32"/>
        <v>11</v>
      </c>
      <c r="C540" s="63">
        <f t="shared" si="33"/>
        <v>29</v>
      </c>
      <c r="D540" s="168">
        <f>IF(B540=0,VLOOKUP(A540,'New HWP'!$E$12:$S$44,10,0),VLOOKUP(A540,'New HWP'!$E$12:$S$44,10,0)*(MAX(0,(20-B540))/20))</f>
        <v>0</v>
      </c>
      <c r="E540" s="168">
        <f>VLOOKUP(A540,'New HWP'!$E$12:$S$44,15,0)</f>
        <v>0</v>
      </c>
    </row>
    <row r="541" spans="1:5">
      <c r="A541" s="63">
        <f t="shared" si="31"/>
        <v>18</v>
      </c>
      <c r="B541" s="63">
        <f t="shared" si="32"/>
        <v>12</v>
      </c>
      <c r="C541" s="63">
        <f t="shared" si="33"/>
        <v>30</v>
      </c>
      <c r="D541" s="168">
        <f>IF(B541=0,VLOOKUP(A541,'New HWP'!$E$12:$S$44,10,0),VLOOKUP(A541,'New HWP'!$E$12:$S$44,10,0)*(MAX(0,(20-B541))/20))</f>
        <v>0</v>
      </c>
      <c r="E541" s="168">
        <f>VLOOKUP(A541,'New HWP'!$E$12:$S$44,15,0)</f>
        <v>0</v>
      </c>
    </row>
    <row r="542" spans="1:5">
      <c r="A542" s="63">
        <f t="shared" si="31"/>
        <v>18</v>
      </c>
      <c r="B542" s="63">
        <f t="shared" si="32"/>
        <v>13</v>
      </c>
      <c r="C542" s="63">
        <f t="shared" si="33"/>
        <v>31</v>
      </c>
      <c r="D542" s="168">
        <f>IF(B542=0,VLOOKUP(A542,'New HWP'!$E$12:$S$44,10,0),VLOOKUP(A542,'New HWP'!$E$12:$S$44,10,0)*(MAX(0,(20-B542))/20))</f>
        <v>0</v>
      </c>
      <c r="E542" s="168">
        <f>VLOOKUP(A542,'New HWP'!$E$12:$S$44,15,0)</f>
        <v>0</v>
      </c>
    </row>
    <row r="543" spans="1:5">
      <c r="A543" s="63">
        <f t="shared" si="31"/>
        <v>18</v>
      </c>
      <c r="B543" s="63">
        <f t="shared" si="32"/>
        <v>14</v>
      </c>
      <c r="C543" s="63">
        <f t="shared" si="33"/>
        <v>32</v>
      </c>
      <c r="D543" s="168">
        <f>IF(B543=0,VLOOKUP(A543,'New HWP'!$E$12:$S$44,10,0),VLOOKUP(A543,'New HWP'!$E$12:$S$44,10,0)*(MAX(0,(20-B543))/20))</f>
        <v>0</v>
      </c>
      <c r="E543" s="168">
        <f>VLOOKUP(A543,'New HWP'!$E$12:$S$44,15,0)</f>
        <v>0</v>
      </c>
    </row>
    <row r="544" spans="1:5">
      <c r="A544" s="63">
        <f t="shared" si="31"/>
        <v>18</v>
      </c>
      <c r="B544" s="63">
        <f t="shared" si="32"/>
        <v>15</v>
      </c>
      <c r="C544" s="63">
        <f t="shared" si="33"/>
        <v>33</v>
      </c>
      <c r="D544" s="168">
        <f>IF(B544=0,VLOOKUP(A544,'New HWP'!$E$12:$S$44,10,0),VLOOKUP(A544,'New HWP'!$E$12:$S$44,10,0)*(MAX(0,(20-B544))/20))</f>
        <v>0</v>
      </c>
      <c r="E544" s="168">
        <f>VLOOKUP(A544,'New HWP'!$E$12:$S$44,15,0)</f>
        <v>0</v>
      </c>
    </row>
    <row r="545" spans="1:5">
      <c r="A545" s="63">
        <f t="shared" si="31"/>
        <v>18</v>
      </c>
      <c r="B545" s="63">
        <f t="shared" si="32"/>
        <v>16</v>
      </c>
      <c r="C545" s="63">
        <f t="shared" si="33"/>
        <v>34</v>
      </c>
      <c r="D545" s="168">
        <f>IF(B545=0,VLOOKUP(A545,'New HWP'!$E$12:$S$44,10,0),VLOOKUP(A545,'New HWP'!$E$12:$S$44,10,0)*(MAX(0,(20-B545))/20))</f>
        <v>0</v>
      </c>
      <c r="E545" s="168">
        <f>VLOOKUP(A545,'New HWP'!$E$12:$S$44,15,0)</f>
        <v>0</v>
      </c>
    </row>
    <row r="546" spans="1:5">
      <c r="A546" s="63">
        <f t="shared" ref="A546:A609" si="34">A515+1</f>
        <v>18</v>
      </c>
      <c r="B546" s="63">
        <f t="shared" ref="B546:B609" si="35">B515</f>
        <v>17</v>
      </c>
      <c r="C546" s="63">
        <f t="shared" si="33"/>
        <v>35</v>
      </c>
      <c r="D546" s="168">
        <f>IF(B546=0,VLOOKUP(A546,'New HWP'!$E$12:$S$44,10,0),VLOOKUP(A546,'New HWP'!$E$12:$S$44,10,0)*(MAX(0,(20-B546))/20))</f>
        <v>0</v>
      </c>
      <c r="E546" s="168">
        <f>VLOOKUP(A546,'New HWP'!$E$12:$S$44,15,0)</f>
        <v>0</v>
      </c>
    </row>
    <row r="547" spans="1:5">
      <c r="A547" s="63">
        <f t="shared" si="34"/>
        <v>18</v>
      </c>
      <c r="B547" s="63">
        <f t="shared" si="35"/>
        <v>18</v>
      </c>
      <c r="C547" s="63">
        <f t="shared" si="33"/>
        <v>36</v>
      </c>
      <c r="D547" s="168">
        <f>IF(B547=0,VLOOKUP(A547,'New HWP'!$E$12:$S$44,10,0),VLOOKUP(A547,'New HWP'!$E$12:$S$44,10,0)*(MAX(0,(20-B547))/20))</f>
        <v>0</v>
      </c>
      <c r="E547" s="168">
        <f>VLOOKUP(A547,'New HWP'!$E$12:$S$44,15,0)</f>
        <v>0</v>
      </c>
    </row>
    <row r="548" spans="1:5">
      <c r="A548" s="63">
        <f t="shared" si="34"/>
        <v>18</v>
      </c>
      <c r="B548" s="63">
        <f t="shared" si="35"/>
        <v>19</v>
      </c>
      <c r="C548" s="63">
        <f t="shared" si="33"/>
        <v>37</v>
      </c>
      <c r="D548" s="168">
        <f>IF(B548=0,VLOOKUP(A548,'New HWP'!$E$12:$S$44,10,0),VLOOKUP(A548,'New HWP'!$E$12:$S$44,10,0)*(MAX(0,(20-B548))/20))</f>
        <v>0</v>
      </c>
      <c r="E548" s="168">
        <f>VLOOKUP(A548,'New HWP'!$E$12:$S$44,15,0)</f>
        <v>0</v>
      </c>
    </row>
    <row r="549" spans="1:5">
      <c r="A549" s="63">
        <f t="shared" si="34"/>
        <v>18</v>
      </c>
      <c r="B549" s="63">
        <f t="shared" si="35"/>
        <v>20</v>
      </c>
      <c r="C549" s="63">
        <f t="shared" si="33"/>
        <v>38</v>
      </c>
      <c r="D549" s="168">
        <f>IF(B549=0,VLOOKUP(A549,'New HWP'!$E$12:$S$44,10,0),VLOOKUP(A549,'New HWP'!$E$12:$S$44,10,0)*(MAX(0,(20-B549))/20))</f>
        <v>0</v>
      </c>
      <c r="E549" s="168">
        <f>VLOOKUP(A549,'New HWP'!$E$12:$S$44,15,0)</f>
        <v>0</v>
      </c>
    </row>
    <row r="550" spans="1:5">
      <c r="A550" s="63">
        <f t="shared" si="34"/>
        <v>18</v>
      </c>
      <c r="B550" s="63">
        <f t="shared" si="35"/>
        <v>21</v>
      </c>
      <c r="C550" s="63">
        <f t="shared" si="33"/>
        <v>39</v>
      </c>
      <c r="D550" s="168">
        <f>IF(B550=0,VLOOKUP(A550,'New HWP'!$E$12:$S$44,10,0),VLOOKUP(A550,'New HWP'!$E$12:$S$44,10,0)*(MAX(0,(20-B550))/20))</f>
        <v>0</v>
      </c>
      <c r="E550" s="168">
        <f>VLOOKUP(A550,'New HWP'!$E$12:$S$44,15,0)</f>
        <v>0</v>
      </c>
    </row>
    <row r="551" spans="1:5">
      <c r="A551" s="63">
        <f t="shared" si="34"/>
        <v>18</v>
      </c>
      <c r="B551" s="63">
        <f t="shared" si="35"/>
        <v>22</v>
      </c>
      <c r="C551" s="63">
        <f t="shared" si="33"/>
        <v>40</v>
      </c>
      <c r="D551" s="168">
        <f>IF(B551=0,VLOOKUP(A551,'New HWP'!$E$12:$S$44,10,0),VLOOKUP(A551,'New HWP'!$E$12:$S$44,10,0)*(MAX(0,(20-B551))/20))</f>
        <v>0</v>
      </c>
      <c r="E551" s="168">
        <f>VLOOKUP(A551,'New HWP'!$E$12:$S$44,15,0)</f>
        <v>0</v>
      </c>
    </row>
    <row r="552" spans="1:5">
      <c r="A552" s="63">
        <f t="shared" si="34"/>
        <v>18</v>
      </c>
      <c r="B552" s="63">
        <f t="shared" si="35"/>
        <v>23</v>
      </c>
      <c r="C552" s="63">
        <f t="shared" si="33"/>
        <v>41</v>
      </c>
      <c r="D552" s="168">
        <f>IF(B552=0,VLOOKUP(A552,'New HWP'!$E$12:$S$44,10,0),VLOOKUP(A552,'New HWP'!$E$12:$S$44,10,0)*(MAX(0,(20-B552))/20))</f>
        <v>0</v>
      </c>
      <c r="E552" s="168">
        <f>VLOOKUP(A552,'New HWP'!$E$12:$S$44,15,0)</f>
        <v>0</v>
      </c>
    </row>
    <row r="553" spans="1:5">
      <c r="A553" s="63">
        <f t="shared" si="34"/>
        <v>18</v>
      </c>
      <c r="B553" s="63">
        <f t="shared" si="35"/>
        <v>24</v>
      </c>
      <c r="C553" s="63">
        <f t="shared" si="33"/>
        <v>42</v>
      </c>
      <c r="D553" s="168">
        <f>IF(B553=0,VLOOKUP(A553,'New HWP'!$E$12:$S$44,10,0),VLOOKUP(A553,'New HWP'!$E$12:$S$44,10,0)*(MAX(0,(20-B553))/20))</f>
        <v>0</v>
      </c>
      <c r="E553" s="168">
        <f>VLOOKUP(A553,'New HWP'!$E$12:$S$44,15,0)</f>
        <v>0</v>
      </c>
    </row>
    <row r="554" spans="1:5">
      <c r="A554" s="63">
        <f t="shared" si="34"/>
        <v>18</v>
      </c>
      <c r="B554" s="63">
        <f t="shared" si="35"/>
        <v>25</v>
      </c>
      <c r="C554" s="63">
        <f t="shared" si="33"/>
        <v>43</v>
      </c>
      <c r="D554" s="168">
        <f>IF(B554=0,VLOOKUP(A554,'New HWP'!$E$12:$S$44,10,0),VLOOKUP(A554,'New HWP'!$E$12:$S$44,10,0)*(MAX(0,(20-B554))/20))</f>
        <v>0</v>
      </c>
      <c r="E554" s="168">
        <f>VLOOKUP(A554,'New HWP'!$E$12:$S$44,15,0)</f>
        <v>0</v>
      </c>
    </row>
    <row r="555" spans="1:5">
      <c r="A555" s="63">
        <f t="shared" si="34"/>
        <v>18</v>
      </c>
      <c r="B555" s="63">
        <f t="shared" si="35"/>
        <v>26</v>
      </c>
      <c r="C555" s="63">
        <f t="shared" si="33"/>
        <v>44</v>
      </c>
      <c r="D555" s="168">
        <f>IF(B555=0,VLOOKUP(A555,'New HWP'!$E$12:$S$44,10,0),VLOOKUP(A555,'New HWP'!$E$12:$S$44,10,0)*(MAX(0,(20-B555))/20))</f>
        <v>0</v>
      </c>
      <c r="E555" s="168">
        <f>VLOOKUP(A555,'New HWP'!$E$12:$S$44,15,0)</f>
        <v>0</v>
      </c>
    </row>
    <row r="556" spans="1:5">
      <c r="A556" s="63">
        <f t="shared" si="34"/>
        <v>18</v>
      </c>
      <c r="B556" s="63">
        <f t="shared" si="35"/>
        <v>27</v>
      </c>
      <c r="C556" s="63">
        <f t="shared" si="33"/>
        <v>45</v>
      </c>
      <c r="D556" s="168">
        <f>IF(B556=0,VLOOKUP(A556,'New HWP'!$E$12:$S$44,10,0),VLOOKUP(A556,'New HWP'!$E$12:$S$44,10,0)*(MAX(0,(20-B556))/20))</f>
        <v>0</v>
      </c>
      <c r="E556" s="168">
        <f>VLOOKUP(A556,'New HWP'!$E$12:$S$44,15,0)</f>
        <v>0</v>
      </c>
    </row>
    <row r="557" spans="1:5">
      <c r="A557" s="63">
        <f t="shared" si="34"/>
        <v>18</v>
      </c>
      <c r="B557" s="63">
        <f t="shared" si="35"/>
        <v>28</v>
      </c>
      <c r="C557" s="63">
        <f t="shared" si="33"/>
        <v>46</v>
      </c>
      <c r="D557" s="168">
        <f>IF(B557=0,VLOOKUP(A557,'New HWP'!$E$12:$S$44,10,0),VLOOKUP(A557,'New HWP'!$E$12:$S$44,10,0)*(MAX(0,(20-B557))/20))</f>
        <v>0</v>
      </c>
      <c r="E557" s="168">
        <f>VLOOKUP(A557,'New HWP'!$E$12:$S$44,15,0)</f>
        <v>0</v>
      </c>
    </row>
    <row r="558" spans="1:5">
      <c r="A558" s="63">
        <f t="shared" si="34"/>
        <v>18</v>
      </c>
      <c r="B558" s="63">
        <f t="shared" si="35"/>
        <v>29</v>
      </c>
      <c r="C558" s="63">
        <f t="shared" si="33"/>
        <v>47</v>
      </c>
      <c r="D558" s="168">
        <f>IF(B558=0,VLOOKUP(A558,'New HWP'!$E$12:$S$44,10,0),VLOOKUP(A558,'New HWP'!$E$12:$S$44,10,0)*(MAX(0,(20-B558))/20))</f>
        <v>0</v>
      </c>
      <c r="E558" s="168">
        <f>VLOOKUP(A558,'New HWP'!$E$12:$S$44,15,0)</f>
        <v>0</v>
      </c>
    </row>
    <row r="559" spans="1:5">
      <c r="A559" s="63">
        <f t="shared" si="34"/>
        <v>18</v>
      </c>
      <c r="B559" s="63">
        <f t="shared" si="35"/>
        <v>30</v>
      </c>
      <c r="C559" s="63">
        <f t="shared" si="33"/>
        <v>48</v>
      </c>
      <c r="D559" s="168">
        <f>IF(B559=0,VLOOKUP(A559,'New HWP'!$E$12:$S$44,10,0),VLOOKUP(A559,'New HWP'!$E$12:$S$44,10,0)*(MAX(0,(20-B559))/20))</f>
        <v>0</v>
      </c>
      <c r="E559" s="168">
        <f>VLOOKUP(A559,'New HWP'!$E$12:$S$44,15,0)</f>
        <v>0</v>
      </c>
    </row>
    <row r="560" spans="1:5">
      <c r="A560" s="63">
        <f t="shared" si="34"/>
        <v>19</v>
      </c>
      <c r="B560" s="63">
        <f t="shared" si="35"/>
        <v>0</v>
      </c>
      <c r="C560" s="63">
        <f t="shared" si="33"/>
        <v>19</v>
      </c>
      <c r="D560" s="168">
        <f>IF(B560=0,VLOOKUP(A560,'New HWP'!$E$12:$S$44,10,0),VLOOKUP(A560,'New HWP'!$E$12:$S$44,10,0)*(MAX(0,(20-B560))/20))</f>
        <v>0</v>
      </c>
      <c r="E560" s="168">
        <f>VLOOKUP(A560,'New HWP'!$E$12:$S$44,15,0)</f>
        <v>0</v>
      </c>
    </row>
    <row r="561" spans="1:5">
      <c r="A561" s="63">
        <f t="shared" si="34"/>
        <v>19</v>
      </c>
      <c r="B561" s="63">
        <f t="shared" si="35"/>
        <v>1</v>
      </c>
      <c r="C561" s="63">
        <f t="shared" si="33"/>
        <v>20</v>
      </c>
      <c r="D561" s="168">
        <f>IF(B561=0,VLOOKUP(A561,'New HWP'!$E$12:$S$44,10,0),VLOOKUP(A561,'New HWP'!$E$12:$S$44,10,0)*(MAX(0,(20-B561))/20))</f>
        <v>0</v>
      </c>
      <c r="E561" s="168">
        <f>VLOOKUP(A561,'New HWP'!$E$12:$S$44,15,0)</f>
        <v>0</v>
      </c>
    </row>
    <row r="562" spans="1:5">
      <c r="A562" s="63">
        <f t="shared" si="34"/>
        <v>19</v>
      </c>
      <c r="B562" s="63">
        <f t="shared" si="35"/>
        <v>2</v>
      </c>
      <c r="C562" s="63">
        <f t="shared" si="33"/>
        <v>21</v>
      </c>
      <c r="D562" s="168">
        <f>IF(B562=0,VLOOKUP(A562,'New HWP'!$E$12:$S$44,10,0),VLOOKUP(A562,'New HWP'!$E$12:$S$44,10,0)*(MAX(0,(20-B562))/20))</f>
        <v>0</v>
      </c>
      <c r="E562" s="168">
        <f>VLOOKUP(A562,'New HWP'!$E$12:$S$44,15,0)</f>
        <v>0</v>
      </c>
    </row>
    <row r="563" spans="1:5">
      <c r="A563" s="63">
        <f t="shared" si="34"/>
        <v>19</v>
      </c>
      <c r="B563" s="63">
        <f t="shared" si="35"/>
        <v>3</v>
      </c>
      <c r="C563" s="63">
        <f t="shared" si="33"/>
        <v>22</v>
      </c>
      <c r="D563" s="168">
        <f>IF(B563=0,VLOOKUP(A563,'New HWP'!$E$12:$S$44,10,0),VLOOKUP(A563,'New HWP'!$E$12:$S$44,10,0)*(MAX(0,(20-B563))/20))</f>
        <v>0</v>
      </c>
      <c r="E563" s="168">
        <f>VLOOKUP(A563,'New HWP'!$E$12:$S$44,15,0)</f>
        <v>0</v>
      </c>
    </row>
    <row r="564" spans="1:5">
      <c r="A564" s="63">
        <f t="shared" si="34"/>
        <v>19</v>
      </c>
      <c r="B564" s="63">
        <f t="shared" si="35"/>
        <v>4</v>
      </c>
      <c r="C564" s="63">
        <f t="shared" si="33"/>
        <v>23</v>
      </c>
      <c r="D564" s="168">
        <f>IF(B564=0,VLOOKUP(A564,'New HWP'!$E$12:$S$44,10,0),VLOOKUP(A564,'New HWP'!$E$12:$S$44,10,0)*(MAX(0,(20-B564))/20))</f>
        <v>0</v>
      </c>
      <c r="E564" s="168">
        <f>VLOOKUP(A564,'New HWP'!$E$12:$S$44,15,0)</f>
        <v>0</v>
      </c>
    </row>
    <row r="565" spans="1:5">
      <c r="A565" s="63">
        <f t="shared" si="34"/>
        <v>19</v>
      </c>
      <c r="B565" s="63">
        <f t="shared" si="35"/>
        <v>5</v>
      </c>
      <c r="C565" s="63">
        <f t="shared" si="33"/>
        <v>24</v>
      </c>
      <c r="D565" s="168">
        <f>IF(B565=0,VLOOKUP(A565,'New HWP'!$E$12:$S$44,10,0),VLOOKUP(A565,'New HWP'!$E$12:$S$44,10,0)*(MAX(0,(20-B565))/20))</f>
        <v>0</v>
      </c>
      <c r="E565" s="168">
        <f>VLOOKUP(A565,'New HWP'!$E$12:$S$44,15,0)</f>
        <v>0</v>
      </c>
    </row>
    <row r="566" spans="1:5">
      <c r="A566" s="63">
        <f t="shared" si="34"/>
        <v>19</v>
      </c>
      <c r="B566" s="63">
        <f t="shared" si="35"/>
        <v>6</v>
      </c>
      <c r="C566" s="63">
        <f t="shared" si="33"/>
        <v>25</v>
      </c>
      <c r="D566" s="168">
        <f>IF(B566=0,VLOOKUP(A566,'New HWP'!$E$12:$S$44,10,0),VLOOKUP(A566,'New HWP'!$E$12:$S$44,10,0)*(MAX(0,(20-B566))/20))</f>
        <v>0</v>
      </c>
      <c r="E566" s="168">
        <f>VLOOKUP(A566,'New HWP'!$E$12:$S$44,15,0)</f>
        <v>0</v>
      </c>
    </row>
    <row r="567" spans="1:5">
      <c r="A567" s="63">
        <f t="shared" si="34"/>
        <v>19</v>
      </c>
      <c r="B567" s="63">
        <f t="shared" si="35"/>
        <v>7</v>
      </c>
      <c r="C567" s="63">
        <f t="shared" si="33"/>
        <v>26</v>
      </c>
      <c r="D567" s="168">
        <f>IF(B567=0,VLOOKUP(A567,'New HWP'!$E$12:$S$44,10,0),VLOOKUP(A567,'New HWP'!$E$12:$S$44,10,0)*(MAX(0,(20-B567))/20))</f>
        <v>0</v>
      </c>
      <c r="E567" s="168">
        <f>VLOOKUP(A567,'New HWP'!$E$12:$S$44,15,0)</f>
        <v>0</v>
      </c>
    </row>
    <row r="568" spans="1:5">
      <c r="A568" s="63">
        <f t="shared" si="34"/>
        <v>19</v>
      </c>
      <c r="B568" s="63">
        <f t="shared" si="35"/>
        <v>8</v>
      </c>
      <c r="C568" s="63">
        <f t="shared" si="33"/>
        <v>27</v>
      </c>
      <c r="D568" s="168">
        <f>IF(B568=0,VLOOKUP(A568,'New HWP'!$E$12:$S$44,10,0),VLOOKUP(A568,'New HWP'!$E$12:$S$44,10,0)*(MAX(0,(20-B568))/20))</f>
        <v>0</v>
      </c>
      <c r="E568" s="168">
        <f>VLOOKUP(A568,'New HWP'!$E$12:$S$44,15,0)</f>
        <v>0</v>
      </c>
    </row>
    <row r="569" spans="1:5">
      <c r="A569" s="63">
        <f t="shared" si="34"/>
        <v>19</v>
      </c>
      <c r="B569" s="63">
        <f t="shared" si="35"/>
        <v>9</v>
      </c>
      <c r="C569" s="63">
        <f t="shared" si="33"/>
        <v>28</v>
      </c>
      <c r="D569" s="168">
        <f>IF(B569=0,VLOOKUP(A569,'New HWP'!$E$12:$S$44,10,0),VLOOKUP(A569,'New HWP'!$E$12:$S$44,10,0)*(MAX(0,(20-B569))/20))</f>
        <v>0</v>
      </c>
      <c r="E569" s="168">
        <f>VLOOKUP(A569,'New HWP'!$E$12:$S$44,15,0)</f>
        <v>0</v>
      </c>
    </row>
    <row r="570" spans="1:5">
      <c r="A570" s="63">
        <f t="shared" si="34"/>
        <v>19</v>
      </c>
      <c r="B570" s="63">
        <f t="shared" si="35"/>
        <v>10</v>
      </c>
      <c r="C570" s="63">
        <f t="shared" si="33"/>
        <v>29</v>
      </c>
      <c r="D570" s="168">
        <f>IF(B570=0,VLOOKUP(A570,'New HWP'!$E$12:$S$44,10,0),VLOOKUP(A570,'New HWP'!$E$12:$S$44,10,0)*(MAX(0,(20-B570))/20))</f>
        <v>0</v>
      </c>
      <c r="E570" s="168">
        <f>VLOOKUP(A570,'New HWP'!$E$12:$S$44,15,0)</f>
        <v>0</v>
      </c>
    </row>
    <row r="571" spans="1:5">
      <c r="A571" s="63">
        <f t="shared" si="34"/>
        <v>19</v>
      </c>
      <c r="B571" s="63">
        <f t="shared" si="35"/>
        <v>11</v>
      </c>
      <c r="C571" s="63">
        <f t="shared" si="33"/>
        <v>30</v>
      </c>
      <c r="D571" s="168">
        <f>IF(B571=0,VLOOKUP(A571,'New HWP'!$E$12:$S$44,10,0),VLOOKUP(A571,'New HWP'!$E$12:$S$44,10,0)*(MAX(0,(20-B571))/20))</f>
        <v>0</v>
      </c>
      <c r="E571" s="168">
        <f>VLOOKUP(A571,'New HWP'!$E$12:$S$44,15,0)</f>
        <v>0</v>
      </c>
    </row>
    <row r="572" spans="1:5">
      <c r="A572" s="63">
        <f t="shared" si="34"/>
        <v>19</v>
      </c>
      <c r="B572" s="63">
        <f t="shared" si="35"/>
        <v>12</v>
      </c>
      <c r="C572" s="63">
        <f t="shared" si="33"/>
        <v>31</v>
      </c>
      <c r="D572" s="168">
        <f>IF(B572=0,VLOOKUP(A572,'New HWP'!$E$12:$S$44,10,0),VLOOKUP(A572,'New HWP'!$E$12:$S$44,10,0)*(MAX(0,(20-B572))/20))</f>
        <v>0</v>
      </c>
      <c r="E572" s="168">
        <f>VLOOKUP(A572,'New HWP'!$E$12:$S$44,15,0)</f>
        <v>0</v>
      </c>
    </row>
    <row r="573" spans="1:5">
      <c r="A573" s="63">
        <f t="shared" si="34"/>
        <v>19</v>
      </c>
      <c r="B573" s="63">
        <f t="shared" si="35"/>
        <v>13</v>
      </c>
      <c r="C573" s="63">
        <f t="shared" si="33"/>
        <v>32</v>
      </c>
      <c r="D573" s="168">
        <f>IF(B573=0,VLOOKUP(A573,'New HWP'!$E$12:$S$44,10,0),VLOOKUP(A573,'New HWP'!$E$12:$S$44,10,0)*(MAX(0,(20-B573))/20))</f>
        <v>0</v>
      </c>
      <c r="E573" s="168">
        <f>VLOOKUP(A573,'New HWP'!$E$12:$S$44,15,0)</f>
        <v>0</v>
      </c>
    </row>
    <row r="574" spans="1:5">
      <c r="A574" s="63">
        <f t="shared" si="34"/>
        <v>19</v>
      </c>
      <c r="B574" s="63">
        <f t="shared" si="35"/>
        <v>14</v>
      </c>
      <c r="C574" s="63">
        <f t="shared" si="33"/>
        <v>33</v>
      </c>
      <c r="D574" s="168">
        <f>IF(B574=0,VLOOKUP(A574,'New HWP'!$E$12:$S$44,10,0),VLOOKUP(A574,'New HWP'!$E$12:$S$44,10,0)*(MAX(0,(20-B574))/20))</f>
        <v>0</v>
      </c>
      <c r="E574" s="168">
        <f>VLOOKUP(A574,'New HWP'!$E$12:$S$44,15,0)</f>
        <v>0</v>
      </c>
    </row>
    <row r="575" spans="1:5">
      <c r="A575" s="63">
        <f t="shared" si="34"/>
        <v>19</v>
      </c>
      <c r="B575" s="63">
        <f t="shared" si="35"/>
        <v>15</v>
      </c>
      <c r="C575" s="63">
        <f t="shared" si="33"/>
        <v>34</v>
      </c>
      <c r="D575" s="168">
        <f>IF(B575=0,VLOOKUP(A575,'New HWP'!$E$12:$S$44,10,0),VLOOKUP(A575,'New HWP'!$E$12:$S$44,10,0)*(MAX(0,(20-B575))/20))</f>
        <v>0</v>
      </c>
      <c r="E575" s="168">
        <f>VLOOKUP(A575,'New HWP'!$E$12:$S$44,15,0)</f>
        <v>0</v>
      </c>
    </row>
    <row r="576" spans="1:5">
      <c r="A576" s="63">
        <f t="shared" si="34"/>
        <v>19</v>
      </c>
      <c r="B576" s="63">
        <f t="shared" si="35"/>
        <v>16</v>
      </c>
      <c r="C576" s="63">
        <f t="shared" si="33"/>
        <v>35</v>
      </c>
      <c r="D576" s="168">
        <f>IF(B576=0,VLOOKUP(A576,'New HWP'!$E$12:$S$44,10,0),VLOOKUP(A576,'New HWP'!$E$12:$S$44,10,0)*(MAX(0,(20-B576))/20))</f>
        <v>0</v>
      </c>
      <c r="E576" s="168">
        <f>VLOOKUP(A576,'New HWP'!$E$12:$S$44,15,0)</f>
        <v>0</v>
      </c>
    </row>
    <row r="577" spans="1:5">
      <c r="A577" s="63">
        <f t="shared" si="34"/>
        <v>19</v>
      </c>
      <c r="B577" s="63">
        <f t="shared" si="35"/>
        <v>17</v>
      </c>
      <c r="C577" s="63">
        <f t="shared" si="33"/>
        <v>36</v>
      </c>
      <c r="D577" s="168">
        <f>IF(B577=0,VLOOKUP(A577,'New HWP'!$E$12:$S$44,10,0),VLOOKUP(A577,'New HWP'!$E$12:$S$44,10,0)*(MAX(0,(20-B577))/20))</f>
        <v>0</v>
      </c>
      <c r="E577" s="168">
        <f>VLOOKUP(A577,'New HWP'!$E$12:$S$44,15,0)</f>
        <v>0</v>
      </c>
    </row>
    <row r="578" spans="1:5">
      <c r="A578" s="63">
        <f t="shared" si="34"/>
        <v>19</v>
      </c>
      <c r="B578" s="63">
        <f t="shared" si="35"/>
        <v>18</v>
      </c>
      <c r="C578" s="63">
        <f t="shared" si="33"/>
        <v>37</v>
      </c>
      <c r="D578" s="168">
        <f>IF(B578=0,VLOOKUP(A578,'New HWP'!$E$12:$S$44,10,0),VLOOKUP(A578,'New HWP'!$E$12:$S$44,10,0)*(MAX(0,(20-B578))/20))</f>
        <v>0</v>
      </c>
      <c r="E578" s="168">
        <f>VLOOKUP(A578,'New HWP'!$E$12:$S$44,15,0)</f>
        <v>0</v>
      </c>
    </row>
    <row r="579" spans="1:5">
      <c r="A579" s="63">
        <f t="shared" si="34"/>
        <v>19</v>
      </c>
      <c r="B579" s="63">
        <f t="shared" si="35"/>
        <v>19</v>
      </c>
      <c r="C579" s="63">
        <f t="shared" ref="C579:C631" si="36">A579+B579</f>
        <v>38</v>
      </c>
      <c r="D579" s="168">
        <f>IF(B579=0,VLOOKUP(A579,'New HWP'!$E$12:$S$44,10,0),VLOOKUP(A579,'New HWP'!$E$12:$S$44,10,0)*(MAX(0,(20-B579))/20))</f>
        <v>0</v>
      </c>
      <c r="E579" s="168">
        <f>VLOOKUP(A579,'New HWP'!$E$12:$S$44,15,0)</f>
        <v>0</v>
      </c>
    </row>
    <row r="580" spans="1:5">
      <c r="A580" s="63">
        <f t="shared" si="34"/>
        <v>19</v>
      </c>
      <c r="B580" s="63">
        <f t="shared" si="35"/>
        <v>20</v>
      </c>
      <c r="C580" s="63">
        <f t="shared" si="36"/>
        <v>39</v>
      </c>
      <c r="D580" s="168">
        <f>IF(B580=0,VLOOKUP(A580,'New HWP'!$E$12:$S$44,10,0),VLOOKUP(A580,'New HWP'!$E$12:$S$44,10,0)*(MAX(0,(20-B580))/20))</f>
        <v>0</v>
      </c>
      <c r="E580" s="168">
        <f>VLOOKUP(A580,'New HWP'!$E$12:$S$44,15,0)</f>
        <v>0</v>
      </c>
    </row>
    <row r="581" spans="1:5">
      <c r="A581" s="63">
        <f t="shared" si="34"/>
        <v>19</v>
      </c>
      <c r="B581" s="63">
        <f t="shared" si="35"/>
        <v>21</v>
      </c>
      <c r="C581" s="63">
        <f t="shared" si="36"/>
        <v>40</v>
      </c>
      <c r="D581" s="168">
        <f>IF(B581=0,VLOOKUP(A581,'New HWP'!$E$12:$S$44,10,0),VLOOKUP(A581,'New HWP'!$E$12:$S$44,10,0)*(MAX(0,(20-B581))/20))</f>
        <v>0</v>
      </c>
      <c r="E581" s="168">
        <f>VLOOKUP(A581,'New HWP'!$E$12:$S$44,15,0)</f>
        <v>0</v>
      </c>
    </row>
    <row r="582" spans="1:5">
      <c r="A582" s="63">
        <f t="shared" si="34"/>
        <v>19</v>
      </c>
      <c r="B582" s="63">
        <f t="shared" si="35"/>
        <v>22</v>
      </c>
      <c r="C582" s="63">
        <f t="shared" si="36"/>
        <v>41</v>
      </c>
      <c r="D582" s="168">
        <f>IF(B582=0,VLOOKUP(A582,'New HWP'!$E$12:$S$44,10,0),VLOOKUP(A582,'New HWP'!$E$12:$S$44,10,0)*(MAX(0,(20-B582))/20))</f>
        <v>0</v>
      </c>
      <c r="E582" s="168">
        <f>VLOOKUP(A582,'New HWP'!$E$12:$S$44,15,0)</f>
        <v>0</v>
      </c>
    </row>
    <row r="583" spans="1:5">
      <c r="A583" s="63">
        <f t="shared" si="34"/>
        <v>19</v>
      </c>
      <c r="B583" s="63">
        <f t="shared" si="35"/>
        <v>23</v>
      </c>
      <c r="C583" s="63">
        <f t="shared" si="36"/>
        <v>42</v>
      </c>
      <c r="D583" s="168">
        <f>IF(B583=0,VLOOKUP(A583,'New HWP'!$E$12:$S$44,10,0),VLOOKUP(A583,'New HWP'!$E$12:$S$44,10,0)*(MAX(0,(20-B583))/20))</f>
        <v>0</v>
      </c>
      <c r="E583" s="168">
        <f>VLOOKUP(A583,'New HWP'!$E$12:$S$44,15,0)</f>
        <v>0</v>
      </c>
    </row>
    <row r="584" spans="1:5">
      <c r="A584" s="63">
        <f t="shared" si="34"/>
        <v>19</v>
      </c>
      <c r="B584" s="63">
        <f t="shared" si="35"/>
        <v>24</v>
      </c>
      <c r="C584" s="63">
        <f t="shared" si="36"/>
        <v>43</v>
      </c>
      <c r="D584" s="168">
        <f>IF(B584=0,VLOOKUP(A584,'New HWP'!$E$12:$S$44,10,0),VLOOKUP(A584,'New HWP'!$E$12:$S$44,10,0)*(MAX(0,(20-B584))/20))</f>
        <v>0</v>
      </c>
      <c r="E584" s="168">
        <f>VLOOKUP(A584,'New HWP'!$E$12:$S$44,15,0)</f>
        <v>0</v>
      </c>
    </row>
    <row r="585" spans="1:5">
      <c r="A585" s="63">
        <f t="shared" si="34"/>
        <v>19</v>
      </c>
      <c r="B585" s="63">
        <f t="shared" si="35"/>
        <v>25</v>
      </c>
      <c r="C585" s="63">
        <f t="shared" si="36"/>
        <v>44</v>
      </c>
      <c r="D585" s="168">
        <f>IF(B585=0,VLOOKUP(A585,'New HWP'!$E$12:$S$44,10,0),VLOOKUP(A585,'New HWP'!$E$12:$S$44,10,0)*(MAX(0,(20-B585))/20))</f>
        <v>0</v>
      </c>
      <c r="E585" s="168">
        <f>VLOOKUP(A585,'New HWP'!$E$12:$S$44,15,0)</f>
        <v>0</v>
      </c>
    </row>
    <row r="586" spans="1:5">
      <c r="A586" s="63">
        <f t="shared" si="34"/>
        <v>19</v>
      </c>
      <c r="B586" s="63">
        <f t="shared" si="35"/>
        <v>26</v>
      </c>
      <c r="C586" s="63">
        <f t="shared" si="36"/>
        <v>45</v>
      </c>
      <c r="D586" s="168">
        <f>IF(B586=0,VLOOKUP(A586,'New HWP'!$E$12:$S$44,10,0),VLOOKUP(A586,'New HWP'!$E$12:$S$44,10,0)*(MAX(0,(20-B586))/20))</f>
        <v>0</v>
      </c>
      <c r="E586" s="168">
        <f>VLOOKUP(A586,'New HWP'!$E$12:$S$44,15,0)</f>
        <v>0</v>
      </c>
    </row>
    <row r="587" spans="1:5">
      <c r="A587" s="63">
        <f t="shared" si="34"/>
        <v>19</v>
      </c>
      <c r="B587" s="63">
        <f t="shared" si="35"/>
        <v>27</v>
      </c>
      <c r="C587" s="63">
        <f t="shared" si="36"/>
        <v>46</v>
      </c>
      <c r="D587" s="168">
        <f>IF(B587=0,VLOOKUP(A587,'New HWP'!$E$12:$S$44,10,0),VLOOKUP(A587,'New HWP'!$E$12:$S$44,10,0)*(MAX(0,(20-B587))/20))</f>
        <v>0</v>
      </c>
      <c r="E587" s="168">
        <f>VLOOKUP(A587,'New HWP'!$E$12:$S$44,15,0)</f>
        <v>0</v>
      </c>
    </row>
    <row r="588" spans="1:5">
      <c r="A588" s="63">
        <f t="shared" si="34"/>
        <v>19</v>
      </c>
      <c r="B588" s="63">
        <f t="shared" si="35"/>
        <v>28</v>
      </c>
      <c r="C588" s="63">
        <f t="shared" si="36"/>
        <v>47</v>
      </c>
      <c r="D588" s="168">
        <f>IF(B588=0,VLOOKUP(A588,'New HWP'!$E$12:$S$44,10,0),VLOOKUP(A588,'New HWP'!$E$12:$S$44,10,0)*(MAX(0,(20-B588))/20))</f>
        <v>0</v>
      </c>
      <c r="E588" s="168">
        <f>VLOOKUP(A588,'New HWP'!$E$12:$S$44,15,0)</f>
        <v>0</v>
      </c>
    </row>
    <row r="589" spans="1:5">
      <c r="A589" s="63">
        <f t="shared" si="34"/>
        <v>19</v>
      </c>
      <c r="B589" s="63">
        <f t="shared" si="35"/>
        <v>29</v>
      </c>
      <c r="C589" s="63">
        <f t="shared" si="36"/>
        <v>48</v>
      </c>
      <c r="D589" s="168">
        <f>IF(B589=0,VLOOKUP(A589,'New HWP'!$E$12:$S$44,10,0),VLOOKUP(A589,'New HWP'!$E$12:$S$44,10,0)*(MAX(0,(20-B589))/20))</f>
        <v>0</v>
      </c>
      <c r="E589" s="168">
        <f>VLOOKUP(A589,'New HWP'!$E$12:$S$44,15,0)</f>
        <v>0</v>
      </c>
    </row>
    <row r="590" spans="1:5">
      <c r="A590" s="63">
        <f t="shared" si="34"/>
        <v>19</v>
      </c>
      <c r="B590" s="63">
        <f t="shared" si="35"/>
        <v>30</v>
      </c>
      <c r="C590" s="63">
        <f t="shared" si="36"/>
        <v>49</v>
      </c>
      <c r="D590" s="168">
        <f>IF(B590=0,VLOOKUP(A590,'New HWP'!$E$12:$S$44,10,0),VLOOKUP(A590,'New HWP'!$E$12:$S$44,10,0)*(MAX(0,(20-B590))/20))</f>
        <v>0</v>
      </c>
      <c r="E590" s="168">
        <f>VLOOKUP(A590,'New HWP'!$E$12:$S$44,15,0)</f>
        <v>0</v>
      </c>
    </row>
    <row r="591" spans="1:5">
      <c r="A591" s="63">
        <f t="shared" si="34"/>
        <v>20</v>
      </c>
      <c r="B591" s="63">
        <f t="shared" si="35"/>
        <v>0</v>
      </c>
      <c r="C591" s="63">
        <f t="shared" si="36"/>
        <v>20</v>
      </c>
      <c r="D591" s="168">
        <f>IF(B591=0,VLOOKUP(A591,'New HWP'!$E$12:$S$44,10,0),VLOOKUP(A591,'New HWP'!$E$12:$S$44,10,0)*(MAX(0,(20-B591))/20))</f>
        <v>0</v>
      </c>
      <c r="E591" s="168">
        <f>VLOOKUP(A591,'New HWP'!$E$12:$S$44,15,0)</f>
        <v>0</v>
      </c>
    </row>
    <row r="592" spans="1:5">
      <c r="A592" s="63">
        <f t="shared" si="34"/>
        <v>20</v>
      </c>
      <c r="B592" s="63">
        <f t="shared" si="35"/>
        <v>1</v>
      </c>
      <c r="C592" s="63">
        <f t="shared" si="36"/>
        <v>21</v>
      </c>
      <c r="D592" s="168">
        <f>IF(B592=0,VLOOKUP(A592,'New HWP'!$E$12:$S$44,10,0),VLOOKUP(A592,'New HWP'!$E$12:$S$44,10,0)*(MAX(0,(20-B592))/20))</f>
        <v>0</v>
      </c>
      <c r="E592" s="168">
        <f>VLOOKUP(A592,'New HWP'!$E$12:$S$44,15,0)</f>
        <v>0</v>
      </c>
    </row>
    <row r="593" spans="1:5">
      <c r="A593" s="63">
        <f t="shared" si="34"/>
        <v>20</v>
      </c>
      <c r="B593" s="63">
        <f t="shared" si="35"/>
        <v>2</v>
      </c>
      <c r="C593" s="63">
        <f t="shared" si="36"/>
        <v>22</v>
      </c>
      <c r="D593" s="168">
        <f>IF(B593=0,VLOOKUP(A593,'New HWP'!$E$12:$S$44,10,0),VLOOKUP(A593,'New HWP'!$E$12:$S$44,10,0)*(MAX(0,(20-B593))/20))</f>
        <v>0</v>
      </c>
      <c r="E593" s="168">
        <f>VLOOKUP(A593,'New HWP'!$E$12:$S$44,15,0)</f>
        <v>0</v>
      </c>
    </row>
    <row r="594" spans="1:5">
      <c r="A594" s="63">
        <f t="shared" si="34"/>
        <v>20</v>
      </c>
      <c r="B594" s="63">
        <f t="shared" si="35"/>
        <v>3</v>
      </c>
      <c r="C594" s="63">
        <f t="shared" si="36"/>
        <v>23</v>
      </c>
      <c r="D594" s="168">
        <f>IF(B594=0,VLOOKUP(A594,'New HWP'!$E$12:$S$44,10,0),VLOOKUP(A594,'New HWP'!$E$12:$S$44,10,0)*(MAX(0,(20-B594))/20))</f>
        <v>0</v>
      </c>
      <c r="E594" s="168">
        <f>VLOOKUP(A594,'New HWP'!$E$12:$S$44,15,0)</f>
        <v>0</v>
      </c>
    </row>
    <row r="595" spans="1:5">
      <c r="A595" s="63">
        <f t="shared" si="34"/>
        <v>20</v>
      </c>
      <c r="B595" s="63">
        <f t="shared" si="35"/>
        <v>4</v>
      </c>
      <c r="C595" s="63">
        <f t="shared" si="36"/>
        <v>24</v>
      </c>
      <c r="D595" s="168">
        <f>IF(B595=0,VLOOKUP(A595,'New HWP'!$E$12:$S$44,10,0),VLOOKUP(A595,'New HWP'!$E$12:$S$44,10,0)*(MAX(0,(20-B595))/20))</f>
        <v>0</v>
      </c>
      <c r="E595" s="168">
        <f>VLOOKUP(A595,'New HWP'!$E$12:$S$44,15,0)</f>
        <v>0</v>
      </c>
    </row>
    <row r="596" spans="1:5">
      <c r="A596" s="63">
        <f t="shared" si="34"/>
        <v>20</v>
      </c>
      <c r="B596" s="63">
        <f t="shared" si="35"/>
        <v>5</v>
      </c>
      <c r="C596" s="63">
        <f t="shared" si="36"/>
        <v>25</v>
      </c>
      <c r="D596" s="168">
        <f>IF(B596=0,VLOOKUP(A596,'New HWP'!$E$12:$S$44,10,0),VLOOKUP(A596,'New HWP'!$E$12:$S$44,10,0)*(MAX(0,(20-B596))/20))</f>
        <v>0</v>
      </c>
      <c r="E596" s="168">
        <f>VLOOKUP(A596,'New HWP'!$E$12:$S$44,15,0)</f>
        <v>0</v>
      </c>
    </row>
    <row r="597" spans="1:5">
      <c r="A597" s="63">
        <f t="shared" si="34"/>
        <v>20</v>
      </c>
      <c r="B597" s="63">
        <f t="shared" si="35"/>
        <v>6</v>
      </c>
      <c r="C597" s="63">
        <f t="shared" si="36"/>
        <v>26</v>
      </c>
      <c r="D597" s="168">
        <f>IF(B597=0,VLOOKUP(A597,'New HWP'!$E$12:$S$44,10,0),VLOOKUP(A597,'New HWP'!$E$12:$S$44,10,0)*(MAX(0,(20-B597))/20))</f>
        <v>0</v>
      </c>
      <c r="E597" s="168">
        <f>VLOOKUP(A597,'New HWP'!$E$12:$S$44,15,0)</f>
        <v>0</v>
      </c>
    </row>
    <row r="598" spans="1:5">
      <c r="A598" s="63">
        <f t="shared" si="34"/>
        <v>20</v>
      </c>
      <c r="B598" s="63">
        <f t="shared" si="35"/>
        <v>7</v>
      </c>
      <c r="C598" s="63">
        <f t="shared" si="36"/>
        <v>27</v>
      </c>
      <c r="D598" s="168">
        <f>IF(B598=0,VLOOKUP(A598,'New HWP'!$E$12:$S$44,10,0),VLOOKUP(A598,'New HWP'!$E$12:$S$44,10,0)*(MAX(0,(20-B598))/20))</f>
        <v>0</v>
      </c>
      <c r="E598" s="168">
        <f>VLOOKUP(A598,'New HWP'!$E$12:$S$44,15,0)</f>
        <v>0</v>
      </c>
    </row>
    <row r="599" spans="1:5">
      <c r="A599" s="63">
        <f t="shared" si="34"/>
        <v>20</v>
      </c>
      <c r="B599" s="63">
        <f t="shared" si="35"/>
        <v>8</v>
      </c>
      <c r="C599" s="63">
        <f t="shared" si="36"/>
        <v>28</v>
      </c>
      <c r="D599" s="168">
        <f>IF(B599=0,VLOOKUP(A599,'New HWP'!$E$12:$S$44,10,0),VLOOKUP(A599,'New HWP'!$E$12:$S$44,10,0)*(MAX(0,(20-B599))/20))</f>
        <v>0</v>
      </c>
      <c r="E599" s="168">
        <f>VLOOKUP(A599,'New HWP'!$E$12:$S$44,15,0)</f>
        <v>0</v>
      </c>
    </row>
    <row r="600" spans="1:5">
      <c r="A600" s="63">
        <f t="shared" si="34"/>
        <v>20</v>
      </c>
      <c r="B600" s="63">
        <f t="shared" si="35"/>
        <v>9</v>
      </c>
      <c r="C600" s="63">
        <f t="shared" si="36"/>
        <v>29</v>
      </c>
      <c r="D600" s="168">
        <f>IF(B600=0,VLOOKUP(A600,'New HWP'!$E$12:$S$44,10,0),VLOOKUP(A600,'New HWP'!$E$12:$S$44,10,0)*(MAX(0,(20-B600))/20))</f>
        <v>0</v>
      </c>
      <c r="E600" s="168">
        <f>VLOOKUP(A600,'New HWP'!$E$12:$S$44,15,0)</f>
        <v>0</v>
      </c>
    </row>
    <row r="601" spans="1:5">
      <c r="A601" s="63">
        <f t="shared" si="34"/>
        <v>20</v>
      </c>
      <c r="B601" s="63">
        <f t="shared" si="35"/>
        <v>10</v>
      </c>
      <c r="C601" s="63">
        <f t="shared" si="36"/>
        <v>30</v>
      </c>
      <c r="D601" s="168">
        <f>IF(B601=0,VLOOKUP(A601,'New HWP'!$E$12:$S$44,10,0),VLOOKUP(A601,'New HWP'!$E$12:$S$44,10,0)*(MAX(0,(20-B601))/20))</f>
        <v>0</v>
      </c>
      <c r="E601" s="168">
        <f>VLOOKUP(A601,'New HWP'!$E$12:$S$44,15,0)</f>
        <v>0</v>
      </c>
    </row>
    <row r="602" spans="1:5">
      <c r="A602" s="63">
        <f t="shared" si="34"/>
        <v>20</v>
      </c>
      <c r="B602" s="63">
        <f t="shared" si="35"/>
        <v>11</v>
      </c>
      <c r="C602" s="63">
        <f t="shared" si="36"/>
        <v>31</v>
      </c>
      <c r="D602" s="168">
        <f>IF(B602=0,VLOOKUP(A602,'New HWP'!$E$12:$S$44,10,0),VLOOKUP(A602,'New HWP'!$E$12:$S$44,10,0)*(MAX(0,(20-B602))/20))</f>
        <v>0</v>
      </c>
      <c r="E602" s="168">
        <f>VLOOKUP(A602,'New HWP'!$E$12:$S$44,15,0)</f>
        <v>0</v>
      </c>
    </row>
    <row r="603" spans="1:5">
      <c r="A603" s="63">
        <f t="shared" si="34"/>
        <v>20</v>
      </c>
      <c r="B603" s="63">
        <f t="shared" si="35"/>
        <v>12</v>
      </c>
      <c r="C603" s="63">
        <f t="shared" si="36"/>
        <v>32</v>
      </c>
      <c r="D603" s="168">
        <f>IF(B603=0,VLOOKUP(A603,'New HWP'!$E$12:$S$44,10,0),VLOOKUP(A603,'New HWP'!$E$12:$S$44,10,0)*(MAX(0,(20-B603))/20))</f>
        <v>0</v>
      </c>
      <c r="E603" s="168">
        <f>VLOOKUP(A603,'New HWP'!$E$12:$S$44,15,0)</f>
        <v>0</v>
      </c>
    </row>
    <row r="604" spans="1:5">
      <c r="A604" s="63">
        <f t="shared" si="34"/>
        <v>20</v>
      </c>
      <c r="B604" s="63">
        <f t="shared" si="35"/>
        <v>13</v>
      </c>
      <c r="C604" s="63">
        <f t="shared" si="36"/>
        <v>33</v>
      </c>
      <c r="D604" s="168">
        <f>IF(B604=0,VLOOKUP(A604,'New HWP'!$E$12:$S$44,10,0),VLOOKUP(A604,'New HWP'!$E$12:$S$44,10,0)*(MAX(0,(20-B604))/20))</f>
        <v>0</v>
      </c>
      <c r="E604" s="168">
        <f>VLOOKUP(A604,'New HWP'!$E$12:$S$44,15,0)</f>
        <v>0</v>
      </c>
    </row>
    <row r="605" spans="1:5">
      <c r="A605" s="63">
        <f t="shared" si="34"/>
        <v>20</v>
      </c>
      <c r="B605" s="63">
        <f t="shared" si="35"/>
        <v>14</v>
      </c>
      <c r="C605" s="63">
        <f t="shared" si="36"/>
        <v>34</v>
      </c>
      <c r="D605" s="168">
        <f>IF(B605=0,VLOOKUP(A605,'New HWP'!$E$12:$S$44,10,0),VLOOKUP(A605,'New HWP'!$E$12:$S$44,10,0)*(MAX(0,(20-B605))/20))</f>
        <v>0</v>
      </c>
      <c r="E605" s="168">
        <f>VLOOKUP(A605,'New HWP'!$E$12:$S$44,15,0)</f>
        <v>0</v>
      </c>
    </row>
    <row r="606" spans="1:5">
      <c r="A606" s="63">
        <f t="shared" si="34"/>
        <v>20</v>
      </c>
      <c r="B606" s="63">
        <f t="shared" si="35"/>
        <v>15</v>
      </c>
      <c r="C606" s="63">
        <f t="shared" si="36"/>
        <v>35</v>
      </c>
      <c r="D606" s="168">
        <f>IF(B606=0,VLOOKUP(A606,'New HWP'!$E$12:$S$44,10,0),VLOOKUP(A606,'New HWP'!$E$12:$S$44,10,0)*(MAX(0,(20-B606))/20))</f>
        <v>0</v>
      </c>
      <c r="E606" s="168">
        <f>VLOOKUP(A606,'New HWP'!$E$12:$S$44,15,0)</f>
        <v>0</v>
      </c>
    </row>
    <row r="607" spans="1:5">
      <c r="A607" s="63">
        <f t="shared" si="34"/>
        <v>20</v>
      </c>
      <c r="B607" s="63">
        <f t="shared" si="35"/>
        <v>16</v>
      </c>
      <c r="C607" s="63">
        <f t="shared" si="36"/>
        <v>36</v>
      </c>
      <c r="D607" s="168">
        <f>IF(B607=0,VLOOKUP(A607,'New HWP'!$E$12:$S$44,10,0),VLOOKUP(A607,'New HWP'!$E$12:$S$44,10,0)*(MAX(0,(20-B607))/20))</f>
        <v>0</v>
      </c>
      <c r="E607" s="168">
        <f>VLOOKUP(A607,'New HWP'!$E$12:$S$44,15,0)</f>
        <v>0</v>
      </c>
    </row>
    <row r="608" spans="1:5">
      <c r="A608" s="63">
        <f t="shared" si="34"/>
        <v>20</v>
      </c>
      <c r="B608" s="63">
        <f t="shared" si="35"/>
        <v>17</v>
      </c>
      <c r="C608" s="63">
        <f t="shared" si="36"/>
        <v>37</v>
      </c>
      <c r="D608" s="168">
        <f>IF(B608=0,VLOOKUP(A608,'New HWP'!$E$12:$S$44,10,0),VLOOKUP(A608,'New HWP'!$E$12:$S$44,10,0)*(MAX(0,(20-B608))/20))</f>
        <v>0</v>
      </c>
      <c r="E608" s="168">
        <f>VLOOKUP(A608,'New HWP'!$E$12:$S$44,15,0)</f>
        <v>0</v>
      </c>
    </row>
    <row r="609" spans="1:5">
      <c r="A609" s="63">
        <f t="shared" si="34"/>
        <v>20</v>
      </c>
      <c r="B609" s="63">
        <f t="shared" si="35"/>
        <v>18</v>
      </c>
      <c r="C609" s="63">
        <f t="shared" si="36"/>
        <v>38</v>
      </c>
      <c r="D609" s="168">
        <f>IF(B609=0,VLOOKUP(A609,'New HWP'!$E$12:$S$44,10,0),VLOOKUP(A609,'New HWP'!$E$12:$S$44,10,0)*(MAX(0,(20-B609))/20))</f>
        <v>0</v>
      </c>
      <c r="E609" s="168">
        <f>VLOOKUP(A609,'New HWP'!$E$12:$S$44,15,0)</f>
        <v>0</v>
      </c>
    </row>
    <row r="610" spans="1:5">
      <c r="A610" s="63">
        <f t="shared" ref="A610:A673" si="37">A579+1</f>
        <v>20</v>
      </c>
      <c r="B610" s="63">
        <f t="shared" ref="B610:B673" si="38">B579</f>
        <v>19</v>
      </c>
      <c r="C610" s="63">
        <f t="shared" si="36"/>
        <v>39</v>
      </c>
      <c r="D610" s="168">
        <f>IF(B610=0,VLOOKUP(A610,'New HWP'!$E$12:$S$44,10,0),VLOOKUP(A610,'New HWP'!$E$12:$S$44,10,0)*(MAX(0,(20-B610))/20))</f>
        <v>0</v>
      </c>
      <c r="E610" s="168">
        <f>VLOOKUP(A610,'New HWP'!$E$12:$S$44,15,0)</f>
        <v>0</v>
      </c>
    </row>
    <row r="611" spans="1:5">
      <c r="A611" s="63">
        <f t="shared" si="37"/>
        <v>20</v>
      </c>
      <c r="B611" s="63">
        <f t="shared" si="38"/>
        <v>20</v>
      </c>
      <c r="C611" s="63">
        <f t="shared" si="36"/>
        <v>40</v>
      </c>
      <c r="D611" s="168">
        <f>IF(B611=0,VLOOKUP(A611,'New HWP'!$E$12:$S$44,10,0),VLOOKUP(A611,'New HWP'!$E$12:$S$44,10,0)*(MAX(0,(20-B611))/20))</f>
        <v>0</v>
      </c>
      <c r="E611" s="168">
        <f>VLOOKUP(A611,'New HWP'!$E$12:$S$44,15,0)</f>
        <v>0</v>
      </c>
    </row>
    <row r="612" spans="1:5">
      <c r="A612" s="63">
        <f t="shared" si="37"/>
        <v>20</v>
      </c>
      <c r="B612" s="63">
        <f t="shared" si="38"/>
        <v>21</v>
      </c>
      <c r="C612" s="63">
        <f t="shared" si="36"/>
        <v>41</v>
      </c>
      <c r="D612" s="168">
        <f>IF(B612=0,VLOOKUP(A612,'New HWP'!$E$12:$S$44,10,0),VLOOKUP(A612,'New HWP'!$E$12:$S$44,10,0)*(MAX(0,(20-B612))/20))</f>
        <v>0</v>
      </c>
      <c r="E612" s="168">
        <f>VLOOKUP(A612,'New HWP'!$E$12:$S$44,15,0)</f>
        <v>0</v>
      </c>
    </row>
    <row r="613" spans="1:5">
      <c r="A613" s="63">
        <f t="shared" si="37"/>
        <v>20</v>
      </c>
      <c r="B613" s="63">
        <f t="shared" si="38"/>
        <v>22</v>
      </c>
      <c r="C613" s="63">
        <f t="shared" si="36"/>
        <v>42</v>
      </c>
      <c r="D613" s="168">
        <f>IF(B613=0,VLOOKUP(A613,'New HWP'!$E$12:$S$44,10,0),VLOOKUP(A613,'New HWP'!$E$12:$S$44,10,0)*(MAX(0,(20-B613))/20))</f>
        <v>0</v>
      </c>
      <c r="E613" s="168">
        <f>VLOOKUP(A613,'New HWP'!$E$12:$S$44,15,0)</f>
        <v>0</v>
      </c>
    </row>
    <row r="614" spans="1:5">
      <c r="A614" s="63">
        <f t="shared" si="37"/>
        <v>20</v>
      </c>
      <c r="B614" s="63">
        <f t="shared" si="38"/>
        <v>23</v>
      </c>
      <c r="C614" s="63">
        <f t="shared" si="36"/>
        <v>43</v>
      </c>
      <c r="D614" s="168">
        <f>IF(B614=0,VLOOKUP(A614,'New HWP'!$E$12:$S$44,10,0),VLOOKUP(A614,'New HWP'!$E$12:$S$44,10,0)*(MAX(0,(20-B614))/20))</f>
        <v>0</v>
      </c>
      <c r="E614" s="168">
        <f>VLOOKUP(A614,'New HWP'!$E$12:$S$44,15,0)</f>
        <v>0</v>
      </c>
    </row>
    <row r="615" spans="1:5">
      <c r="A615" s="63">
        <f t="shared" si="37"/>
        <v>20</v>
      </c>
      <c r="B615" s="63">
        <f t="shared" si="38"/>
        <v>24</v>
      </c>
      <c r="C615" s="63">
        <f t="shared" si="36"/>
        <v>44</v>
      </c>
      <c r="D615" s="168">
        <f>IF(B615=0,VLOOKUP(A615,'New HWP'!$E$12:$S$44,10,0),VLOOKUP(A615,'New HWP'!$E$12:$S$44,10,0)*(MAX(0,(20-B615))/20))</f>
        <v>0</v>
      </c>
      <c r="E615" s="168">
        <f>VLOOKUP(A615,'New HWP'!$E$12:$S$44,15,0)</f>
        <v>0</v>
      </c>
    </row>
    <row r="616" spans="1:5">
      <c r="A616" s="63">
        <f t="shared" si="37"/>
        <v>20</v>
      </c>
      <c r="B616" s="63">
        <f t="shared" si="38"/>
        <v>25</v>
      </c>
      <c r="C616" s="63">
        <f t="shared" si="36"/>
        <v>45</v>
      </c>
      <c r="D616" s="168">
        <f>IF(B616=0,VLOOKUP(A616,'New HWP'!$E$12:$S$44,10,0),VLOOKUP(A616,'New HWP'!$E$12:$S$44,10,0)*(MAX(0,(20-B616))/20))</f>
        <v>0</v>
      </c>
      <c r="E616" s="168">
        <f>VLOOKUP(A616,'New HWP'!$E$12:$S$44,15,0)</f>
        <v>0</v>
      </c>
    </row>
    <row r="617" spans="1:5">
      <c r="A617" s="63">
        <f t="shared" si="37"/>
        <v>20</v>
      </c>
      <c r="B617" s="63">
        <f t="shared" si="38"/>
        <v>26</v>
      </c>
      <c r="C617" s="63">
        <f t="shared" si="36"/>
        <v>46</v>
      </c>
      <c r="D617" s="168">
        <f>IF(B617=0,VLOOKUP(A617,'New HWP'!$E$12:$S$44,10,0),VLOOKUP(A617,'New HWP'!$E$12:$S$44,10,0)*(MAX(0,(20-B617))/20))</f>
        <v>0</v>
      </c>
      <c r="E617" s="168">
        <f>VLOOKUP(A617,'New HWP'!$E$12:$S$44,15,0)</f>
        <v>0</v>
      </c>
    </row>
    <row r="618" spans="1:5">
      <c r="A618" s="63">
        <f t="shared" si="37"/>
        <v>20</v>
      </c>
      <c r="B618" s="63">
        <f t="shared" si="38"/>
        <v>27</v>
      </c>
      <c r="C618" s="63">
        <f t="shared" si="36"/>
        <v>47</v>
      </c>
      <c r="D618" s="168">
        <f>IF(B618=0,VLOOKUP(A618,'New HWP'!$E$12:$S$44,10,0),VLOOKUP(A618,'New HWP'!$E$12:$S$44,10,0)*(MAX(0,(20-B618))/20))</f>
        <v>0</v>
      </c>
      <c r="E618" s="168">
        <f>VLOOKUP(A618,'New HWP'!$E$12:$S$44,15,0)</f>
        <v>0</v>
      </c>
    </row>
    <row r="619" spans="1:5">
      <c r="A619" s="63">
        <f t="shared" si="37"/>
        <v>20</v>
      </c>
      <c r="B619" s="63">
        <f t="shared" si="38"/>
        <v>28</v>
      </c>
      <c r="C619" s="63">
        <f t="shared" si="36"/>
        <v>48</v>
      </c>
      <c r="D619" s="168">
        <f>IF(B619=0,VLOOKUP(A619,'New HWP'!$E$12:$S$44,10,0),VLOOKUP(A619,'New HWP'!$E$12:$S$44,10,0)*(MAX(0,(20-B619))/20))</f>
        <v>0</v>
      </c>
      <c r="E619" s="168">
        <f>VLOOKUP(A619,'New HWP'!$E$12:$S$44,15,0)</f>
        <v>0</v>
      </c>
    </row>
    <row r="620" spans="1:5">
      <c r="A620" s="63">
        <f t="shared" si="37"/>
        <v>20</v>
      </c>
      <c r="B620" s="63">
        <f t="shared" si="38"/>
        <v>29</v>
      </c>
      <c r="C620" s="63">
        <f t="shared" si="36"/>
        <v>49</v>
      </c>
      <c r="D620" s="168">
        <f>IF(B620=0,VLOOKUP(A620,'New HWP'!$E$12:$S$44,10,0),VLOOKUP(A620,'New HWP'!$E$12:$S$44,10,0)*(MAX(0,(20-B620))/20))</f>
        <v>0</v>
      </c>
      <c r="E620" s="168">
        <f>VLOOKUP(A620,'New HWP'!$E$12:$S$44,15,0)</f>
        <v>0</v>
      </c>
    </row>
    <row r="621" spans="1:5">
      <c r="A621" s="63">
        <f t="shared" si="37"/>
        <v>20</v>
      </c>
      <c r="B621" s="63">
        <f t="shared" si="38"/>
        <v>30</v>
      </c>
      <c r="C621" s="63">
        <f t="shared" si="36"/>
        <v>50</v>
      </c>
      <c r="D621" s="168">
        <f>IF(B621=0,VLOOKUP(A621,'New HWP'!$E$12:$S$44,10,0),VLOOKUP(A621,'New HWP'!$E$12:$S$44,10,0)*(MAX(0,(20-B621))/20))</f>
        <v>0</v>
      </c>
      <c r="E621" s="168">
        <f>VLOOKUP(A621,'New HWP'!$E$12:$S$44,15,0)</f>
        <v>0</v>
      </c>
    </row>
    <row r="622" spans="1:5">
      <c r="A622" s="63">
        <f t="shared" si="37"/>
        <v>21</v>
      </c>
      <c r="B622" s="63">
        <f t="shared" si="38"/>
        <v>0</v>
      </c>
      <c r="C622" s="63">
        <f t="shared" si="36"/>
        <v>21</v>
      </c>
      <c r="D622" s="168">
        <f>IF(B622=0,VLOOKUP(A622,'New HWP'!$E$12:$S$44,10,0),VLOOKUP(A622,'New HWP'!$E$12:$S$44,10,0)*(MAX(0,(20-B622))/20))</f>
        <v>0</v>
      </c>
      <c r="E622" s="168">
        <f>VLOOKUP(A622,'New HWP'!$E$12:$S$44,15,0)</f>
        <v>0</v>
      </c>
    </row>
    <row r="623" spans="1:5">
      <c r="A623" s="63">
        <f t="shared" si="37"/>
        <v>21</v>
      </c>
      <c r="B623" s="63">
        <f t="shared" si="38"/>
        <v>1</v>
      </c>
      <c r="C623" s="63">
        <f t="shared" si="36"/>
        <v>22</v>
      </c>
      <c r="D623" s="168">
        <f>IF(B623=0,VLOOKUP(A623,'New HWP'!$E$12:$S$44,10,0),VLOOKUP(A623,'New HWP'!$E$12:$S$44,10,0)*(MAX(0,(20-B623))/20))</f>
        <v>0</v>
      </c>
      <c r="E623" s="168">
        <f>VLOOKUP(A623,'New HWP'!$E$12:$S$44,15,0)</f>
        <v>0</v>
      </c>
    </row>
    <row r="624" spans="1:5">
      <c r="A624" s="63">
        <f t="shared" si="37"/>
        <v>21</v>
      </c>
      <c r="B624" s="63">
        <f t="shared" si="38"/>
        <v>2</v>
      </c>
      <c r="C624" s="63">
        <f t="shared" si="36"/>
        <v>23</v>
      </c>
      <c r="D624" s="168">
        <f>IF(B624=0,VLOOKUP(A624,'New HWP'!$E$12:$S$44,10,0),VLOOKUP(A624,'New HWP'!$E$12:$S$44,10,0)*(MAX(0,(20-B624))/20))</f>
        <v>0</v>
      </c>
      <c r="E624" s="168">
        <f>VLOOKUP(A624,'New HWP'!$E$12:$S$44,15,0)</f>
        <v>0</v>
      </c>
    </row>
    <row r="625" spans="1:5">
      <c r="A625" s="63">
        <f t="shared" si="37"/>
        <v>21</v>
      </c>
      <c r="B625" s="63">
        <f t="shared" si="38"/>
        <v>3</v>
      </c>
      <c r="C625" s="63">
        <f t="shared" si="36"/>
        <v>24</v>
      </c>
      <c r="D625" s="168">
        <f>IF(B625=0,VLOOKUP(A625,'New HWP'!$E$12:$S$44,10,0),VLOOKUP(A625,'New HWP'!$E$12:$S$44,10,0)*(MAX(0,(20-B625))/20))</f>
        <v>0</v>
      </c>
      <c r="E625" s="168">
        <f>VLOOKUP(A625,'New HWP'!$E$12:$S$44,15,0)</f>
        <v>0</v>
      </c>
    </row>
    <row r="626" spans="1:5">
      <c r="A626" s="63">
        <f t="shared" si="37"/>
        <v>21</v>
      </c>
      <c r="B626" s="63">
        <f t="shared" si="38"/>
        <v>4</v>
      </c>
      <c r="C626" s="63">
        <f t="shared" si="36"/>
        <v>25</v>
      </c>
      <c r="D626" s="168">
        <f>IF(B626=0,VLOOKUP(A626,'New HWP'!$E$12:$S$44,10,0),VLOOKUP(A626,'New HWP'!$E$12:$S$44,10,0)*(MAX(0,(20-B626))/20))</f>
        <v>0</v>
      </c>
      <c r="E626" s="168">
        <f>VLOOKUP(A626,'New HWP'!$E$12:$S$44,15,0)</f>
        <v>0</v>
      </c>
    </row>
    <row r="627" spans="1:5">
      <c r="A627" s="63">
        <f t="shared" si="37"/>
        <v>21</v>
      </c>
      <c r="B627" s="63">
        <f t="shared" si="38"/>
        <v>5</v>
      </c>
      <c r="C627" s="63">
        <f t="shared" si="36"/>
        <v>26</v>
      </c>
      <c r="D627" s="168">
        <f>IF(B627=0,VLOOKUP(A627,'New HWP'!$E$12:$S$44,10,0),VLOOKUP(A627,'New HWP'!$E$12:$S$44,10,0)*(MAX(0,(20-B627))/20))</f>
        <v>0</v>
      </c>
      <c r="E627" s="168">
        <f>VLOOKUP(A627,'New HWP'!$E$12:$S$44,15,0)</f>
        <v>0</v>
      </c>
    </row>
    <row r="628" spans="1:5">
      <c r="A628" s="63">
        <f t="shared" si="37"/>
        <v>21</v>
      </c>
      <c r="B628" s="63">
        <f t="shared" si="38"/>
        <v>6</v>
      </c>
      <c r="C628" s="63">
        <f t="shared" si="36"/>
        <v>27</v>
      </c>
      <c r="D628" s="168">
        <f>IF(B628=0,VLOOKUP(A628,'New HWP'!$E$12:$S$44,10,0),VLOOKUP(A628,'New HWP'!$E$12:$S$44,10,0)*(MAX(0,(20-B628))/20))</f>
        <v>0</v>
      </c>
      <c r="E628" s="168">
        <f>VLOOKUP(A628,'New HWP'!$E$12:$S$44,15,0)</f>
        <v>0</v>
      </c>
    </row>
    <row r="629" spans="1:5">
      <c r="A629" s="63">
        <f t="shared" si="37"/>
        <v>21</v>
      </c>
      <c r="B629" s="63">
        <f t="shared" si="38"/>
        <v>7</v>
      </c>
      <c r="C629" s="63">
        <f t="shared" si="36"/>
        <v>28</v>
      </c>
      <c r="D629" s="168">
        <f>IF(B629=0,VLOOKUP(A629,'New HWP'!$E$12:$S$44,10,0),VLOOKUP(A629,'New HWP'!$E$12:$S$44,10,0)*(MAX(0,(20-B629))/20))</f>
        <v>0</v>
      </c>
      <c r="E629" s="168">
        <f>VLOOKUP(A629,'New HWP'!$E$12:$S$44,15,0)</f>
        <v>0</v>
      </c>
    </row>
    <row r="630" spans="1:5">
      <c r="A630" s="63">
        <f t="shared" si="37"/>
        <v>21</v>
      </c>
      <c r="B630" s="63">
        <f t="shared" si="38"/>
        <v>8</v>
      </c>
      <c r="C630" s="63">
        <f t="shared" si="36"/>
        <v>29</v>
      </c>
      <c r="D630" s="168">
        <f>IF(B630=0,VLOOKUP(A630,'New HWP'!$E$12:$S$44,10,0),VLOOKUP(A630,'New HWP'!$E$12:$S$44,10,0)*(MAX(0,(20-B630))/20))</f>
        <v>0</v>
      </c>
      <c r="E630" s="168">
        <f>VLOOKUP(A630,'New HWP'!$E$12:$S$44,15,0)</f>
        <v>0</v>
      </c>
    </row>
    <row r="631" spans="1:5">
      <c r="A631" s="63">
        <f t="shared" si="37"/>
        <v>21</v>
      </c>
      <c r="B631" s="63">
        <f t="shared" si="38"/>
        <v>9</v>
      </c>
      <c r="C631" s="63">
        <f t="shared" si="36"/>
        <v>30</v>
      </c>
      <c r="D631" s="168">
        <f>IF(B631=0,VLOOKUP(A631,'New HWP'!$E$12:$S$44,10,0),VLOOKUP(A631,'New HWP'!$E$12:$S$44,10,0)*(MAX(0,(20-B631))/20))</f>
        <v>0</v>
      </c>
      <c r="E631" s="168">
        <f>VLOOKUP(A631,'New HWP'!$E$12:$S$44,15,0)</f>
        <v>0</v>
      </c>
    </row>
    <row r="632" spans="1:5">
      <c r="A632" s="63">
        <f t="shared" si="37"/>
        <v>21</v>
      </c>
      <c r="B632" s="63">
        <f t="shared" si="38"/>
        <v>10</v>
      </c>
      <c r="C632" s="63">
        <f t="shared" ref="C632:C695" si="39">A632+B632</f>
        <v>31</v>
      </c>
      <c r="D632" s="168">
        <f>IF(B632=0,VLOOKUP(A632,'New HWP'!$E$12:$S$44,10,0),VLOOKUP(A632,'New HWP'!$E$12:$S$44,10,0)*(MAX(0,(20-B632))/20))</f>
        <v>0</v>
      </c>
      <c r="E632" s="168">
        <f>VLOOKUP(A632,'New HWP'!$E$12:$S$44,15,0)</f>
        <v>0</v>
      </c>
    </row>
    <row r="633" spans="1:5">
      <c r="A633" s="63">
        <f t="shared" si="37"/>
        <v>21</v>
      </c>
      <c r="B633" s="63">
        <f t="shared" si="38"/>
        <v>11</v>
      </c>
      <c r="C633" s="63">
        <f t="shared" si="39"/>
        <v>32</v>
      </c>
      <c r="D633" s="168">
        <f>IF(B633=0,VLOOKUP(A633,'New HWP'!$E$12:$S$44,10,0),VLOOKUP(A633,'New HWP'!$E$12:$S$44,10,0)*(MAX(0,(20-B633))/20))</f>
        <v>0</v>
      </c>
      <c r="E633" s="168">
        <f>VLOOKUP(A633,'New HWP'!$E$12:$S$44,15,0)</f>
        <v>0</v>
      </c>
    </row>
    <row r="634" spans="1:5">
      <c r="A634" s="63">
        <f t="shared" si="37"/>
        <v>21</v>
      </c>
      <c r="B634" s="63">
        <f t="shared" si="38"/>
        <v>12</v>
      </c>
      <c r="C634" s="63">
        <f t="shared" si="39"/>
        <v>33</v>
      </c>
      <c r="D634" s="168">
        <f>IF(B634=0,VLOOKUP(A634,'New HWP'!$E$12:$S$44,10,0),VLOOKUP(A634,'New HWP'!$E$12:$S$44,10,0)*(MAX(0,(20-B634))/20))</f>
        <v>0</v>
      </c>
      <c r="E634" s="168">
        <f>VLOOKUP(A634,'New HWP'!$E$12:$S$44,15,0)</f>
        <v>0</v>
      </c>
    </row>
    <row r="635" spans="1:5">
      <c r="A635" s="63">
        <f t="shared" si="37"/>
        <v>21</v>
      </c>
      <c r="B635" s="63">
        <f t="shared" si="38"/>
        <v>13</v>
      </c>
      <c r="C635" s="63">
        <f t="shared" si="39"/>
        <v>34</v>
      </c>
      <c r="D635" s="168">
        <f>IF(B635=0,VLOOKUP(A635,'New HWP'!$E$12:$S$44,10,0),VLOOKUP(A635,'New HWP'!$E$12:$S$44,10,0)*(MAX(0,(20-B635))/20))</f>
        <v>0</v>
      </c>
      <c r="E635" s="168">
        <f>VLOOKUP(A635,'New HWP'!$E$12:$S$44,15,0)</f>
        <v>0</v>
      </c>
    </row>
    <row r="636" spans="1:5">
      <c r="A636" s="63">
        <f t="shared" si="37"/>
        <v>21</v>
      </c>
      <c r="B636" s="63">
        <f t="shared" si="38"/>
        <v>14</v>
      </c>
      <c r="C636" s="63">
        <f t="shared" si="39"/>
        <v>35</v>
      </c>
      <c r="D636" s="168">
        <f>IF(B636=0,VLOOKUP(A636,'New HWP'!$E$12:$S$44,10,0),VLOOKUP(A636,'New HWP'!$E$12:$S$44,10,0)*(MAX(0,(20-B636))/20))</f>
        <v>0</v>
      </c>
      <c r="E636" s="168">
        <f>VLOOKUP(A636,'New HWP'!$E$12:$S$44,15,0)</f>
        <v>0</v>
      </c>
    </row>
    <row r="637" spans="1:5">
      <c r="A637" s="63">
        <f t="shared" si="37"/>
        <v>21</v>
      </c>
      <c r="B637" s="63">
        <f t="shared" si="38"/>
        <v>15</v>
      </c>
      <c r="C637" s="63">
        <f t="shared" si="39"/>
        <v>36</v>
      </c>
      <c r="D637" s="168">
        <f>IF(B637=0,VLOOKUP(A637,'New HWP'!$E$12:$S$44,10,0),VLOOKUP(A637,'New HWP'!$E$12:$S$44,10,0)*(MAX(0,(20-B637))/20))</f>
        <v>0</v>
      </c>
      <c r="E637" s="168">
        <f>VLOOKUP(A637,'New HWP'!$E$12:$S$44,15,0)</f>
        <v>0</v>
      </c>
    </row>
    <row r="638" spans="1:5">
      <c r="A638" s="63">
        <f t="shared" si="37"/>
        <v>21</v>
      </c>
      <c r="B638" s="63">
        <f t="shared" si="38"/>
        <v>16</v>
      </c>
      <c r="C638" s="63">
        <f t="shared" si="39"/>
        <v>37</v>
      </c>
      <c r="D638" s="168">
        <f>IF(B638=0,VLOOKUP(A638,'New HWP'!$E$12:$S$44,10,0),VLOOKUP(A638,'New HWP'!$E$12:$S$44,10,0)*(MAX(0,(20-B638))/20))</f>
        <v>0</v>
      </c>
      <c r="E638" s="168">
        <f>VLOOKUP(A638,'New HWP'!$E$12:$S$44,15,0)</f>
        <v>0</v>
      </c>
    </row>
    <row r="639" spans="1:5">
      <c r="A639" s="63">
        <f t="shared" si="37"/>
        <v>21</v>
      </c>
      <c r="B639" s="63">
        <f t="shared" si="38"/>
        <v>17</v>
      </c>
      <c r="C639" s="63">
        <f t="shared" si="39"/>
        <v>38</v>
      </c>
      <c r="D639" s="168">
        <f>IF(B639=0,VLOOKUP(A639,'New HWP'!$E$12:$S$44,10,0),VLOOKUP(A639,'New HWP'!$E$12:$S$44,10,0)*(MAX(0,(20-B639))/20))</f>
        <v>0</v>
      </c>
      <c r="E639" s="168">
        <f>VLOOKUP(A639,'New HWP'!$E$12:$S$44,15,0)</f>
        <v>0</v>
      </c>
    </row>
    <row r="640" spans="1:5">
      <c r="A640" s="63">
        <f t="shared" si="37"/>
        <v>21</v>
      </c>
      <c r="B640" s="63">
        <f t="shared" si="38"/>
        <v>18</v>
      </c>
      <c r="C640" s="63">
        <f t="shared" si="39"/>
        <v>39</v>
      </c>
      <c r="D640" s="168">
        <f>IF(B640=0,VLOOKUP(A640,'New HWP'!$E$12:$S$44,10,0),VLOOKUP(A640,'New HWP'!$E$12:$S$44,10,0)*(MAX(0,(20-B640))/20))</f>
        <v>0</v>
      </c>
      <c r="E640" s="168">
        <f>VLOOKUP(A640,'New HWP'!$E$12:$S$44,15,0)</f>
        <v>0</v>
      </c>
    </row>
    <row r="641" spans="1:5">
      <c r="A641" s="63">
        <f t="shared" si="37"/>
        <v>21</v>
      </c>
      <c r="B641" s="63">
        <f t="shared" si="38"/>
        <v>19</v>
      </c>
      <c r="C641" s="63">
        <f t="shared" si="39"/>
        <v>40</v>
      </c>
      <c r="D641" s="168">
        <f>IF(B641=0,VLOOKUP(A641,'New HWP'!$E$12:$S$44,10,0),VLOOKUP(A641,'New HWP'!$E$12:$S$44,10,0)*(MAX(0,(20-B641))/20))</f>
        <v>0</v>
      </c>
      <c r="E641" s="168">
        <f>VLOOKUP(A641,'New HWP'!$E$12:$S$44,15,0)</f>
        <v>0</v>
      </c>
    </row>
    <row r="642" spans="1:5">
      <c r="A642" s="63">
        <f t="shared" si="37"/>
        <v>21</v>
      </c>
      <c r="B642" s="63">
        <f t="shared" si="38"/>
        <v>20</v>
      </c>
      <c r="C642" s="63">
        <f t="shared" si="39"/>
        <v>41</v>
      </c>
      <c r="D642" s="168">
        <f>IF(B642=0,VLOOKUP(A642,'New HWP'!$E$12:$S$44,10,0),VLOOKUP(A642,'New HWP'!$E$12:$S$44,10,0)*(MAX(0,(20-B642))/20))</f>
        <v>0</v>
      </c>
      <c r="E642" s="168">
        <f>VLOOKUP(A642,'New HWP'!$E$12:$S$44,15,0)</f>
        <v>0</v>
      </c>
    </row>
    <row r="643" spans="1:5">
      <c r="A643" s="63">
        <f t="shared" si="37"/>
        <v>21</v>
      </c>
      <c r="B643" s="63">
        <f t="shared" si="38"/>
        <v>21</v>
      </c>
      <c r="C643" s="63">
        <f t="shared" si="39"/>
        <v>42</v>
      </c>
      <c r="D643" s="168">
        <f>IF(B643=0,VLOOKUP(A643,'New HWP'!$E$12:$S$44,10,0),VLOOKUP(A643,'New HWP'!$E$12:$S$44,10,0)*(MAX(0,(20-B643))/20))</f>
        <v>0</v>
      </c>
      <c r="E643" s="168">
        <f>VLOOKUP(A643,'New HWP'!$E$12:$S$44,15,0)</f>
        <v>0</v>
      </c>
    </row>
    <row r="644" spans="1:5">
      <c r="A644" s="63">
        <f t="shared" si="37"/>
        <v>21</v>
      </c>
      <c r="B644" s="63">
        <f t="shared" si="38"/>
        <v>22</v>
      </c>
      <c r="C644" s="63">
        <f t="shared" si="39"/>
        <v>43</v>
      </c>
      <c r="D644" s="168">
        <f>IF(B644=0,VLOOKUP(A644,'New HWP'!$E$12:$S$44,10,0),VLOOKUP(A644,'New HWP'!$E$12:$S$44,10,0)*(MAX(0,(20-B644))/20))</f>
        <v>0</v>
      </c>
      <c r="E644" s="168">
        <f>VLOOKUP(A644,'New HWP'!$E$12:$S$44,15,0)</f>
        <v>0</v>
      </c>
    </row>
    <row r="645" spans="1:5">
      <c r="A645" s="63">
        <f t="shared" si="37"/>
        <v>21</v>
      </c>
      <c r="B645" s="63">
        <f t="shared" si="38"/>
        <v>23</v>
      </c>
      <c r="C645" s="63">
        <f t="shared" si="39"/>
        <v>44</v>
      </c>
      <c r="D645" s="168">
        <f>IF(B645=0,VLOOKUP(A645,'New HWP'!$E$12:$S$44,10,0),VLOOKUP(A645,'New HWP'!$E$12:$S$44,10,0)*(MAX(0,(20-B645))/20))</f>
        <v>0</v>
      </c>
      <c r="E645" s="168">
        <f>VLOOKUP(A645,'New HWP'!$E$12:$S$44,15,0)</f>
        <v>0</v>
      </c>
    </row>
    <row r="646" spans="1:5">
      <c r="A646" s="63">
        <f t="shared" si="37"/>
        <v>21</v>
      </c>
      <c r="B646" s="63">
        <f t="shared" si="38"/>
        <v>24</v>
      </c>
      <c r="C646" s="63">
        <f t="shared" si="39"/>
        <v>45</v>
      </c>
      <c r="D646" s="168">
        <f>IF(B646=0,VLOOKUP(A646,'New HWP'!$E$12:$S$44,10,0),VLOOKUP(A646,'New HWP'!$E$12:$S$44,10,0)*(MAX(0,(20-B646))/20))</f>
        <v>0</v>
      </c>
      <c r="E646" s="168">
        <f>VLOOKUP(A646,'New HWP'!$E$12:$S$44,15,0)</f>
        <v>0</v>
      </c>
    </row>
    <row r="647" spans="1:5">
      <c r="A647" s="63">
        <f t="shared" si="37"/>
        <v>21</v>
      </c>
      <c r="B647" s="63">
        <f t="shared" si="38"/>
        <v>25</v>
      </c>
      <c r="C647" s="63">
        <f t="shared" si="39"/>
        <v>46</v>
      </c>
      <c r="D647" s="168">
        <f>IF(B647=0,VLOOKUP(A647,'New HWP'!$E$12:$S$44,10,0),VLOOKUP(A647,'New HWP'!$E$12:$S$44,10,0)*(MAX(0,(20-B647))/20))</f>
        <v>0</v>
      </c>
      <c r="E647" s="168">
        <f>VLOOKUP(A647,'New HWP'!$E$12:$S$44,15,0)</f>
        <v>0</v>
      </c>
    </row>
    <row r="648" spans="1:5">
      <c r="A648" s="63">
        <f t="shared" si="37"/>
        <v>21</v>
      </c>
      <c r="B648" s="63">
        <f t="shared" si="38"/>
        <v>26</v>
      </c>
      <c r="C648" s="63">
        <f t="shared" si="39"/>
        <v>47</v>
      </c>
      <c r="D648" s="168">
        <f>IF(B648=0,VLOOKUP(A648,'New HWP'!$E$12:$S$44,10,0),VLOOKUP(A648,'New HWP'!$E$12:$S$44,10,0)*(MAX(0,(20-B648))/20))</f>
        <v>0</v>
      </c>
      <c r="E648" s="168">
        <f>VLOOKUP(A648,'New HWP'!$E$12:$S$44,15,0)</f>
        <v>0</v>
      </c>
    </row>
    <row r="649" spans="1:5">
      <c r="A649" s="63">
        <f t="shared" si="37"/>
        <v>21</v>
      </c>
      <c r="B649" s="63">
        <f t="shared" si="38"/>
        <v>27</v>
      </c>
      <c r="C649" s="63">
        <f t="shared" si="39"/>
        <v>48</v>
      </c>
      <c r="D649" s="168">
        <f>IF(B649=0,VLOOKUP(A649,'New HWP'!$E$12:$S$44,10,0),VLOOKUP(A649,'New HWP'!$E$12:$S$44,10,0)*(MAX(0,(20-B649))/20))</f>
        <v>0</v>
      </c>
      <c r="E649" s="168">
        <f>VLOOKUP(A649,'New HWP'!$E$12:$S$44,15,0)</f>
        <v>0</v>
      </c>
    </row>
    <row r="650" spans="1:5">
      <c r="A650" s="63">
        <f t="shared" si="37"/>
        <v>21</v>
      </c>
      <c r="B650" s="63">
        <f t="shared" si="38"/>
        <v>28</v>
      </c>
      <c r="C650" s="63">
        <f t="shared" si="39"/>
        <v>49</v>
      </c>
      <c r="D650" s="168">
        <f>IF(B650=0,VLOOKUP(A650,'New HWP'!$E$12:$S$44,10,0),VLOOKUP(A650,'New HWP'!$E$12:$S$44,10,0)*(MAX(0,(20-B650))/20))</f>
        <v>0</v>
      </c>
      <c r="E650" s="168">
        <f>VLOOKUP(A650,'New HWP'!$E$12:$S$44,15,0)</f>
        <v>0</v>
      </c>
    </row>
    <row r="651" spans="1:5">
      <c r="A651" s="63">
        <f t="shared" si="37"/>
        <v>21</v>
      </c>
      <c r="B651" s="63">
        <f t="shared" si="38"/>
        <v>29</v>
      </c>
      <c r="C651" s="63">
        <f t="shared" si="39"/>
        <v>50</v>
      </c>
      <c r="D651" s="168">
        <f>IF(B651=0,VLOOKUP(A651,'New HWP'!$E$12:$S$44,10,0),VLOOKUP(A651,'New HWP'!$E$12:$S$44,10,0)*(MAX(0,(20-B651))/20))</f>
        <v>0</v>
      </c>
      <c r="E651" s="168">
        <f>VLOOKUP(A651,'New HWP'!$E$12:$S$44,15,0)</f>
        <v>0</v>
      </c>
    </row>
    <row r="652" spans="1:5">
      <c r="A652" s="63">
        <f t="shared" si="37"/>
        <v>21</v>
      </c>
      <c r="B652" s="63">
        <f t="shared" si="38"/>
        <v>30</v>
      </c>
      <c r="C652" s="63">
        <f t="shared" si="39"/>
        <v>51</v>
      </c>
      <c r="D652" s="168">
        <f>IF(B652=0,VLOOKUP(A652,'New HWP'!$E$12:$S$44,10,0),VLOOKUP(A652,'New HWP'!$E$12:$S$44,10,0)*(MAX(0,(20-B652))/20))</f>
        <v>0</v>
      </c>
      <c r="E652" s="168">
        <f>VLOOKUP(A652,'New HWP'!$E$12:$S$44,15,0)</f>
        <v>0</v>
      </c>
    </row>
    <row r="653" spans="1:5">
      <c r="A653" s="63">
        <f t="shared" si="37"/>
        <v>22</v>
      </c>
      <c r="B653" s="63">
        <f t="shared" si="38"/>
        <v>0</v>
      </c>
      <c r="C653" s="63">
        <f t="shared" si="39"/>
        <v>22</v>
      </c>
      <c r="D653" s="168">
        <f>IF(B653=0,VLOOKUP(A653,'New HWP'!$E$12:$S$44,10,0),VLOOKUP(A653,'New HWP'!$E$12:$S$44,10,0)*(MAX(0,(20-B653))/20))</f>
        <v>0</v>
      </c>
      <c r="E653" s="168">
        <f>VLOOKUP(A653,'New HWP'!$E$12:$S$44,15,0)</f>
        <v>0</v>
      </c>
    </row>
    <row r="654" spans="1:5">
      <c r="A654" s="63">
        <f t="shared" si="37"/>
        <v>22</v>
      </c>
      <c r="B654" s="63">
        <f t="shared" si="38"/>
        <v>1</v>
      </c>
      <c r="C654" s="63">
        <f t="shared" si="39"/>
        <v>23</v>
      </c>
      <c r="D654" s="168">
        <f>IF(B654=0,VLOOKUP(A654,'New HWP'!$E$12:$S$44,10,0),VLOOKUP(A654,'New HWP'!$E$12:$S$44,10,0)*(MAX(0,(20-B654))/20))</f>
        <v>0</v>
      </c>
      <c r="E654" s="168">
        <f>VLOOKUP(A654,'New HWP'!$E$12:$S$44,15,0)</f>
        <v>0</v>
      </c>
    </row>
    <row r="655" spans="1:5">
      <c r="A655" s="63">
        <f t="shared" si="37"/>
        <v>22</v>
      </c>
      <c r="B655" s="63">
        <f t="shared" si="38"/>
        <v>2</v>
      </c>
      <c r="C655" s="63">
        <f t="shared" si="39"/>
        <v>24</v>
      </c>
      <c r="D655" s="168">
        <f>IF(B655=0,VLOOKUP(A655,'New HWP'!$E$12:$S$44,10,0),VLOOKUP(A655,'New HWP'!$E$12:$S$44,10,0)*(MAX(0,(20-B655))/20))</f>
        <v>0</v>
      </c>
      <c r="E655" s="168">
        <f>VLOOKUP(A655,'New HWP'!$E$12:$S$44,15,0)</f>
        <v>0</v>
      </c>
    </row>
    <row r="656" spans="1:5">
      <c r="A656" s="63">
        <f t="shared" si="37"/>
        <v>22</v>
      </c>
      <c r="B656" s="63">
        <f t="shared" si="38"/>
        <v>3</v>
      </c>
      <c r="C656" s="63">
        <f t="shared" si="39"/>
        <v>25</v>
      </c>
      <c r="D656" s="168">
        <f>IF(B656=0,VLOOKUP(A656,'New HWP'!$E$12:$S$44,10,0),VLOOKUP(A656,'New HWP'!$E$12:$S$44,10,0)*(MAX(0,(20-B656))/20))</f>
        <v>0</v>
      </c>
      <c r="E656" s="168">
        <f>VLOOKUP(A656,'New HWP'!$E$12:$S$44,15,0)</f>
        <v>0</v>
      </c>
    </row>
    <row r="657" spans="1:5">
      <c r="A657" s="63">
        <f t="shared" si="37"/>
        <v>22</v>
      </c>
      <c r="B657" s="63">
        <f t="shared" si="38"/>
        <v>4</v>
      </c>
      <c r="C657" s="63">
        <f t="shared" si="39"/>
        <v>26</v>
      </c>
      <c r="D657" s="168">
        <f>IF(B657=0,VLOOKUP(A657,'New HWP'!$E$12:$S$44,10,0),VLOOKUP(A657,'New HWP'!$E$12:$S$44,10,0)*(MAX(0,(20-B657))/20))</f>
        <v>0</v>
      </c>
      <c r="E657" s="168">
        <f>VLOOKUP(A657,'New HWP'!$E$12:$S$44,15,0)</f>
        <v>0</v>
      </c>
    </row>
    <row r="658" spans="1:5">
      <c r="A658" s="63">
        <f t="shared" si="37"/>
        <v>22</v>
      </c>
      <c r="B658" s="63">
        <f t="shared" si="38"/>
        <v>5</v>
      </c>
      <c r="C658" s="63">
        <f t="shared" si="39"/>
        <v>27</v>
      </c>
      <c r="D658" s="168">
        <f>IF(B658=0,VLOOKUP(A658,'New HWP'!$E$12:$S$44,10,0),VLOOKUP(A658,'New HWP'!$E$12:$S$44,10,0)*(MAX(0,(20-B658))/20))</f>
        <v>0</v>
      </c>
      <c r="E658" s="168">
        <f>VLOOKUP(A658,'New HWP'!$E$12:$S$44,15,0)</f>
        <v>0</v>
      </c>
    </row>
    <row r="659" spans="1:5">
      <c r="A659" s="63">
        <f t="shared" si="37"/>
        <v>22</v>
      </c>
      <c r="B659" s="63">
        <f t="shared" si="38"/>
        <v>6</v>
      </c>
      <c r="C659" s="63">
        <f t="shared" si="39"/>
        <v>28</v>
      </c>
      <c r="D659" s="168">
        <f>IF(B659=0,VLOOKUP(A659,'New HWP'!$E$12:$S$44,10,0),VLOOKUP(A659,'New HWP'!$E$12:$S$44,10,0)*(MAX(0,(20-B659))/20))</f>
        <v>0</v>
      </c>
      <c r="E659" s="168">
        <f>VLOOKUP(A659,'New HWP'!$E$12:$S$44,15,0)</f>
        <v>0</v>
      </c>
    </row>
    <row r="660" spans="1:5">
      <c r="A660" s="63">
        <f t="shared" si="37"/>
        <v>22</v>
      </c>
      <c r="B660" s="63">
        <f t="shared" si="38"/>
        <v>7</v>
      </c>
      <c r="C660" s="63">
        <f t="shared" si="39"/>
        <v>29</v>
      </c>
      <c r="D660" s="168">
        <f>IF(B660=0,VLOOKUP(A660,'New HWP'!$E$12:$S$44,10,0),VLOOKUP(A660,'New HWP'!$E$12:$S$44,10,0)*(MAX(0,(20-B660))/20))</f>
        <v>0</v>
      </c>
      <c r="E660" s="168">
        <f>VLOOKUP(A660,'New HWP'!$E$12:$S$44,15,0)</f>
        <v>0</v>
      </c>
    </row>
    <row r="661" spans="1:5">
      <c r="A661" s="63">
        <f t="shared" si="37"/>
        <v>22</v>
      </c>
      <c r="B661" s="63">
        <f t="shared" si="38"/>
        <v>8</v>
      </c>
      <c r="C661" s="63">
        <f t="shared" si="39"/>
        <v>30</v>
      </c>
      <c r="D661" s="168">
        <f>IF(B661=0,VLOOKUP(A661,'New HWP'!$E$12:$S$44,10,0),VLOOKUP(A661,'New HWP'!$E$12:$S$44,10,0)*(MAX(0,(20-B661))/20))</f>
        <v>0</v>
      </c>
      <c r="E661" s="168">
        <f>VLOOKUP(A661,'New HWP'!$E$12:$S$44,15,0)</f>
        <v>0</v>
      </c>
    </row>
    <row r="662" spans="1:5">
      <c r="A662" s="63">
        <f t="shared" si="37"/>
        <v>22</v>
      </c>
      <c r="B662" s="63">
        <f t="shared" si="38"/>
        <v>9</v>
      </c>
      <c r="C662" s="63">
        <f t="shared" si="39"/>
        <v>31</v>
      </c>
      <c r="D662" s="168">
        <f>IF(B662=0,VLOOKUP(A662,'New HWP'!$E$12:$S$44,10,0),VLOOKUP(A662,'New HWP'!$E$12:$S$44,10,0)*(MAX(0,(20-B662))/20))</f>
        <v>0</v>
      </c>
      <c r="E662" s="168">
        <f>VLOOKUP(A662,'New HWP'!$E$12:$S$44,15,0)</f>
        <v>0</v>
      </c>
    </row>
    <row r="663" spans="1:5">
      <c r="A663" s="63">
        <f t="shared" si="37"/>
        <v>22</v>
      </c>
      <c r="B663" s="63">
        <f t="shared" si="38"/>
        <v>10</v>
      </c>
      <c r="C663" s="63">
        <f t="shared" si="39"/>
        <v>32</v>
      </c>
      <c r="D663" s="168">
        <f>IF(B663=0,VLOOKUP(A663,'New HWP'!$E$12:$S$44,10,0),VLOOKUP(A663,'New HWP'!$E$12:$S$44,10,0)*(MAX(0,(20-B663))/20))</f>
        <v>0</v>
      </c>
      <c r="E663" s="168">
        <f>VLOOKUP(A663,'New HWP'!$E$12:$S$44,15,0)</f>
        <v>0</v>
      </c>
    </row>
    <row r="664" spans="1:5">
      <c r="A664" s="63">
        <f t="shared" si="37"/>
        <v>22</v>
      </c>
      <c r="B664" s="63">
        <f t="shared" si="38"/>
        <v>11</v>
      </c>
      <c r="C664" s="63">
        <f t="shared" si="39"/>
        <v>33</v>
      </c>
      <c r="D664" s="168">
        <f>IF(B664=0,VLOOKUP(A664,'New HWP'!$E$12:$S$44,10,0),VLOOKUP(A664,'New HWP'!$E$12:$S$44,10,0)*(MAX(0,(20-B664))/20))</f>
        <v>0</v>
      </c>
      <c r="E664" s="168">
        <f>VLOOKUP(A664,'New HWP'!$E$12:$S$44,15,0)</f>
        <v>0</v>
      </c>
    </row>
    <row r="665" spans="1:5">
      <c r="A665" s="63">
        <f t="shared" si="37"/>
        <v>22</v>
      </c>
      <c r="B665" s="63">
        <f t="shared" si="38"/>
        <v>12</v>
      </c>
      <c r="C665" s="63">
        <f t="shared" si="39"/>
        <v>34</v>
      </c>
      <c r="D665" s="168">
        <f>IF(B665=0,VLOOKUP(A665,'New HWP'!$E$12:$S$44,10,0),VLOOKUP(A665,'New HWP'!$E$12:$S$44,10,0)*(MAX(0,(20-B665))/20))</f>
        <v>0</v>
      </c>
      <c r="E665" s="168">
        <f>VLOOKUP(A665,'New HWP'!$E$12:$S$44,15,0)</f>
        <v>0</v>
      </c>
    </row>
    <row r="666" spans="1:5">
      <c r="A666" s="63">
        <f t="shared" si="37"/>
        <v>22</v>
      </c>
      <c r="B666" s="63">
        <f t="shared" si="38"/>
        <v>13</v>
      </c>
      <c r="C666" s="63">
        <f t="shared" si="39"/>
        <v>35</v>
      </c>
      <c r="D666" s="168">
        <f>IF(B666=0,VLOOKUP(A666,'New HWP'!$E$12:$S$44,10,0),VLOOKUP(A666,'New HWP'!$E$12:$S$44,10,0)*(MAX(0,(20-B666))/20))</f>
        <v>0</v>
      </c>
      <c r="E666" s="168">
        <f>VLOOKUP(A666,'New HWP'!$E$12:$S$44,15,0)</f>
        <v>0</v>
      </c>
    </row>
    <row r="667" spans="1:5">
      <c r="A667" s="63">
        <f t="shared" si="37"/>
        <v>22</v>
      </c>
      <c r="B667" s="63">
        <f t="shared" si="38"/>
        <v>14</v>
      </c>
      <c r="C667" s="63">
        <f t="shared" si="39"/>
        <v>36</v>
      </c>
      <c r="D667" s="168">
        <f>IF(B667=0,VLOOKUP(A667,'New HWP'!$E$12:$S$44,10,0),VLOOKUP(A667,'New HWP'!$E$12:$S$44,10,0)*(MAX(0,(20-B667))/20))</f>
        <v>0</v>
      </c>
      <c r="E667" s="168">
        <f>VLOOKUP(A667,'New HWP'!$E$12:$S$44,15,0)</f>
        <v>0</v>
      </c>
    </row>
    <row r="668" spans="1:5">
      <c r="A668" s="63">
        <f t="shared" si="37"/>
        <v>22</v>
      </c>
      <c r="B668" s="63">
        <f t="shared" si="38"/>
        <v>15</v>
      </c>
      <c r="C668" s="63">
        <f t="shared" si="39"/>
        <v>37</v>
      </c>
      <c r="D668" s="168">
        <f>IF(B668=0,VLOOKUP(A668,'New HWP'!$E$12:$S$44,10,0),VLOOKUP(A668,'New HWP'!$E$12:$S$44,10,0)*(MAX(0,(20-B668))/20))</f>
        <v>0</v>
      </c>
      <c r="E668" s="168">
        <f>VLOOKUP(A668,'New HWP'!$E$12:$S$44,15,0)</f>
        <v>0</v>
      </c>
    </row>
    <row r="669" spans="1:5">
      <c r="A669" s="63">
        <f t="shared" si="37"/>
        <v>22</v>
      </c>
      <c r="B669" s="63">
        <f t="shared" si="38"/>
        <v>16</v>
      </c>
      <c r="C669" s="63">
        <f t="shared" si="39"/>
        <v>38</v>
      </c>
      <c r="D669" s="168">
        <f>IF(B669=0,VLOOKUP(A669,'New HWP'!$E$12:$S$44,10,0),VLOOKUP(A669,'New HWP'!$E$12:$S$44,10,0)*(MAX(0,(20-B669))/20))</f>
        <v>0</v>
      </c>
      <c r="E669" s="168">
        <f>VLOOKUP(A669,'New HWP'!$E$12:$S$44,15,0)</f>
        <v>0</v>
      </c>
    </row>
    <row r="670" spans="1:5">
      <c r="A670" s="63">
        <f t="shared" si="37"/>
        <v>22</v>
      </c>
      <c r="B670" s="63">
        <f t="shared" si="38"/>
        <v>17</v>
      </c>
      <c r="C670" s="63">
        <f t="shared" si="39"/>
        <v>39</v>
      </c>
      <c r="D670" s="168">
        <f>IF(B670=0,VLOOKUP(A670,'New HWP'!$E$12:$S$44,10,0),VLOOKUP(A670,'New HWP'!$E$12:$S$44,10,0)*(MAX(0,(20-B670))/20))</f>
        <v>0</v>
      </c>
      <c r="E670" s="168">
        <f>VLOOKUP(A670,'New HWP'!$E$12:$S$44,15,0)</f>
        <v>0</v>
      </c>
    </row>
    <row r="671" spans="1:5">
      <c r="A671" s="63">
        <f t="shared" si="37"/>
        <v>22</v>
      </c>
      <c r="B671" s="63">
        <f t="shared" si="38"/>
        <v>18</v>
      </c>
      <c r="C671" s="63">
        <f t="shared" si="39"/>
        <v>40</v>
      </c>
      <c r="D671" s="168">
        <f>IF(B671=0,VLOOKUP(A671,'New HWP'!$E$12:$S$44,10,0),VLOOKUP(A671,'New HWP'!$E$12:$S$44,10,0)*(MAX(0,(20-B671))/20))</f>
        <v>0</v>
      </c>
      <c r="E671" s="168">
        <f>VLOOKUP(A671,'New HWP'!$E$12:$S$44,15,0)</f>
        <v>0</v>
      </c>
    </row>
    <row r="672" spans="1:5">
      <c r="A672" s="63">
        <f t="shared" si="37"/>
        <v>22</v>
      </c>
      <c r="B672" s="63">
        <f t="shared" si="38"/>
        <v>19</v>
      </c>
      <c r="C672" s="63">
        <f t="shared" si="39"/>
        <v>41</v>
      </c>
      <c r="D672" s="168">
        <f>IF(B672=0,VLOOKUP(A672,'New HWP'!$E$12:$S$44,10,0),VLOOKUP(A672,'New HWP'!$E$12:$S$44,10,0)*(MAX(0,(20-B672))/20))</f>
        <v>0</v>
      </c>
      <c r="E672" s="168">
        <f>VLOOKUP(A672,'New HWP'!$E$12:$S$44,15,0)</f>
        <v>0</v>
      </c>
    </row>
    <row r="673" spans="1:5">
      <c r="A673" s="63">
        <f t="shared" si="37"/>
        <v>22</v>
      </c>
      <c r="B673" s="63">
        <f t="shared" si="38"/>
        <v>20</v>
      </c>
      <c r="C673" s="63">
        <f t="shared" si="39"/>
        <v>42</v>
      </c>
      <c r="D673" s="168">
        <f>IF(B673=0,VLOOKUP(A673,'New HWP'!$E$12:$S$44,10,0),VLOOKUP(A673,'New HWP'!$E$12:$S$44,10,0)*(MAX(0,(20-B673))/20))</f>
        <v>0</v>
      </c>
      <c r="E673" s="168">
        <f>VLOOKUP(A673,'New HWP'!$E$12:$S$44,15,0)</f>
        <v>0</v>
      </c>
    </row>
    <row r="674" spans="1:5">
      <c r="A674" s="63">
        <f t="shared" ref="A674:A737" si="40">A643+1</f>
        <v>22</v>
      </c>
      <c r="B674" s="63">
        <f t="shared" ref="B674:B737" si="41">B643</f>
        <v>21</v>
      </c>
      <c r="C674" s="63">
        <f t="shared" si="39"/>
        <v>43</v>
      </c>
      <c r="D674" s="168">
        <f>IF(B674=0,VLOOKUP(A674,'New HWP'!$E$12:$S$44,10,0),VLOOKUP(A674,'New HWP'!$E$12:$S$44,10,0)*(MAX(0,(20-B674))/20))</f>
        <v>0</v>
      </c>
      <c r="E674" s="168">
        <f>VLOOKUP(A674,'New HWP'!$E$12:$S$44,15,0)</f>
        <v>0</v>
      </c>
    </row>
    <row r="675" spans="1:5">
      <c r="A675" s="63">
        <f t="shared" si="40"/>
        <v>22</v>
      </c>
      <c r="B675" s="63">
        <f t="shared" si="41"/>
        <v>22</v>
      </c>
      <c r="C675" s="63">
        <f t="shared" si="39"/>
        <v>44</v>
      </c>
      <c r="D675" s="168">
        <f>IF(B675=0,VLOOKUP(A675,'New HWP'!$E$12:$S$44,10,0),VLOOKUP(A675,'New HWP'!$E$12:$S$44,10,0)*(MAX(0,(20-B675))/20))</f>
        <v>0</v>
      </c>
      <c r="E675" s="168">
        <f>VLOOKUP(A675,'New HWP'!$E$12:$S$44,15,0)</f>
        <v>0</v>
      </c>
    </row>
    <row r="676" spans="1:5">
      <c r="A676" s="63">
        <f t="shared" si="40"/>
        <v>22</v>
      </c>
      <c r="B676" s="63">
        <f t="shared" si="41"/>
        <v>23</v>
      </c>
      <c r="C676" s="63">
        <f t="shared" si="39"/>
        <v>45</v>
      </c>
      <c r="D676" s="168">
        <f>IF(B676=0,VLOOKUP(A676,'New HWP'!$E$12:$S$44,10,0),VLOOKUP(A676,'New HWP'!$E$12:$S$44,10,0)*(MAX(0,(20-B676))/20))</f>
        <v>0</v>
      </c>
      <c r="E676" s="168">
        <f>VLOOKUP(A676,'New HWP'!$E$12:$S$44,15,0)</f>
        <v>0</v>
      </c>
    </row>
    <row r="677" spans="1:5">
      <c r="A677" s="63">
        <f t="shared" si="40"/>
        <v>22</v>
      </c>
      <c r="B677" s="63">
        <f t="shared" si="41"/>
        <v>24</v>
      </c>
      <c r="C677" s="63">
        <f t="shared" si="39"/>
        <v>46</v>
      </c>
      <c r="D677" s="168">
        <f>IF(B677=0,VLOOKUP(A677,'New HWP'!$E$12:$S$44,10,0),VLOOKUP(A677,'New HWP'!$E$12:$S$44,10,0)*(MAX(0,(20-B677))/20))</f>
        <v>0</v>
      </c>
      <c r="E677" s="168">
        <f>VLOOKUP(A677,'New HWP'!$E$12:$S$44,15,0)</f>
        <v>0</v>
      </c>
    </row>
    <row r="678" spans="1:5">
      <c r="A678" s="63">
        <f t="shared" si="40"/>
        <v>22</v>
      </c>
      <c r="B678" s="63">
        <f t="shared" si="41"/>
        <v>25</v>
      </c>
      <c r="C678" s="63">
        <f t="shared" si="39"/>
        <v>47</v>
      </c>
      <c r="D678" s="168">
        <f>IF(B678=0,VLOOKUP(A678,'New HWP'!$E$12:$S$44,10,0),VLOOKUP(A678,'New HWP'!$E$12:$S$44,10,0)*(MAX(0,(20-B678))/20))</f>
        <v>0</v>
      </c>
      <c r="E678" s="168">
        <f>VLOOKUP(A678,'New HWP'!$E$12:$S$44,15,0)</f>
        <v>0</v>
      </c>
    </row>
    <row r="679" spans="1:5">
      <c r="A679" s="63">
        <f t="shared" si="40"/>
        <v>22</v>
      </c>
      <c r="B679" s="63">
        <f t="shared" si="41"/>
        <v>26</v>
      </c>
      <c r="C679" s="63">
        <f t="shared" si="39"/>
        <v>48</v>
      </c>
      <c r="D679" s="168">
        <f>IF(B679=0,VLOOKUP(A679,'New HWP'!$E$12:$S$44,10,0),VLOOKUP(A679,'New HWP'!$E$12:$S$44,10,0)*(MAX(0,(20-B679))/20))</f>
        <v>0</v>
      </c>
      <c r="E679" s="168">
        <f>VLOOKUP(A679,'New HWP'!$E$12:$S$44,15,0)</f>
        <v>0</v>
      </c>
    </row>
    <row r="680" spans="1:5">
      <c r="A680" s="63">
        <f t="shared" si="40"/>
        <v>22</v>
      </c>
      <c r="B680" s="63">
        <f t="shared" si="41"/>
        <v>27</v>
      </c>
      <c r="C680" s="63">
        <f t="shared" si="39"/>
        <v>49</v>
      </c>
      <c r="D680" s="168">
        <f>IF(B680=0,VLOOKUP(A680,'New HWP'!$E$12:$S$44,10,0),VLOOKUP(A680,'New HWP'!$E$12:$S$44,10,0)*(MAX(0,(20-B680))/20))</f>
        <v>0</v>
      </c>
      <c r="E680" s="168">
        <f>VLOOKUP(A680,'New HWP'!$E$12:$S$44,15,0)</f>
        <v>0</v>
      </c>
    </row>
    <row r="681" spans="1:5">
      <c r="A681" s="63">
        <f t="shared" si="40"/>
        <v>22</v>
      </c>
      <c r="B681" s="63">
        <f t="shared" si="41"/>
        <v>28</v>
      </c>
      <c r="C681" s="63">
        <f t="shared" si="39"/>
        <v>50</v>
      </c>
      <c r="D681" s="168">
        <f>IF(B681=0,VLOOKUP(A681,'New HWP'!$E$12:$S$44,10,0),VLOOKUP(A681,'New HWP'!$E$12:$S$44,10,0)*(MAX(0,(20-B681))/20))</f>
        <v>0</v>
      </c>
      <c r="E681" s="168">
        <f>VLOOKUP(A681,'New HWP'!$E$12:$S$44,15,0)</f>
        <v>0</v>
      </c>
    </row>
    <row r="682" spans="1:5">
      <c r="A682" s="63">
        <f t="shared" si="40"/>
        <v>22</v>
      </c>
      <c r="B682" s="63">
        <f t="shared" si="41"/>
        <v>29</v>
      </c>
      <c r="C682" s="63">
        <f t="shared" si="39"/>
        <v>51</v>
      </c>
      <c r="D682" s="168">
        <f>IF(B682=0,VLOOKUP(A682,'New HWP'!$E$12:$S$44,10,0),VLOOKUP(A682,'New HWP'!$E$12:$S$44,10,0)*(MAX(0,(20-B682))/20))</f>
        <v>0</v>
      </c>
      <c r="E682" s="168">
        <f>VLOOKUP(A682,'New HWP'!$E$12:$S$44,15,0)</f>
        <v>0</v>
      </c>
    </row>
    <row r="683" spans="1:5">
      <c r="A683" s="63">
        <f t="shared" si="40"/>
        <v>22</v>
      </c>
      <c r="B683" s="63">
        <f t="shared" si="41"/>
        <v>30</v>
      </c>
      <c r="C683" s="63">
        <f t="shared" si="39"/>
        <v>52</v>
      </c>
      <c r="D683" s="168">
        <f>IF(B683=0,VLOOKUP(A683,'New HWP'!$E$12:$S$44,10,0),VLOOKUP(A683,'New HWP'!$E$12:$S$44,10,0)*(MAX(0,(20-B683))/20))</f>
        <v>0</v>
      </c>
      <c r="E683" s="168">
        <f>VLOOKUP(A683,'New HWP'!$E$12:$S$44,15,0)</f>
        <v>0</v>
      </c>
    </row>
    <row r="684" spans="1:5">
      <c r="A684" s="63">
        <f t="shared" si="40"/>
        <v>23</v>
      </c>
      <c r="B684" s="63">
        <f t="shared" si="41"/>
        <v>0</v>
      </c>
      <c r="C684" s="63">
        <f t="shared" si="39"/>
        <v>23</v>
      </c>
      <c r="D684" s="168">
        <f>IF(B684=0,VLOOKUP(A684,'New HWP'!$E$12:$S$44,10,0),VLOOKUP(A684,'New HWP'!$E$12:$S$44,10,0)*(MAX(0,(20-B684))/20))</f>
        <v>0</v>
      </c>
      <c r="E684" s="168">
        <f>VLOOKUP(A684,'New HWP'!$E$12:$S$44,15,0)</f>
        <v>0</v>
      </c>
    </row>
    <row r="685" spans="1:5">
      <c r="A685" s="63">
        <f t="shared" si="40"/>
        <v>23</v>
      </c>
      <c r="B685" s="63">
        <f t="shared" si="41"/>
        <v>1</v>
      </c>
      <c r="C685" s="63">
        <f t="shared" si="39"/>
        <v>24</v>
      </c>
      <c r="D685" s="168">
        <f>IF(B685=0,VLOOKUP(A685,'New HWP'!$E$12:$S$44,10,0),VLOOKUP(A685,'New HWP'!$E$12:$S$44,10,0)*(MAX(0,(20-B685))/20))</f>
        <v>0</v>
      </c>
      <c r="E685" s="168">
        <f>VLOOKUP(A685,'New HWP'!$E$12:$S$44,15,0)</f>
        <v>0</v>
      </c>
    </row>
    <row r="686" spans="1:5">
      <c r="A686" s="63">
        <f t="shared" si="40"/>
        <v>23</v>
      </c>
      <c r="B686" s="63">
        <f t="shared" si="41"/>
        <v>2</v>
      </c>
      <c r="C686" s="63">
        <f t="shared" si="39"/>
        <v>25</v>
      </c>
      <c r="D686" s="168">
        <f>IF(B686=0,VLOOKUP(A686,'New HWP'!$E$12:$S$44,10,0),VLOOKUP(A686,'New HWP'!$E$12:$S$44,10,0)*(MAX(0,(20-B686))/20))</f>
        <v>0</v>
      </c>
      <c r="E686" s="168">
        <f>VLOOKUP(A686,'New HWP'!$E$12:$S$44,15,0)</f>
        <v>0</v>
      </c>
    </row>
    <row r="687" spans="1:5">
      <c r="A687" s="63">
        <f t="shared" si="40"/>
        <v>23</v>
      </c>
      <c r="B687" s="63">
        <f t="shared" si="41"/>
        <v>3</v>
      </c>
      <c r="C687" s="63">
        <f t="shared" si="39"/>
        <v>26</v>
      </c>
      <c r="D687" s="168">
        <f>IF(B687=0,VLOOKUP(A687,'New HWP'!$E$12:$S$44,10,0),VLOOKUP(A687,'New HWP'!$E$12:$S$44,10,0)*(MAX(0,(20-B687))/20))</f>
        <v>0</v>
      </c>
      <c r="E687" s="168">
        <f>VLOOKUP(A687,'New HWP'!$E$12:$S$44,15,0)</f>
        <v>0</v>
      </c>
    </row>
    <row r="688" spans="1:5">
      <c r="A688" s="63">
        <f t="shared" si="40"/>
        <v>23</v>
      </c>
      <c r="B688" s="63">
        <f t="shared" si="41"/>
        <v>4</v>
      </c>
      <c r="C688" s="63">
        <f t="shared" si="39"/>
        <v>27</v>
      </c>
      <c r="D688" s="168">
        <f>IF(B688=0,VLOOKUP(A688,'New HWP'!$E$12:$S$44,10,0),VLOOKUP(A688,'New HWP'!$E$12:$S$44,10,0)*(MAX(0,(20-B688))/20))</f>
        <v>0</v>
      </c>
      <c r="E688" s="168">
        <f>VLOOKUP(A688,'New HWP'!$E$12:$S$44,15,0)</f>
        <v>0</v>
      </c>
    </row>
    <row r="689" spans="1:5">
      <c r="A689" s="63">
        <f t="shared" si="40"/>
        <v>23</v>
      </c>
      <c r="B689" s="63">
        <f t="shared" si="41"/>
        <v>5</v>
      </c>
      <c r="C689" s="63">
        <f t="shared" si="39"/>
        <v>28</v>
      </c>
      <c r="D689" s="168">
        <f>IF(B689=0,VLOOKUP(A689,'New HWP'!$E$12:$S$44,10,0),VLOOKUP(A689,'New HWP'!$E$12:$S$44,10,0)*(MAX(0,(20-B689))/20))</f>
        <v>0</v>
      </c>
      <c r="E689" s="168">
        <f>VLOOKUP(A689,'New HWP'!$E$12:$S$44,15,0)</f>
        <v>0</v>
      </c>
    </row>
    <row r="690" spans="1:5">
      <c r="A690" s="63">
        <f t="shared" si="40"/>
        <v>23</v>
      </c>
      <c r="B690" s="63">
        <f t="shared" si="41"/>
        <v>6</v>
      </c>
      <c r="C690" s="63">
        <f t="shared" si="39"/>
        <v>29</v>
      </c>
      <c r="D690" s="168">
        <f>IF(B690=0,VLOOKUP(A690,'New HWP'!$E$12:$S$44,10,0),VLOOKUP(A690,'New HWP'!$E$12:$S$44,10,0)*(MAX(0,(20-B690))/20))</f>
        <v>0</v>
      </c>
      <c r="E690" s="168">
        <f>VLOOKUP(A690,'New HWP'!$E$12:$S$44,15,0)</f>
        <v>0</v>
      </c>
    </row>
    <row r="691" spans="1:5">
      <c r="A691" s="63">
        <f t="shared" si="40"/>
        <v>23</v>
      </c>
      <c r="B691" s="63">
        <f t="shared" si="41"/>
        <v>7</v>
      </c>
      <c r="C691" s="63">
        <f t="shared" si="39"/>
        <v>30</v>
      </c>
      <c r="D691" s="168">
        <f>IF(B691=0,VLOOKUP(A691,'New HWP'!$E$12:$S$44,10,0),VLOOKUP(A691,'New HWP'!$E$12:$S$44,10,0)*(MAX(0,(20-B691))/20))</f>
        <v>0</v>
      </c>
      <c r="E691" s="168">
        <f>VLOOKUP(A691,'New HWP'!$E$12:$S$44,15,0)</f>
        <v>0</v>
      </c>
    </row>
    <row r="692" spans="1:5">
      <c r="A692" s="63">
        <f t="shared" si="40"/>
        <v>23</v>
      </c>
      <c r="B692" s="63">
        <f t="shared" si="41"/>
        <v>8</v>
      </c>
      <c r="C692" s="63">
        <f t="shared" si="39"/>
        <v>31</v>
      </c>
      <c r="D692" s="168">
        <f>IF(B692=0,VLOOKUP(A692,'New HWP'!$E$12:$S$44,10,0),VLOOKUP(A692,'New HWP'!$E$12:$S$44,10,0)*(MAX(0,(20-B692))/20))</f>
        <v>0</v>
      </c>
      <c r="E692" s="168">
        <f>VLOOKUP(A692,'New HWP'!$E$12:$S$44,15,0)</f>
        <v>0</v>
      </c>
    </row>
    <row r="693" spans="1:5">
      <c r="A693" s="63">
        <f t="shared" si="40"/>
        <v>23</v>
      </c>
      <c r="B693" s="63">
        <f t="shared" si="41"/>
        <v>9</v>
      </c>
      <c r="C693" s="63">
        <f t="shared" si="39"/>
        <v>32</v>
      </c>
      <c r="D693" s="168">
        <f>IF(B693=0,VLOOKUP(A693,'New HWP'!$E$12:$S$44,10,0),VLOOKUP(A693,'New HWP'!$E$12:$S$44,10,0)*(MAX(0,(20-B693))/20))</f>
        <v>0</v>
      </c>
      <c r="E693" s="168">
        <f>VLOOKUP(A693,'New HWP'!$E$12:$S$44,15,0)</f>
        <v>0</v>
      </c>
    </row>
    <row r="694" spans="1:5">
      <c r="A694" s="63">
        <f t="shared" si="40"/>
        <v>23</v>
      </c>
      <c r="B694" s="63">
        <f t="shared" si="41"/>
        <v>10</v>
      </c>
      <c r="C694" s="63">
        <f t="shared" si="39"/>
        <v>33</v>
      </c>
      <c r="D694" s="168">
        <f>IF(B694=0,VLOOKUP(A694,'New HWP'!$E$12:$S$44,10,0),VLOOKUP(A694,'New HWP'!$E$12:$S$44,10,0)*(MAX(0,(20-B694))/20))</f>
        <v>0</v>
      </c>
      <c r="E694" s="168">
        <f>VLOOKUP(A694,'New HWP'!$E$12:$S$44,15,0)</f>
        <v>0</v>
      </c>
    </row>
    <row r="695" spans="1:5">
      <c r="A695" s="63">
        <f t="shared" si="40"/>
        <v>23</v>
      </c>
      <c r="B695" s="63">
        <f t="shared" si="41"/>
        <v>11</v>
      </c>
      <c r="C695" s="63">
        <f t="shared" si="39"/>
        <v>34</v>
      </c>
      <c r="D695" s="168">
        <f>IF(B695=0,VLOOKUP(A695,'New HWP'!$E$12:$S$44,10,0),VLOOKUP(A695,'New HWP'!$E$12:$S$44,10,0)*(MAX(0,(20-B695))/20))</f>
        <v>0</v>
      </c>
      <c r="E695" s="168">
        <f>VLOOKUP(A695,'New HWP'!$E$12:$S$44,15,0)</f>
        <v>0</v>
      </c>
    </row>
    <row r="696" spans="1:5">
      <c r="A696" s="63">
        <f t="shared" si="40"/>
        <v>23</v>
      </c>
      <c r="B696" s="63">
        <f t="shared" si="41"/>
        <v>12</v>
      </c>
      <c r="C696" s="63">
        <f t="shared" ref="C696:C759" si="42">A696+B696</f>
        <v>35</v>
      </c>
      <c r="D696" s="168">
        <f>IF(B696=0,VLOOKUP(A696,'New HWP'!$E$12:$S$44,10,0),VLOOKUP(A696,'New HWP'!$E$12:$S$44,10,0)*(MAX(0,(20-B696))/20))</f>
        <v>0</v>
      </c>
      <c r="E696" s="168">
        <f>VLOOKUP(A696,'New HWP'!$E$12:$S$44,15,0)</f>
        <v>0</v>
      </c>
    </row>
    <row r="697" spans="1:5">
      <c r="A697" s="63">
        <f t="shared" si="40"/>
        <v>23</v>
      </c>
      <c r="B697" s="63">
        <f t="shared" si="41"/>
        <v>13</v>
      </c>
      <c r="C697" s="63">
        <f t="shared" si="42"/>
        <v>36</v>
      </c>
      <c r="D697" s="168">
        <f>IF(B697=0,VLOOKUP(A697,'New HWP'!$E$12:$S$44,10,0),VLOOKUP(A697,'New HWP'!$E$12:$S$44,10,0)*(MAX(0,(20-B697))/20))</f>
        <v>0</v>
      </c>
      <c r="E697" s="168">
        <f>VLOOKUP(A697,'New HWP'!$E$12:$S$44,15,0)</f>
        <v>0</v>
      </c>
    </row>
    <row r="698" spans="1:5">
      <c r="A698" s="63">
        <f t="shared" si="40"/>
        <v>23</v>
      </c>
      <c r="B698" s="63">
        <f t="shared" si="41"/>
        <v>14</v>
      </c>
      <c r="C698" s="63">
        <f t="shared" si="42"/>
        <v>37</v>
      </c>
      <c r="D698" s="168">
        <f>IF(B698=0,VLOOKUP(A698,'New HWP'!$E$12:$S$44,10,0),VLOOKUP(A698,'New HWP'!$E$12:$S$44,10,0)*(MAX(0,(20-B698))/20))</f>
        <v>0</v>
      </c>
      <c r="E698" s="168">
        <f>VLOOKUP(A698,'New HWP'!$E$12:$S$44,15,0)</f>
        <v>0</v>
      </c>
    </row>
    <row r="699" spans="1:5">
      <c r="A699" s="63">
        <f t="shared" si="40"/>
        <v>23</v>
      </c>
      <c r="B699" s="63">
        <f t="shared" si="41"/>
        <v>15</v>
      </c>
      <c r="C699" s="63">
        <f t="shared" si="42"/>
        <v>38</v>
      </c>
      <c r="D699" s="168">
        <f>IF(B699=0,VLOOKUP(A699,'New HWP'!$E$12:$S$44,10,0),VLOOKUP(A699,'New HWP'!$E$12:$S$44,10,0)*(MAX(0,(20-B699))/20))</f>
        <v>0</v>
      </c>
      <c r="E699" s="168">
        <f>VLOOKUP(A699,'New HWP'!$E$12:$S$44,15,0)</f>
        <v>0</v>
      </c>
    </row>
    <row r="700" spans="1:5">
      <c r="A700" s="63">
        <f t="shared" si="40"/>
        <v>23</v>
      </c>
      <c r="B700" s="63">
        <f t="shared" si="41"/>
        <v>16</v>
      </c>
      <c r="C700" s="63">
        <f t="shared" si="42"/>
        <v>39</v>
      </c>
      <c r="D700" s="168">
        <f>IF(B700=0,VLOOKUP(A700,'New HWP'!$E$12:$S$44,10,0),VLOOKUP(A700,'New HWP'!$E$12:$S$44,10,0)*(MAX(0,(20-B700))/20))</f>
        <v>0</v>
      </c>
      <c r="E700" s="168">
        <f>VLOOKUP(A700,'New HWP'!$E$12:$S$44,15,0)</f>
        <v>0</v>
      </c>
    </row>
    <row r="701" spans="1:5">
      <c r="A701" s="63">
        <f t="shared" si="40"/>
        <v>23</v>
      </c>
      <c r="B701" s="63">
        <f t="shared" si="41"/>
        <v>17</v>
      </c>
      <c r="C701" s="63">
        <f t="shared" si="42"/>
        <v>40</v>
      </c>
      <c r="D701" s="168">
        <f>IF(B701=0,VLOOKUP(A701,'New HWP'!$E$12:$S$44,10,0),VLOOKUP(A701,'New HWP'!$E$12:$S$44,10,0)*(MAX(0,(20-B701))/20))</f>
        <v>0</v>
      </c>
      <c r="E701" s="168">
        <f>VLOOKUP(A701,'New HWP'!$E$12:$S$44,15,0)</f>
        <v>0</v>
      </c>
    </row>
    <row r="702" spans="1:5">
      <c r="A702" s="63">
        <f t="shared" si="40"/>
        <v>23</v>
      </c>
      <c r="B702" s="63">
        <f t="shared" si="41"/>
        <v>18</v>
      </c>
      <c r="C702" s="63">
        <f t="shared" si="42"/>
        <v>41</v>
      </c>
      <c r="D702" s="168">
        <f>IF(B702=0,VLOOKUP(A702,'New HWP'!$E$12:$S$44,10,0),VLOOKUP(A702,'New HWP'!$E$12:$S$44,10,0)*(MAX(0,(20-B702))/20))</f>
        <v>0</v>
      </c>
      <c r="E702" s="168">
        <f>VLOOKUP(A702,'New HWP'!$E$12:$S$44,15,0)</f>
        <v>0</v>
      </c>
    </row>
    <row r="703" spans="1:5">
      <c r="A703" s="63">
        <f t="shared" si="40"/>
        <v>23</v>
      </c>
      <c r="B703" s="63">
        <f t="shared" si="41"/>
        <v>19</v>
      </c>
      <c r="C703" s="63">
        <f t="shared" si="42"/>
        <v>42</v>
      </c>
      <c r="D703" s="168">
        <f>IF(B703=0,VLOOKUP(A703,'New HWP'!$E$12:$S$44,10,0),VLOOKUP(A703,'New HWP'!$E$12:$S$44,10,0)*(MAX(0,(20-B703))/20))</f>
        <v>0</v>
      </c>
      <c r="E703" s="168">
        <f>VLOOKUP(A703,'New HWP'!$E$12:$S$44,15,0)</f>
        <v>0</v>
      </c>
    </row>
    <row r="704" spans="1:5">
      <c r="A704" s="63">
        <f t="shared" si="40"/>
        <v>23</v>
      </c>
      <c r="B704" s="63">
        <f t="shared" si="41"/>
        <v>20</v>
      </c>
      <c r="C704" s="63">
        <f t="shared" si="42"/>
        <v>43</v>
      </c>
      <c r="D704" s="168">
        <f>IF(B704=0,VLOOKUP(A704,'New HWP'!$E$12:$S$44,10,0),VLOOKUP(A704,'New HWP'!$E$12:$S$44,10,0)*(MAX(0,(20-B704))/20))</f>
        <v>0</v>
      </c>
      <c r="E704" s="168">
        <f>VLOOKUP(A704,'New HWP'!$E$12:$S$44,15,0)</f>
        <v>0</v>
      </c>
    </row>
    <row r="705" spans="1:5">
      <c r="A705" s="63">
        <f t="shared" si="40"/>
        <v>23</v>
      </c>
      <c r="B705" s="63">
        <f t="shared" si="41"/>
        <v>21</v>
      </c>
      <c r="C705" s="63">
        <f t="shared" si="42"/>
        <v>44</v>
      </c>
      <c r="D705" s="168">
        <f>IF(B705=0,VLOOKUP(A705,'New HWP'!$E$12:$S$44,10,0),VLOOKUP(A705,'New HWP'!$E$12:$S$44,10,0)*(MAX(0,(20-B705))/20))</f>
        <v>0</v>
      </c>
      <c r="E705" s="168">
        <f>VLOOKUP(A705,'New HWP'!$E$12:$S$44,15,0)</f>
        <v>0</v>
      </c>
    </row>
    <row r="706" spans="1:5">
      <c r="A706" s="63">
        <f t="shared" si="40"/>
        <v>23</v>
      </c>
      <c r="B706" s="63">
        <f t="shared" si="41"/>
        <v>22</v>
      </c>
      <c r="C706" s="63">
        <f t="shared" si="42"/>
        <v>45</v>
      </c>
      <c r="D706" s="168">
        <f>IF(B706=0,VLOOKUP(A706,'New HWP'!$E$12:$S$44,10,0),VLOOKUP(A706,'New HWP'!$E$12:$S$44,10,0)*(MAX(0,(20-B706))/20))</f>
        <v>0</v>
      </c>
      <c r="E706" s="168">
        <f>VLOOKUP(A706,'New HWP'!$E$12:$S$44,15,0)</f>
        <v>0</v>
      </c>
    </row>
    <row r="707" spans="1:5">
      <c r="A707" s="63">
        <f t="shared" si="40"/>
        <v>23</v>
      </c>
      <c r="B707" s="63">
        <f t="shared" si="41"/>
        <v>23</v>
      </c>
      <c r="C707" s="63">
        <f t="shared" si="42"/>
        <v>46</v>
      </c>
      <c r="D707" s="168">
        <f>IF(B707=0,VLOOKUP(A707,'New HWP'!$E$12:$S$44,10,0),VLOOKUP(A707,'New HWP'!$E$12:$S$44,10,0)*(MAX(0,(20-B707))/20))</f>
        <v>0</v>
      </c>
      <c r="E707" s="168">
        <f>VLOOKUP(A707,'New HWP'!$E$12:$S$44,15,0)</f>
        <v>0</v>
      </c>
    </row>
    <row r="708" spans="1:5">
      <c r="A708" s="63">
        <f t="shared" si="40"/>
        <v>23</v>
      </c>
      <c r="B708" s="63">
        <f t="shared" si="41"/>
        <v>24</v>
      </c>
      <c r="C708" s="63">
        <f t="shared" si="42"/>
        <v>47</v>
      </c>
      <c r="D708" s="168">
        <f>IF(B708=0,VLOOKUP(A708,'New HWP'!$E$12:$S$44,10,0),VLOOKUP(A708,'New HWP'!$E$12:$S$44,10,0)*(MAX(0,(20-B708))/20))</f>
        <v>0</v>
      </c>
      <c r="E708" s="168">
        <f>VLOOKUP(A708,'New HWP'!$E$12:$S$44,15,0)</f>
        <v>0</v>
      </c>
    </row>
    <row r="709" spans="1:5">
      <c r="A709" s="63">
        <f t="shared" si="40"/>
        <v>23</v>
      </c>
      <c r="B709" s="63">
        <f t="shared" si="41"/>
        <v>25</v>
      </c>
      <c r="C709" s="63">
        <f t="shared" si="42"/>
        <v>48</v>
      </c>
      <c r="D709" s="168">
        <f>IF(B709=0,VLOOKUP(A709,'New HWP'!$E$12:$S$44,10,0),VLOOKUP(A709,'New HWP'!$E$12:$S$44,10,0)*(MAX(0,(20-B709))/20))</f>
        <v>0</v>
      </c>
      <c r="E709" s="168">
        <f>VLOOKUP(A709,'New HWP'!$E$12:$S$44,15,0)</f>
        <v>0</v>
      </c>
    </row>
    <row r="710" spans="1:5">
      <c r="A710" s="63">
        <f t="shared" si="40"/>
        <v>23</v>
      </c>
      <c r="B710" s="63">
        <f t="shared" si="41"/>
        <v>26</v>
      </c>
      <c r="C710" s="63">
        <f t="shared" si="42"/>
        <v>49</v>
      </c>
      <c r="D710" s="168">
        <f>IF(B710=0,VLOOKUP(A710,'New HWP'!$E$12:$S$44,10,0),VLOOKUP(A710,'New HWP'!$E$12:$S$44,10,0)*(MAX(0,(20-B710))/20))</f>
        <v>0</v>
      </c>
      <c r="E710" s="168">
        <f>VLOOKUP(A710,'New HWP'!$E$12:$S$44,15,0)</f>
        <v>0</v>
      </c>
    </row>
    <row r="711" spans="1:5">
      <c r="A711" s="63">
        <f t="shared" si="40"/>
        <v>23</v>
      </c>
      <c r="B711" s="63">
        <f t="shared" si="41"/>
        <v>27</v>
      </c>
      <c r="C711" s="63">
        <f t="shared" si="42"/>
        <v>50</v>
      </c>
      <c r="D711" s="168">
        <f>IF(B711=0,VLOOKUP(A711,'New HWP'!$E$12:$S$44,10,0),VLOOKUP(A711,'New HWP'!$E$12:$S$44,10,0)*(MAX(0,(20-B711))/20))</f>
        <v>0</v>
      </c>
      <c r="E711" s="168">
        <f>VLOOKUP(A711,'New HWP'!$E$12:$S$44,15,0)</f>
        <v>0</v>
      </c>
    </row>
    <row r="712" spans="1:5">
      <c r="A712" s="63">
        <f t="shared" si="40"/>
        <v>23</v>
      </c>
      <c r="B712" s="63">
        <f t="shared" si="41"/>
        <v>28</v>
      </c>
      <c r="C712" s="63">
        <f t="shared" si="42"/>
        <v>51</v>
      </c>
      <c r="D712" s="168">
        <f>IF(B712=0,VLOOKUP(A712,'New HWP'!$E$12:$S$44,10,0),VLOOKUP(A712,'New HWP'!$E$12:$S$44,10,0)*(MAX(0,(20-B712))/20))</f>
        <v>0</v>
      </c>
      <c r="E712" s="168">
        <f>VLOOKUP(A712,'New HWP'!$E$12:$S$44,15,0)</f>
        <v>0</v>
      </c>
    </row>
    <row r="713" spans="1:5">
      <c r="A713" s="63">
        <f t="shared" si="40"/>
        <v>23</v>
      </c>
      <c r="B713" s="63">
        <f t="shared" si="41"/>
        <v>29</v>
      </c>
      <c r="C713" s="63">
        <f t="shared" si="42"/>
        <v>52</v>
      </c>
      <c r="D713" s="168">
        <f>IF(B713=0,VLOOKUP(A713,'New HWP'!$E$12:$S$44,10,0),VLOOKUP(A713,'New HWP'!$E$12:$S$44,10,0)*(MAX(0,(20-B713))/20))</f>
        <v>0</v>
      </c>
      <c r="E713" s="168">
        <f>VLOOKUP(A713,'New HWP'!$E$12:$S$44,15,0)</f>
        <v>0</v>
      </c>
    </row>
    <row r="714" spans="1:5">
      <c r="A714" s="63">
        <f t="shared" si="40"/>
        <v>23</v>
      </c>
      <c r="B714" s="63">
        <f t="shared" si="41"/>
        <v>30</v>
      </c>
      <c r="C714" s="63">
        <f t="shared" si="42"/>
        <v>53</v>
      </c>
      <c r="D714" s="168">
        <f>IF(B714=0,VLOOKUP(A714,'New HWP'!$E$12:$S$44,10,0),VLOOKUP(A714,'New HWP'!$E$12:$S$44,10,0)*(MAX(0,(20-B714))/20))</f>
        <v>0</v>
      </c>
      <c r="E714" s="168">
        <f>VLOOKUP(A714,'New HWP'!$E$12:$S$44,15,0)</f>
        <v>0</v>
      </c>
    </row>
    <row r="715" spans="1:5">
      <c r="A715" s="63">
        <f t="shared" si="40"/>
        <v>24</v>
      </c>
      <c r="B715" s="63">
        <f t="shared" si="41"/>
        <v>0</v>
      </c>
      <c r="C715" s="63">
        <f t="shared" si="42"/>
        <v>24</v>
      </c>
      <c r="D715" s="168">
        <f>IF(B715=0,VLOOKUP(A715,'New HWP'!$E$12:$S$44,10,0),VLOOKUP(A715,'New HWP'!$E$12:$S$44,10,0)*(MAX(0,(20-B715))/20))</f>
        <v>0</v>
      </c>
      <c r="E715" s="168">
        <f>VLOOKUP(A715,'New HWP'!$E$12:$S$44,15,0)</f>
        <v>0</v>
      </c>
    </row>
    <row r="716" spans="1:5">
      <c r="A716" s="63">
        <f t="shared" si="40"/>
        <v>24</v>
      </c>
      <c r="B716" s="63">
        <f t="shared" si="41"/>
        <v>1</v>
      </c>
      <c r="C716" s="63">
        <f t="shared" si="42"/>
        <v>25</v>
      </c>
      <c r="D716" s="168">
        <f>IF(B716=0,VLOOKUP(A716,'New HWP'!$E$12:$S$44,10,0),VLOOKUP(A716,'New HWP'!$E$12:$S$44,10,0)*(MAX(0,(20-B716))/20))</f>
        <v>0</v>
      </c>
      <c r="E716" s="168">
        <f>VLOOKUP(A716,'New HWP'!$E$12:$S$44,15,0)</f>
        <v>0</v>
      </c>
    </row>
    <row r="717" spans="1:5">
      <c r="A717" s="63">
        <f t="shared" si="40"/>
        <v>24</v>
      </c>
      <c r="B717" s="63">
        <f t="shared" si="41"/>
        <v>2</v>
      </c>
      <c r="C717" s="63">
        <f t="shared" si="42"/>
        <v>26</v>
      </c>
      <c r="D717" s="168">
        <f>IF(B717=0,VLOOKUP(A717,'New HWP'!$E$12:$S$44,10,0),VLOOKUP(A717,'New HWP'!$E$12:$S$44,10,0)*(MAX(0,(20-B717))/20))</f>
        <v>0</v>
      </c>
      <c r="E717" s="168">
        <f>VLOOKUP(A717,'New HWP'!$E$12:$S$44,15,0)</f>
        <v>0</v>
      </c>
    </row>
    <row r="718" spans="1:5">
      <c r="A718" s="63">
        <f t="shared" si="40"/>
        <v>24</v>
      </c>
      <c r="B718" s="63">
        <f t="shared" si="41"/>
        <v>3</v>
      </c>
      <c r="C718" s="63">
        <f t="shared" si="42"/>
        <v>27</v>
      </c>
      <c r="D718" s="168">
        <f>IF(B718=0,VLOOKUP(A718,'New HWP'!$E$12:$S$44,10,0),VLOOKUP(A718,'New HWP'!$E$12:$S$44,10,0)*(MAX(0,(20-B718))/20))</f>
        <v>0</v>
      </c>
      <c r="E718" s="168">
        <f>VLOOKUP(A718,'New HWP'!$E$12:$S$44,15,0)</f>
        <v>0</v>
      </c>
    </row>
    <row r="719" spans="1:5">
      <c r="A719" s="63">
        <f t="shared" si="40"/>
        <v>24</v>
      </c>
      <c r="B719" s="63">
        <f t="shared" si="41"/>
        <v>4</v>
      </c>
      <c r="C719" s="63">
        <f t="shared" si="42"/>
        <v>28</v>
      </c>
      <c r="D719" s="168">
        <f>IF(B719=0,VLOOKUP(A719,'New HWP'!$E$12:$S$44,10,0),VLOOKUP(A719,'New HWP'!$E$12:$S$44,10,0)*(MAX(0,(20-B719))/20))</f>
        <v>0</v>
      </c>
      <c r="E719" s="168">
        <f>VLOOKUP(A719,'New HWP'!$E$12:$S$44,15,0)</f>
        <v>0</v>
      </c>
    </row>
    <row r="720" spans="1:5">
      <c r="A720" s="63">
        <f t="shared" si="40"/>
        <v>24</v>
      </c>
      <c r="B720" s="63">
        <f t="shared" si="41"/>
        <v>5</v>
      </c>
      <c r="C720" s="63">
        <f t="shared" si="42"/>
        <v>29</v>
      </c>
      <c r="D720" s="168">
        <f>IF(B720=0,VLOOKUP(A720,'New HWP'!$E$12:$S$44,10,0),VLOOKUP(A720,'New HWP'!$E$12:$S$44,10,0)*(MAX(0,(20-B720))/20))</f>
        <v>0</v>
      </c>
      <c r="E720" s="168">
        <f>VLOOKUP(A720,'New HWP'!$E$12:$S$44,15,0)</f>
        <v>0</v>
      </c>
    </row>
    <row r="721" spans="1:5">
      <c r="A721" s="63">
        <f t="shared" si="40"/>
        <v>24</v>
      </c>
      <c r="B721" s="63">
        <f t="shared" si="41"/>
        <v>6</v>
      </c>
      <c r="C721" s="63">
        <f t="shared" si="42"/>
        <v>30</v>
      </c>
      <c r="D721" s="168">
        <f>IF(B721=0,VLOOKUP(A721,'New HWP'!$E$12:$S$44,10,0),VLOOKUP(A721,'New HWP'!$E$12:$S$44,10,0)*(MAX(0,(20-B721))/20))</f>
        <v>0</v>
      </c>
      <c r="E721" s="168">
        <f>VLOOKUP(A721,'New HWP'!$E$12:$S$44,15,0)</f>
        <v>0</v>
      </c>
    </row>
    <row r="722" spans="1:5">
      <c r="A722" s="63">
        <f t="shared" si="40"/>
        <v>24</v>
      </c>
      <c r="B722" s="63">
        <f t="shared" si="41"/>
        <v>7</v>
      </c>
      <c r="C722" s="63">
        <f t="shared" si="42"/>
        <v>31</v>
      </c>
      <c r="D722" s="168">
        <f>IF(B722=0,VLOOKUP(A722,'New HWP'!$E$12:$S$44,10,0),VLOOKUP(A722,'New HWP'!$E$12:$S$44,10,0)*(MAX(0,(20-B722))/20))</f>
        <v>0</v>
      </c>
      <c r="E722" s="168">
        <f>VLOOKUP(A722,'New HWP'!$E$12:$S$44,15,0)</f>
        <v>0</v>
      </c>
    </row>
    <row r="723" spans="1:5">
      <c r="A723" s="63">
        <f t="shared" si="40"/>
        <v>24</v>
      </c>
      <c r="B723" s="63">
        <f t="shared" si="41"/>
        <v>8</v>
      </c>
      <c r="C723" s="63">
        <f t="shared" si="42"/>
        <v>32</v>
      </c>
      <c r="D723" s="168">
        <f>IF(B723=0,VLOOKUP(A723,'New HWP'!$E$12:$S$44,10,0),VLOOKUP(A723,'New HWP'!$E$12:$S$44,10,0)*(MAX(0,(20-B723))/20))</f>
        <v>0</v>
      </c>
      <c r="E723" s="168">
        <f>VLOOKUP(A723,'New HWP'!$E$12:$S$44,15,0)</f>
        <v>0</v>
      </c>
    </row>
    <row r="724" spans="1:5">
      <c r="A724" s="63">
        <f t="shared" si="40"/>
        <v>24</v>
      </c>
      <c r="B724" s="63">
        <f t="shared" si="41"/>
        <v>9</v>
      </c>
      <c r="C724" s="63">
        <f t="shared" si="42"/>
        <v>33</v>
      </c>
      <c r="D724" s="168">
        <f>IF(B724=0,VLOOKUP(A724,'New HWP'!$E$12:$S$44,10,0),VLOOKUP(A724,'New HWP'!$E$12:$S$44,10,0)*(MAX(0,(20-B724))/20))</f>
        <v>0</v>
      </c>
      <c r="E724" s="168">
        <f>VLOOKUP(A724,'New HWP'!$E$12:$S$44,15,0)</f>
        <v>0</v>
      </c>
    </row>
    <row r="725" spans="1:5">
      <c r="A725" s="63">
        <f t="shared" si="40"/>
        <v>24</v>
      </c>
      <c r="B725" s="63">
        <f t="shared" si="41"/>
        <v>10</v>
      </c>
      <c r="C725" s="63">
        <f t="shared" si="42"/>
        <v>34</v>
      </c>
      <c r="D725" s="168">
        <f>IF(B725=0,VLOOKUP(A725,'New HWP'!$E$12:$S$44,10,0),VLOOKUP(A725,'New HWP'!$E$12:$S$44,10,0)*(MAX(0,(20-B725))/20))</f>
        <v>0</v>
      </c>
      <c r="E725" s="168">
        <f>VLOOKUP(A725,'New HWP'!$E$12:$S$44,15,0)</f>
        <v>0</v>
      </c>
    </row>
    <row r="726" spans="1:5">
      <c r="A726" s="63">
        <f t="shared" si="40"/>
        <v>24</v>
      </c>
      <c r="B726" s="63">
        <f t="shared" si="41"/>
        <v>11</v>
      </c>
      <c r="C726" s="63">
        <f t="shared" si="42"/>
        <v>35</v>
      </c>
      <c r="D726" s="168">
        <f>IF(B726=0,VLOOKUP(A726,'New HWP'!$E$12:$S$44,10,0),VLOOKUP(A726,'New HWP'!$E$12:$S$44,10,0)*(MAX(0,(20-B726))/20))</f>
        <v>0</v>
      </c>
      <c r="E726" s="168">
        <f>VLOOKUP(A726,'New HWP'!$E$12:$S$44,15,0)</f>
        <v>0</v>
      </c>
    </row>
    <row r="727" spans="1:5">
      <c r="A727" s="63">
        <f t="shared" si="40"/>
        <v>24</v>
      </c>
      <c r="B727" s="63">
        <f t="shared" si="41"/>
        <v>12</v>
      </c>
      <c r="C727" s="63">
        <f t="shared" si="42"/>
        <v>36</v>
      </c>
      <c r="D727" s="168">
        <f>IF(B727=0,VLOOKUP(A727,'New HWP'!$E$12:$S$44,10,0),VLOOKUP(A727,'New HWP'!$E$12:$S$44,10,0)*(MAX(0,(20-B727))/20))</f>
        <v>0</v>
      </c>
      <c r="E727" s="168">
        <f>VLOOKUP(A727,'New HWP'!$E$12:$S$44,15,0)</f>
        <v>0</v>
      </c>
    </row>
    <row r="728" spans="1:5">
      <c r="A728" s="63">
        <f t="shared" si="40"/>
        <v>24</v>
      </c>
      <c r="B728" s="63">
        <f t="shared" si="41"/>
        <v>13</v>
      </c>
      <c r="C728" s="63">
        <f t="shared" si="42"/>
        <v>37</v>
      </c>
      <c r="D728" s="168">
        <f>IF(B728=0,VLOOKUP(A728,'New HWP'!$E$12:$S$44,10,0),VLOOKUP(A728,'New HWP'!$E$12:$S$44,10,0)*(MAX(0,(20-B728))/20))</f>
        <v>0</v>
      </c>
      <c r="E728" s="168">
        <f>VLOOKUP(A728,'New HWP'!$E$12:$S$44,15,0)</f>
        <v>0</v>
      </c>
    </row>
    <row r="729" spans="1:5">
      <c r="A729" s="63">
        <f t="shared" si="40"/>
        <v>24</v>
      </c>
      <c r="B729" s="63">
        <f t="shared" si="41"/>
        <v>14</v>
      </c>
      <c r="C729" s="63">
        <f t="shared" si="42"/>
        <v>38</v>
      </c>
      <c r="D729" s="168">
        <f>IF(B729=0,VLOOKUP(A729,'New HWP'!$E$12:$S$44,10,0),VLOOKUP(A729,'New HWP'!$E$12:$S$44,10,0)*(MAX(0,(20-B729))/20))</f>
        <v>0</v>
      </c>
      <c r="E729" s="168">
        <f>VLOOKUP(A729,'New HWP'!$E$12:$S$44,15,0)</f>
        <v>0</v>
      </c>
    </row>
    <row r="730" spans="1:5">
      <c r="A730" s="63">
        <f t="shared" si="40"/>
        <v>24</v>
      </c>
      <c r="B730" s="63">
        <f t="shared" si="41"/>
        <v>15</v>
      </c>
      <c r="C730" s="63">
        <f t="shared" si="42"/>
        <v>39</v>
      </c>
      <c r="D730" s="168">
        <f>IF(B730=0,VLOOKUP(A730,'New HWP'!$E$12:$S$44,10,0),VLOOKUP(A730,'New HWP'!$E$12:$S$44,10,0)*(MAX(0,(20-B730))/20))</f>
        <v>0</v>
      </c>
      <c r="E730" s="168">
        <f>VLOOKUP(A730,'New HWP'!$E$12:$S$44,15,0)</f>
        <v>0</v>
      </c>
    </row>
    <row r="731" spans="1:5">
      <c r="A731" s="63">
        <f t="shared" si="40"/>
        <v>24</v>
      </c>
      <c r="B731" s="63">
        <f t="shared" si="41"/>
        <v>16</v>
      </c>
      <c r="C731" s="63">
        <f t="shared" si="42"/>
        <v>40</v>
      </c>
      <c r="D731" s="168">
        <f>IF(B731=0,VLOOKUP(A731,'New HWP'!$E$12:$S$44,10,0),VLOOKUP(A731,'New HWP'!$E$12:$S$44,10,0)*(MAX(0,(20-B731))/20))</f>
        <v>0</v>
      </c>
      <c r="E731" s="168">
        <f>VLOOKUP(A731,'New HWP'!$E$12:$S$44,15,0)</f>
        <v>0</v>
      </c>
    </row>
    <row r="732" spans="1:5">
      <c r="A732" s="63">
        <f t="shared" si="40"/>
        <v>24</v>
      </c>
      <c r="B732" s="63">
        <f t="shared" si="41"/>
        <v>17</v>
      </c>
      <c r="C732" s="63">
        <f t="shared" si="42"/>
        <v>41</v>
      </c>
      <c r="D732" s="168">
        <f>IF(B732=0,VLOOKUP(A732,'New HWP'!$E$12:$S$44,10,0),VLOOKUP(A732,'New HWP'!$E$12:$S$44,10,0)*(MAX(0,(20-B732))/20))</f>
        <v>0</v>
      </c>
      <c r="E732" s="168">
        <f>VLOOKUP(A732,'New HWP'!$E$12:$S$44,15,0)</f>
        <v>0</v>
      </c>
    </row>
    <row r="733" spans="1:5">
      <c r="A733" s="63">
        <f t="shared" si="40"/>
        <v>24</v>
      </c>
      <c r="B733" s="63">
        <f t="shared" si="41"/>
        <v>18</v>
      </c>
      <c r="C733" s="63">
        <f t="shared" si="42"/>
        <v>42</v>
      </c>
      <c r="D733" s="168">
        <f>IF(B733=0,VLOOKUP(A733,'New HWP'!$E$12:$S$44,10,0),VLOOKUP(A733,'New HWP'!$E$12:$S$44,10,0)*(MAX(0,(20-B733))/20))</f>
        <v>0</v>
      </c>
      <c r="E733" s="168">
        <f>VLOOKUP(A733,'New HWP'!$E$12:$S$44,15,0)</f>
        <v>0</v>
      </c>
    </row>
    <row r="734" spans="1:5">
      <c r="A734" s="63">
        <f t="shared" si="40"/>
        <v>24</v>
      </c>
      <c r="B734" s="63">
        <f t="shared" si="41"/>
        <v>19</v>
      </c>
      <c r="C734" s="63">
        <f t="shared" si="42"/>
        <v>43</v>
      </c>
      <c r="D734" s="168">
        <f>IF(B734=0,VLOOKUP(A734,'New HWP'!$E$12:$S$44,10,0),VLOOKUP(A734,'New HWP'!$E$12:$S$44,10,0)*(MAX(0,(20-B734))/20))</f>
        <v>0</v>
      </c>
      <c r="E734" s="168">
        <f>VLOOKUP(A734,'New HWP'!$E$12:$S$44,15,0)</f>
        <v>0</v>
      </c>
    </row>
    <row r="735" spans="1:5">
      <c r="A735" s="63">
        <f t="shared" si="40"/>
        <v>24</v>
      </c>
      <c r="B735" s="63">
        <f t="shared" si="41"/>
        <v>20</v>
      </c>
      <c r="C735" s="63">
        <f t="shared" si="42"/>
        <v>44</v>
      </c>
      <c r="D735" s="168">
        <f>IF(B735=0,VLOOKUP(A735,'New HWP'!$E$12:$S$44,10,0),VLOOKUP(A735,'New HWP'!$E$12:$S$44,10,0)*(MAX(0,(20-B735))/20))</f>
        <v>0</v>
      </c>
      <c r="E735" s="168">
        <f>VLOOKUP(A735,'New HWP'!$E$12:$S$44,15,0)</f>
        <v>0</v>
      </c>
    </row>
    <row r="736" spans="1:5">
      <c r="A736" s="63">
        <f t="shared" si="40"/>
        <v>24</v>
      </c>
      <c r="B736" s="63">
        <f t="shared" si="41"/>
        <v>21</v>
      </c>
      <c r="C736" s="63">
        <f t="shared" si="42"/>
        <v>45</v>
      </c>
      <c r="D736" s="168">
        <f>IF(B736=0,VLOOKUP(A736,'New HWP'!$E$12:$S$44,10,0),VLOOKUP(A736,'New HWP'!$E$12:$S$44,10,0)*(MAX(0,(20-B736))/20))</f>
        <v>0</v>
      </c>
      <c r="E736" s="168">
        <f>VLOOKUP(A736,'New HWP'!$E$12:$S$44,15,0)</f>
        <v>0</v>
      </c>
    </row>
    <row r="737" spans="1:5">
      <c r="A737" s="63">
        <f t="shared" si="40"/>
        <v>24</v>
      </c>
      <c r="B737" s="63">
        <f t="shared" si="41"/>
        <v>22</v>
      </c>
      <c r="C737" s="63">
        <f t="shared" si="42"/>
        <v>46</v>
      </c>
      <c r="D737" s="168">
        <f>IF(B737=0,VLOOKUP(A737,'New HWP'!$E$12:$S$44,10,0),VLOOKUP(A737,'New HWP'!$E$12:$S$44,10,0)*(MAX(0,(20-B737))/20))</f>
        <v>0</v>
      </c>
      <c r="E737" s="168">
        <f>VLOOKUP(A737,'New HWP'!$E$12:$S$44,15,0)</f>
        <v>0</v>
      </c>
    </row>
    <row r="738" spans="1:5">
      <c r="A738" s="63">
        <f t="shared" ref="A738:A801" si="43">A707+1</f>
        <v>24</v>
      </c>
      <c r="B738" s="63">
        <f t="shared" ref="B738:B801" si="44">B707</f>
        <v>23</v>
      </c>
      <c r="C738" s="63">
        <f t="shared" si="42"/>
        <v>47</v>
      </c>
      <c r="D738" s="168">
        <f>IF(B738=0,VLOOKUP(A738,'New HWP'!$E$12:$S$44,10,0),VLOOKUP(A738,'New HWP'!$E$12:$S$44,10,0)*(MAX(0,(20-B738))/20))</f>
        <v>0</v>
      </c>
      <c r="E738" s="168">
        <f>VLOOKUP(A738,'New HWP'!$E$12:$S$44,15,0)</f>
        <v>0</v>
      </c>
    </row>
    <row r="739" spans="1:5">
      <c r="A739" s="63">
        <f t="shared" si="43"/>
        <v>24</v>
      </c>
      <c r="B739" s="63">
        <f t="shared" si="44"/>
        <v>24</v>
      </c>
      <c r="C739" s="63">
        <f t="shared" si="42"/>
        <v>48</v>
      </c>
      <c r="D739" s="168">
        <f>IF(B739=0,VLOOKUP(A739,'New HWP'!$E$12:$S$44,10,0),VLOOKUP(A739,'New HWP'!$E$12:$S$44,10,0)*(MAX(0,(20-B739))/20))</f>
        <v>0</v>
      </c>
      <c r="E739" s="168">
        <f>VLOOKUP(A739,'New HWP'!$E$12:$S$44,15,0)</f>
        <v>0</v>
      </c>
    </row>
    <row r="740" spans="1:5">
      <c r="A740" s="63">
        <f t="shared" si="43"/>
        <v>24</v>
      </c>
      <c r="B740" s="63">
        <f t="shared" si="44"/>
        <v>25</v>
      </c>
      <c r="C740" s="63">
        <f t="shared" si="42"/>
        <v>49</v>
      </c>
      <c r="D740" s="168">
        <f>IF(B740=0,VLOOKUP(A740,'New HWP'!$E$12:$S$44,10,0),VLOOKUP(A740,'New HWP'!$E$12:$S$44,10,0)*(MAX(0,(20-B740))/20))</f>
        <v>0</v>
      </c>
      <c r="E740" s="168">
        <f>VLOOKUP(A740,'New HWP'!$E$12:$S$44,15,0)</f>
        <v>0</v>
      </c>
    </row>
    <row r="741" spans="1:5">
      <c r="A741" s="63">
        <f t="shared" si="43"/>
        <v>24</v>
      </c>
      <c r="B741" s="63">
        <f t="shared" si="44"/>
        <v>26</v>
      </c>
      <c r="C741" s="63">
        <f t="shared" si="42"/>
        <v>50</v>
      </c>
      <c r="D741" s="168">
        <f>IF(B741=0,VLOOKUP(A741,'New HWP'!$E$12:$S$44,10,0),VLOOKUP(A741,'New HWP'!$E$12:$S$44,10,0)*(MAX(0,(20-B741))/20))</f>
        <v>0</v>
      </c>
      <c r="E741" s="168">
        <f>VLOOKUP(A741,'New HWP'!$E$12:$S$44,15,0)</f>
        <v>0</v>
      </c>
    </row>
    <row r="742" spans="1:5">
      <c r="A742" s="63">
        <f t="shared" si="43"/>
        <v>24</v>
      </c>
      <c r="B742" s="63">
        <f t="shared" si="44"/>
        <v>27</v>
      </c>
      <c r="C742" s="63">
        <f t="shared" si="42"/>
        <v>51</v>
      </c>
      <c r="D742" s="168">
        <f>IF(B742=0,VLOOKUP(A742,'New HWP'!$E$12:$S$44,10,0),VLOOKUP(A742,'New HWP'!$E$12:$S$44,10,0)*(MAX(0,(20-B742))/20))</f>
        <v>0</v>
      </c>
      <c r="E742" s="168">
        <f>VLOOKUP(A742,'New HWP'!$E$12:$S$44,15,0)</f>
        <v>0</v>
      </c>
    </row>
    <row r="743" spans="1:5">
      <c r="A743" s="63">
        <f t="shared" si="43"/>
        <v>24</v>
      </c>
      <c r="B743" s="63">
        <f t="shared" si="44"/>
        <v>28</v>
      </c>
      <c r="C743" s="63">
        <f t="shared" si="42"/>
        <v>52</v>
      </c>
      <c r="D743" s="168">
        <f>IF(B743=0,VLOOKUP(A743,'New HWP'!$E$12:$S$44,10,0),VLOOKUP(A743,'New HWP'!$E$12:$S$44,10,0)*(MAX(0,(20-B743))/20))</f>
        <v>0</v>
      </c>
      <c r="E743" s="168">
        <f>VLOOKUP(A743,'New HWP'!$E$12:$S$44,15,0)</f>
        <v>0</v>
      </c>
    </row>
    <row r="744" spans="1:5">
      <c r="A744" s="63">
        <f t="shared" si="43"/>
        <v>24</v>
      </c>
      <c r="B744" s="63">
        <f t="shared" si="44"/>
        <v>29</v>
      </c>
      <c r="C744" s="63">
        <f t="shared" si="42"/>
        <v>53</v>
      </c>
      <c r="D744" s="168">
        <f>IF(B744=0,VLOOKUP(A744,'New HWP'!$E$12:$S$44,10,0),VLOOKUP(A744,'New HWP'!$E$12:$S$44,10,0)*(MAX(0,(20-B744))/20))</f>
        <v>0</v>
      </c>
      <c r="E744" s="168">
        <f>VLOOKUP(A744,'New HWP'!$E$12:$S$44,15,0)</f>
        <v>0</v>
      </c>
    </row>
    <row r="745" spans="1:5">
      <c r="A745" s="63">
        <f t="shared" si="43"/>
        <v>24</v>
      </c>
      <c r="B745" s="63">
        <f t="shared" si="44"/>
        <v>30</v>
      </c>
      <c r="C745" s="63">
        <f t="shared" si="42"/>
        <v>54</v>
      </c>
      <c r="D745" s="168">
        <f>IF(B745=0,VLOOKUP(A745,'New HWP'!$E$12:$S$44,10,0),VLOOKUP(A745,'New HWP'!$E$12:$S$44,10,0)*(MAX(0,(20-B745))/20))</f>
        <v>0</v>
      </c>
      <c r="E745" s="168">
        <f>VLOOKUP(A745,'New HWP'!$E$12:$S$44,15,0)</f>
        <v>0</v>
      </c>
    </row>
    <row r="746" spans="1:5">
      <c r="A746" s="63">
        <f t="shared" si="43"/>
        <v>25</v>
      </c>
      <c r="B746" s="63">
        <f t="shared" si="44"/>
        <v>0</v>
      </c>
      <c r="C746" s="63">
        <f t="shared" si="42"/>
        <v>25</v>
      </c>
      <c r="D746" s="168">
        <f>IF(B746=0,VLOOKUP(A746,'New HWP'!$E$12:$S$44,10,0),VLOOKUP(A746,'New HWP'!$E$12:$S$44,10,0)*(MAX(0,(20-B746))/20))</f>
        <v>0</v>
      </c>
      <c r="E746" s="168">
        <f>VLOOKUP(A746,'New HWP'!$E$12:$S$44,15,0)</f>
        <v>0</v>
      </c>
    </row>
    <row r="747" spans="1:5">
      <c r="A747" s="63">
        <f t="shared" si="43"/>
        <v>25</v>
      </c>
      <c r="B747" s="63">
        <f t="shared" si="44"/>
        <v>1</v>
      </c>
      <c r="C747" s="63">
        <f t="shared" si="42"/>
        <v>26</v>
      </c>
      <c r="D747" s="168">
        <f>IF(B747=0,VLOOKUP(A747,'New HWP'!$E$12:$S$44,10,0),VLOOKUP(A747,'New HWP'!$E$12:$S$44,10,0)*(MAX(0,(20-B747))/20))</f>
        <v>0</v>
      </c>
      <c r="E747" s="168">
        <f>VLOOKUP(A747,'New HWP'!$E$12:$S$44,15,0)</f>
        <v>0</v>
      </c>
    </row>
    <row r="748" spans="1:5">
      <c r="A748" s="63">
        <f t="shared" si="43"/>
        <v>25</v>
      </c>
      <c r="B748" s="63">
        <f t="shared" si="44"/>
        <v>2</v>
      </c>
      <c r="C748" s="63">
        <f t="shared" si="42"/>
        <v>27</v>
      </c>
      <c r="D748" s="168">
        <f>IF(B748=0,VLOOKUP(A748,'New HWP'!$E$12:$S$44,10,0),VLOOKUP(A748,'New HWP'!$E$12:$S$44,10,0)*(MAX(0,(20-B748))/20))</f>
        <v>0</v>
      </c>
      <c r="E748" s="168">
        <f>VLOOKUP(A748,'New HWP'!$E$12:$S$44,15,0)</f>
        <v>0</v>
      </c>
    </row>
    <row r="749" spans="1:5">
      <c r="A749" s="63">
        <f t="shared" si="43"/>
        <v>25</v>
      </c>
      <c r="B749" s="63">
        <f t="shared" si="44"/>
        <v>3</v>
      </c>
      <c r="C749" s="63">
        <f t="shared" si="42"/>
        <v>28</v>
      </c>
      <c r="D749" s="168">
        <f>IF(B749=0,VLOOKUP(A749,'New HWP'!$E$12:$S$44,10,0),VLOOKUP(A749,'New HWP'!$E$12:$S$44,10,0)*(MAX(0,(20-B749))/20))</f>
        <v>0</v>
      </c>
      <c r="E749" s="168">
        <f>VLOOKUP(A749,'New HWP'!$E$12:$S$44,15,0)</f>
        <v>0</v>
      </c>
    </row>
    <row r="750" spans="1:5">
      <c r="A750" s="63">
        <f t="shared" si="43"/>
        <v>25</v>
      </c>
      <c r="B750" s="63">
        <f t="shared" si="44"/>
        <v>4</v>
      </c>
      <c r="C750" s="63">
        <f t="shared" si="42"/>
        <v>29</v>
      </c>
      <c r="D750" s="168">
        <f>IF(B750=0,VLOOKUP(A750,'New HWP'!$E$12:$S$44,10,0),VLOOKUP(A750,'New HWP'!$E$12:$S$44,10,0)*(MAX(0,(20-B750))/20))</f>
        <v>0</v>
      </c>
      <c r="E750" s="168">
        <f>VLOOKUP(A750,'New HWP'!$E$12:$S$44,15,0)</f>
        <v>0</v>
      </c>
    </row>
    <row r="751" spans="1:5">
      <c r="A751" s="63">
        <f t="shared" si="43"/>
        <v>25</v>
      </c>
      <c r="B751" s="63">
        <f t="shared" si="44"/>
        <v>5</v>
      </c>
      <c r="C751" s="63">
        <f t="shared" si="42"/>
        <v>30</v>
      </c>
      <c r="D751" s="168">
        <f>IF(B751=0,VLOOKUP(A751,'New HWP'!$E$12:$S$44,10,0),VLOOKUP(A751,'New HWP'!$E$12:$S$44,10,0)*(MAX(0,(20-B751))/20))</f>
        <v>0</v>
      </c>
      <c r="E751" s="168">
        <f>VLOOKUP(A751,'New HWP'!$E$12:$S$44,15,0)</f>
        <v>0</v>
      </c>
    </row>
    <row r="752" spans="1:5">
      <c r="A752" s="63">
        <f t="shared" si="43"/>
        <v>25</v>
      </c>
      <c r="B752" s="63">
        <f t="shared" si="44"/>
        <v>6</v>
      </c>
      <c r="C752" s="63">
        <f t="shared" si="42"/>
        <v>31</v>
      </c>
      <c r="D752" s="168">
        <f>IF(B752=0,VLOOKUP(A752,'New HWP'!$E$12:$S$44,10,0),VLOOKUP(A752,'New HWP'!$E$12:$S$44,10,0)*(MAX(0,(20-B752))/20))</f>
        <v>0</v>
      </c>
      <c r="E752" s="168">
        <f>VLOOKUP(A752,'New HWP'!$E$12:$S$44,15,0)</f>
        <v>0</v>
      </c>
    </row>
    <row r="753" spans="1:5">
      <c r="A753" s="63">
        <f t="shared" si="43"/>
        <v>25</v>
      </c>
      <c r="B753" s="63">
        <f t="shared" si="44"/>
        <v>7</v>
      </c>
      <c r="C753" s="63">
        <f t="shared" si="42"/>
        <v>32</v>
      </c>
      <c r="D753" s="168">
        <f>IF(B753=0,VLOOKUP(A753,'New HWP'!$E$12:$S$44,10,0),VLOOKUP(A753,'New HWP'!$E$12:$S$44,10,0)*(MAX(0,(20-B753))/20))</f>
        <v>0</v>
      </c>
      <c r="E753" s="168">
        <f>VLOOKUP(A753,'New HWP'!$E$12:$S$44,15,0)</f>
        <v>0</v>
      </c>
    </row>
    <row r="754" spans="1:5">
      <c r="A754" s="63">
        <f t="shared" si="43"/>
        <v>25</v>
      </c>
      <c r="B754" s="63">
        <f t="shared" si="44"/>
        <v>8</v>
      </c>
      <c r="C754" s="63">
        <f t="shared" si="42"/>
        <v>33</v>
      </c>
      <c r="D754" s="168">
        <f>IF(B754=0,VLOOKUP(A754,'New HWP'!$E$12:$S$44,10,0),VLOOKUP(A754,'New HWP'!$E$12:$S$44,10,0)*(MAX(0,(20-B754))/20))</f>
        <v>0</v>
      </c>
      <c r="E754" s="168">
        <f>VLOOKUP(A754,'New HWP'!$E$12:$S$44,15,0)</f>
        <v>0</v>
      </c>
    </row>
    <row r="755" spans="1:5">
      <c r="A755" s="63">
        <f t="shared" si="43"/>
        <v>25</v>
      </c>
      <c r="B755" s="63">
        <f t="shared" si="44"/>
        <v>9</v>
      </c>
      <c r="C755" s="63">
        <f t="shared" si="42"/>
        <v>34</v>
      </c>
      <c r="D755" s="168">
        <f>IF(B755=0,VLOOKUP(A755,'New HWP'!$E$12:$S$44,10,0),VLOOKUP(A755,'New HWP'!$E$12:$S$44,10,0)*(MAX(0,(20-B755))/20))</f>
        <v>0</v>
      </c>
      <c r="E755" s="168">
        <f>VLOOKUP(A755,'New HWP'!$E$12:$S$44,15,0)</f>
        <v>0</v>
      </c>
    </row>
    <row r="756" spans="1:5">
      <c r="A756" s="63">
        <f t="shared" si="43"/>
        <v>25</v>
      </c>
      <c r="B756" s="63">
        <f t="shared" si="44"/>
        <v>10</v>
      </c>
      <c r="C756" s="63">
        <f t="shared" si="42"/>
        <v>35</v>
      </c>
      <c r="D756" s="168">
        <f>IF(B756=0,VLOOKUP(A756,'New HWP'!$E$12:$S$44,10,0),VLOOKUP(A756,'New HWP'!$E$12:$S$44,10,0)*(MAX(0,(20-B756))/20))</f>
        <v>0</v>
      </c>
      <c r="E756" s="168">
        <f>VLOOKUP(A756,'New HWP'!$E$12:$S$44,15,0)</f>
        <v>0</v>
      </c>
    </row>
    <row r="757" spans="1:5">
      <c r="A757" s="63">
        <f t="shared" si="43"/>
        <v>25</v>
      </c>
      <c r="B757" s="63">
        <f t="shared" si="44"/>
        <v>11</v>
      </c>
      <c r="C757" s="63">
        <f t="shared" si="42"/>
        <v>36</v>
      </c>
      <c r="D757" s="168">
        <f>IF(B757=0,VLOOKUP(A757,'New HWP'!$E$12:$S$44,10,0),VLOOKUP(A757,'New HWP'!$E$12:$S$44,10,0)*(MAX(0,(20-B757))/20))</f>
        <v>0</v>
      </c>
      <c r="E757" s="168">
        <f>VLOOKUP(A757,'New HWP'!$E$12:$S$44,15,0)</f>
        <v>0</v>
      </c>
    </row>
    <row r="758" spans="1:5">
      <c r="A758" s="63">
        <f t="shared" si="43"/>
        <v>25</v>
      </c>
      <c r="B758" s="63">
        <f t="shared" si="44"/>
        <v>12</v>
      </c>
      <c r="C758" s="63">
        <f t="shared" si="42"/>
        <v>37</v>
      </c>
      <c r="D758" s="168">
        <f>IF(B758=0,VLOOKUP(A758,'New HWP'!$E$12:$S$44,10,0),VLOOKUP(A758,'New HWP'!$E$12:$S$44,10,0)*(MAX(0,(20-B758))/20))</f>
        <v>0</v>
      </c>
      <c r="E758" s="168">
        <f>VLOOKUP(A758,'New HWP'!$E$12:$S$44,15,0)</f>
        <v>0</v>
      </c>
    </row>
    <row r="759" spans="1:5">
      <c r="A759" s="63">
        <f t="shared" si="43"/>
        <v>25</v>
      </c>
      <c r="B759" s="63">
        <f t="shared" si="44"/>
        <v>13</v>
      </c>
      <c r="C759" s="63">
        <f t="shared" si="42"/>
        <v>38</v>
      </c>
      <c r="D759" s="168">
        <f>IF(B759=0,VLOOKUP(A759,'New HWP'!$E$12:$S$44,10,0),VLOOKUP(A759,'New HWP'!$E$12:$S$44,10,0)*(MAX(0,(20-B759))/20))</f>
        <v>0</v>
      </c>
      <c r="E759" s="168">
        <f>VLOOKUP(A759,'New HWP'!$E$12:$S$44,15,0)</f>
        <v>0</v>
      </c>
    </row>
    <row r="760" spans="1:5">
      <c r="A760" s="63">
        <f t="shared" si="43"/>
        <v>25</v>
      </c>
      <c r="B760" s="63">
        <f t="shared" si="44"/>
        <v>14</v>
      </c>
      <c r="C760" s="63">
        <f t="shared" ref="C760:C823" si="45">A760+B760</f>
        <v>39</v>
      </c>
      <c r="D760" s="168">
        <f>IF(B760=0,VLOOKUP(A760,'New HWP'!$E$12:$S$44,10,0),VLOOKUP(A760,'New HWP'!$E$12:$S$44,10,0)*(MAX(0,(20-B760))/20))</f>
        <v>0</v>
      </c>
      <c r="E760" s="168">
        <f>VLOOKUP(A760,'New HWP'!$E$12:$S$44,15,0)</f>
        <v>0</v>
      </c>
    </row>
    <row r="761" spans="1:5">
      <c r="A761" s="63">
        <f t="shared" si="43"/>
        <v>25</v>
      </c>
      <c r="B761" s="63">
        <f t="shared" si="44"/>
        <v>15</v>
      </c>
      <c r="C761" s="63">
        <f t="shared" si="45"/>
        <v>40</v>
      </c>
      <c r="D761" s="168">
        <f>IF(B761=0,VLOOKUP(A761,'New HWP'!$E$12:$S$44,10,0),VLOOKUP(A761,'New HWP'!$E$12:$S$44,10,0)*(MAX(0,(20-B761))/20))</f>
        <v>0</v>
      </c>
      <c r="E761" s="168">
        <f>VLOOKUP(A761,'New HWP'!$E$12:$S$44,15,0)</f>
        <v>0</v>
      </c>
    </row>
    <row r="762" spans="1:5">
      <c r="A762" s="63">
        <f t="shared" si="43"/>
        <v>25</v>
      </c>
      <c r="B762" s="63">
        <f t="shared" si="44"/>
        <v>16</v>
      </c>
      <c r="C762" s="63">
        <f t="shared" si="45"/>
        <v>41</v>
      </c>
      <c r="D762" s="168">
        <f>IF(B762=0,VLOOKUP(A762,'New HWP'!$E$12:$S$44,10,0),VLOOKUP(A762,'New HWP'!$E$12:$S$44,10,0)*(MAX(0,(20-B762))/20))</f>
        <v>0</v>
      </c>
      <c r="E762" s="168">
        <f>VLOOKUP(A762,'New HWP'!$E$12:$S$44,15,0)</f>
        <v>0</v>
      </c>
    </row>
    <row r="763" spans="1:5">
      <c r="A763" s="63">
        <f t="shared" si="43"/>
        <v>25</v>
      </c>
      <c r="B763" s="63">
        <f t="shared" si="44"/>
        <v>17</v>
      </c>
      <c r="C763" s="63">
        <f t="shared" si="45"/>
        <v>42</v>
      </c>
      <c r="D763" s="168">
        <f>IF(B763=0,VLOOKUP(A763,'New HWP'!$E$12:$S$44,10,0),VLOOKUP(A763,'New HWP'!$E$12:$S$44,10,0)*(MAX(0,(20-B763))/20))</f>
        <v>0</v>
      </c>
      <c r="E763" s="168">
        <f>VLOOKUP(A763,'New HWP'!$E$12:$S$44,15,0)</f>
        <v>0</v>
      </c>
    </row>
    <row r="764" spans="1:5">
      <c r="A764" s="63">
        <f t="shared" si="43"/>
        <v>25</v>
      </c>
      <c r="B764" s="63">
        <f t="shared" si="44"/>
        <v>18</v>
      </c>
      <c r="C764" s="63">
        <f t="shared" si="45"/>
        <v>43</v>
      </c>
      <c r="D764" s="168">
        <f>IF(B764=0,VLOOKUP(A764,'New HWP'!$E$12:$S$44,10,0),VLOOKUP(A764,'New HWP'!$E$12:$S$44,10,0)*(MAX(0,(20-B764))/20))</f>
        <v>0</v>
      </c>
      <c r="E764" s="168">
        <f>VLOOKUP(A764,'New HWP'!$E$12:$S$44,15,0)</f>
        <v>0</v>
      </c>
    </row>
    <row r="765" spans="1:5">
      <c r="A765" s="63">
        <f t="shared" si="43"/>
        <v>25</v>
      </c>
      <c r="B765" s="63">
        <f t="shared" si="44"/>
        <v>19</v>
      </c>
      <c r="C765" s="63">
        <f t="shared" si="45"/>
        <v>44</v>
      </c>
      <c r="D765" s="168">
        <f>IF(B765=0,VLOOKUP(A765,'New HWP'!$E$12:$S$44,10,0),VLOOKUP(A765,'New HWP'!$E$12:$S$44,10,0)*(MAX(0,(20-B765))/20))</f>
        <v>0</v>
      </c>
      <c r="E765" s="168">
        <f>VLOOKUP(A765,'New HWP'!$E$12:$S$44,15,0)</f>
        <v>0</v>
      </c>
    </row>
    <row r="766" spans="1:5">
      <c r="A766" s="63">
        <f t="shared" si="43"/>
        <v>25</v>
      </c>
      <c r="B766" s="63">
        <f t="shared" si="44"/>
        <v>20</v>
      </c>
      <c r="C766" s="63">
        <f t="shared" si="45"/>
        <v>45</v>
      </c>
      <c r="D766" s="168">
        <f>IF(B766=0,VLOOKUP(A766,'New HWP'!$E$12:$S$44,10,0),VLOOKUP(A766,'New HWP'!$E$12:$S$44,10,0)*(MAX(0,(20-B766))/20))</f>
        <v>0</v>
      </c>
      <c r="E766" s="168">
        <f>VLOOKUP(A766,'New HWP'!$E$12:$S$44,15,0)</f>
        <v>0</v>
      </c>
    </row>
    <row r="767" spans="1:5">
      <c r="A767" s="63">
        <f t="shared" si="43"/>
        <v>25</v>
      </c>
      <c r="B767" s="63">
        <f t="shared" si="44"/>
        <v>21</v>
      </c>
      <c r="C767" s="63">
        <f t="shared" si="45"/>
        <v>46</v>
      </c>
      <c r="D767" s="168">
        <f>IF(B767=0,VLOOKUP(A767,'New HWP'!$E$12:$S$44,10,0),VLOOKUP(A767,'New HWP'!$E$12:$S$44,10,0)*(MAX(0,(20-B767))/20))</f>
        <v>0</v>
      </c>
      <c r="E767" s="168">
        <f>VLOOKUP(A767,'New HWP'!$E$12:$S$44,15,0)</f>
        <v>0</v>
      </c>
    </row>
    <row r="768" spans="1:5">
      <c r="A768" s="63">
        <f t="shared" si="43"/>
        <v>25</v>
      </c>
      <c r="B768" s="63">
        <f t="shared" si="44"/>
        <v>22</v>
      </c>
      <c r="C768" s="63">
        <f t="shared" si="45"/>
        <v>47</v>
      </c>
      <c r="D768" s="168">
        <f>IF(B768=0,VLOOKUP(A768,'New HWP'!$E$12:$S$44,10,0),VLOOKUP(A768,'New HWP'!$E$12:$S$44,10,0)*(MAX(0,(20-B768))/20))</f>
        <v>0</v>
      </c>
      <c r="E768" s="168">
        <f>VLOOKUP(A768,'New HWP'!$E$12:$S$44,15,0)</f>
        <v>0</v>
      </c>
    </row>
    <row r="769" spans="1:5">
      <c r="A769" s="63">
        <f t="shared" si="43"/>
        <v>25</v>
      </c>
      <c r="B769" s="63">
        <f t="shared" si="44"/>
        <v>23</v>
      </c>
      <c r="C769" s="63">
        <f t="shared" si="45"/>
        <v>48</v>
      </c>
      <c r="D769" s="168">
        <f>IF(B769=0,VLOOKUP(A769,'New HWP'!$E$12:$S$44,10,0),VLOOKUP(A769,'New HWP'!$E$12:$S$44,10,0)*(MAX(0,(20-B769))/20))</f>
        <v>0</v>
      </c>
      <c r="E769" s="168">
        <f>VLOOKUP(A769,'New HWP'!$E$12:$S$44,15,0)</f>
        <v>0</v>
      </c>
    </row>
    <row r="770" spans="1:5">
      <c r="A770" s="63">
        <f t="shared" si="43"/>
        <v>25</v>
      </c>
      <c r="B770" s="63">
        <f t="shared" si="44"/>
        <v>24</v>
      </c>
      <c r="C770" s="63">
        <f t="shared" si="45"/>
        <v>49</v>
      </c>
      <c r="D770" s="168">
        <f>IF(B770=0,VLOOKUP(A770,'New HWP'!$E$12:$S$44,10,0),VLOOKUP(A770,'New HWP'!$E$12:$S$44,10,0)*(MAX(0,(20-B770))/20))</f>
        <v>0</v>
      </c>
      <c r="E770" s="168">
        <f>VLOOKUP(A770,'New HWP'!$E$12:$S$44,15,0)</f>
        <v>0</v>
      </c>
    </row>
    <row r="771" spans="1:5">
      <c r="A771" s="63">
        <f t="shared" si="43"/>
        <v>25</v>
      </c>
      <c r="B771" s="63">
        <f t="shared" si="44"/>
        <v>25</v>
      </c>
      <c r="C771" s="63">
        <f t="shared" si="45"/>
        <v>50</v>
      </c>
      <c r="D771" s="168">
        <f>IF(B771=0,VLOOKUP(A771,'New HWP'!$E$12:$S$44,10,0),VLOOKUP(A771,'New HWP'!$E$12:$S$44,10,0)*(MAX(0,(20-B771))/20))</f>
        <v>0</v>
      </c>
      <c r="E771" s="168">
        <f>VLOOKUP(A771,'New HWP'!$E$12:$S$44,15,0)</f>
        <v>0</v>
      </c>
    </row>
    <row r="772" spans="1:5">
      <c r="A772" s="63">
        <f t="shared" si="43"/>
        <v>25</v>
      </c>
      <c r="B772" s="63">
        <f t="shared" si="44"/>
        <v>26</v>
      </c>
      <c r="C772" s="63">
        <f t="shared" si="45"/>
        <v>51</v>
      </c>
      <c r="D772" s="168">
        <f>IF(B772=0,VLOOKUP(A772,'New HWP'!$E$12:$S$44,10,0),VLOOKUP(A772,'New HWP'!$E$12:$S$44,10,0)*(MAX(0,(20-B772))/20))</f>
        <v>0</v>
      </c>
      <c r="E772" s="168">
        <f>VLOOKUP(A772,'New HWP'!$E$12:$S$44,15,0)</f>
        <v>0</v>
      </c>
    </row>
    <row r="773" spans="1:5">
      <c r="A773" s="63">
        <f t="shared" si="43"/>
        <v>25</v>
      </c>
      <c r="B773" s="63">
        <f t="shared" si="44"/>
        <v>27</v>
      </c>
      <c r="C773" s="63">
        <f t="shared" si="45"/>
        <v>52</v>
      </c>
      <c r="D773" s="168">
        <f>IF(B773=0,VLOOKUP(A773,'New HWP'!$E$12:$S$44,10,0),VLOOKUP(A773,'New HWP'!$E$12:$S$44,10,0)*(MAX(0,(20-B773))/20))</f>
        <v>0</v>
      </c>
      <c r="E773" s="168">
        <f>VLOOKUP(A773,'New HWP'!$E$12:$S$44,15,0)</f>
        <v>0</v>
      </c>
    </row>
    <row r="774" spans="1:5">
      <c r="A774" s="63">
        <f t="shared" si="43"/>
        <v>25</v>
      </c>
      <c r="B774" s="63">
        <f t="shared" si="44"/>
        <v>28</v>
      </c>
      <c r="C774" s="63">
        <f t="shared" si="45"/>
        <v>53</v>
      </c>
      <c r="D774" s="168">
        <f>IF(B774=0,VLOOKUP(A774,'New HWP'!$E$12:$S$44,10,0),VLOOKUP(A774,'New HWP'!$E$12:$S$44,10,0)*(MAX(0,(20-B774))/20))</f>
        <v>0</v>
      </c>
      <c r="E774" s="168">
        <f>VLOOKUP(A774,'New HWP'!$E$12:$S$44,15,0)</f>
        <v>0</v>
      </c>
    </row>
    <row r="775" spans="1:5">
      <c r="A775" s="63">
        <f t="shared" si="43"/>
        <v>25</v>
      </c>
      <c r="B775" s="63">
        <f t="shared" si="44"/>
        <v>29</v>
      </c>
      <c r="C775" s="63">
        <f t="shared" si="45"/>
        <v>54</v>
      </c>
      <c r="D775" s="168">
        <f>IF(B775=0,VLOOKUP(A775,'New HWP'!$E$12:$S$44,10,0),VLOOKUP(A775,'New HWP'!$E$12:$S$44,10,0)*(MAX(0,(20-B775))/20))</f>
        <v>0</v>
      </c>
      <c r="E775" s="168">
        <f>VLOOKUP(A775,'New HWP'!$E$12:$S$44,15,0)</f>
        <v>0</v>
      </c>
    </row>
    <row r="776" spans="1:5">
      <c r="A776" s="63">
        <f t="shared" si="43"/>
        <v>25</v>
      </c>
      <c r="B776" s="63">
        <f t="shared" si="44"/>
        <v>30</v>
      </c>
      <c r="C776" s="63">
        <f t="shared" si="45"/>
        <v>55</v>
      </c>
      <c r="D776" s="168">
        <f>IF(B776=0,VLOOKUP(A776,'New HWP'!$E$12:$S$44,10,0),VLOOKUP(A776,'New HWP'!$E$12:$S$44,10,0)*(MAX(0,(20-B776))/20))</f>
        <v>0</v>
      </c>
      <c r="E776" s="168">
        <f>VLOOKUP(A776,'New HWP'!$E$12:$S$44,15,0)</f>
        <v>0</v>
      </c>
    </row>
    <row r="777" spans="1:5">
      <c r="A777" s="63">
        <f t="shared" si="43"/>
        <v>26</v>
      </c>
      <c r="B777" s="63">
        <f t="shared" si="44"/>
        <v>0</v>
      </c>
      <c r="C777" s="63">
        <f t="shared" si="45"/>
        <v>26</v>
      </c>
      <c r="D777" s="168">
        <f>IF(B777=0,VLOOKUP(A777,'New HWP'!$E$12:$S$44,10,0),VLOOKUP(A777,'New HWP'!$E$12:$S$44,10,0)*(MAX(0,(20-B777))/20))</f>
        <v>0</v>
      </c>
      <c r="E777" s="168">
        <f>VLOOKUP(A777,'New HWP'!$E$12:$S$44,15,0)</f>
        <v>0</v>
      </c>
    </row>
    <row r="778" spans="1:5">
      <c r="A778" s="63">
        <f t="shared" si="43"/>
        <v>26</v>
      </c>
      <c r="B778" s="63">
        <f t="shared" si="44"/>
        <v>1</v>
      </c>
      <c r="C778" s="63">
        <f t="shared" si="45"/>
        <v>27</v>
      </c>
      <c r="D778" s="168">
        <f>IF(B778=0,VLOOKUP(A778,'New HWP'!$E$12:$S$44,10,0),VLOOKUP(A778,'New HWP'!$E$12:$S$44,10,0)*(MAX(0,(20-B778))/20))</f>
        <v>0</v>
      </c>
      <c r="E778" s="168">
        <f>VLOOKUP(A778,'New HWP'!$E$12:$S$44,15,0)</f>
        <v>0</v>
      </c>
    </row>
    <row r="779" spans="1:5">
      <c r="A779" s="63">
        <f t="shared" si="43"/>
        <v>26</v>
      </c>
      <c r="B779" s="63">
        <f t="shared" si="44"/>
        <v>2</v>
      </c>
      <c r="C779" s="63">
        <f t="shared" si="45"/>
        <v>28</v>
      </c>
      <c r="D779" s="168">
        <f>IF(B779=0,VLOOKUP(A779,'New HWP'!$E$12:$S$44,10,0),VLOOKUP(A779,'New HWP'!$E$12:$S$44,10,0)*(MAX(0,(20-B779))/20))</f>
        <v>0</v>
      </c>
      <c r="E779" s="168">
        <f>VLOOKUP(A779,'New HWP'!$E$12:$S$44,15,0)</f>
        <v>0</v>
      </c>
    </row>
    <row r="780" spans="1:5">
      <c r="A780" s="63">
        <f t="shared" si="43"/>
        <v>26</v>
      </c>
      <c r="B780" s="63">
        <f t="shared" si="44"/>
        <v>3</v>
      </c>
      <c r="C780" s="63">
        <f t="shared" si="45"/>
        <v>29</v>
      </c>
      <c r="D780" s="168">
        <f>IF(B780=0,VLOOKUP(A780,'New HWP'!$E$12:$S$44,10,0),VLOOKUP(A780,'New HWP'!$E$12:$S$44,10,0)*(MAX(0,(20-B780))/20))</f>
        <v>0</v>
      </c>
      <c r="E780" s="168">
        <f>VLOOKUP(A780,'New HWP'!$E$12:$S$44,15,0)</f>
        <v>0</v>
      </c>
    </row>
    <row r="781" spans="1:5">
      <c r="A781" s="63">
        <f t="shared" si="43"/>
        <v>26</v>
      </c>
      <c r="B781" s="63">
        <f t="shared" si="44"/>
        <v>4</v>
      </c>
      <c r="C781" s="63">
        <f t="shared" si="45"/>
        <v>30</v>
      </c>
      <c r="D781" s="168">
        <f>IF(B781=0,VLOOKUP(A781,'New HWP'!$E$12:$S$44,10,0),VLOOKUP(A781,'New HWP'!$E$12:$S$44,10,0)*(MAX(0,(20-B781))/20))</f>
        <v>0</v>
      </c>
      <c r="E781" s="168">
        <f>VLOOKUP(A781,'New HWP'!$E$12:$S$44,15,0)</f>
        <v>0</v>
      </c>
    </row>
    <row r="782" spans="1:5">
      <c r="A782" s="63">
        <f t="shared" si="43"/>
        <v>26</v>
      </c>
      <c r="B782" s="63">
        <f t="shared" si="44"/>
        <v>5</v>
      </c>
      <c r="C782" s="63">
        <f t="shared" si="45"/>
        <v>31</v>
      </c>
      <c r="D782" s="168">
        <f>IF(B782=0,VLOOKUP(A782,'New HWP'!$E$12:$S$44,10,0),VLOOKUP(A782,'New HWP'!$E$12:$S$44,10,0)*(MAX(0,(20-B782))/20))</f>
        <v>0</v>
      </c>
      <c r="E782" s="168">
        <f>VLOOKUP(A782,'New HWP'!$E$12:$S$44,15,0)</f>
        <v>0</v>
      </c>
    </row>
    <row r="783" spans="1:5">
      <c r="A783" s="63">
        <f t="shared" si="43"/>
        <v>26</v>
      </c>
      <c r="B783" s="63">
        <f t="shared" si="44"/>
        <v>6</v>
      </c>
      <c r="C783" s="63">
        <f t="shared" si="45"/>
        <v>32</v>
      </c>
      <c r="D783" s="168">
        <f>IF(B783=0,VLOOKUP(A783,'New HWP'!$E$12:$S$44,10,0),VLOOKUP(A783,'New HWP'!$E$12:$S$44,10,0)*(MAX(0,(20-B783))/20))</f>
        <v>0</v>
      </c>
      <c r="E783" s="168">
        <f>VLOOKUP(A783,'New HWP'!$E$12:$S$44,15,0)</f>
        <v>0</v>
      </c>
    </row>
    <row r="784" spans="1:5">
      <c r="A784" s="63">
        <f t="shared" si="43"/>
        <v>26</v>
      </c>
      <c r="B784" s="63">
        <f t="shared" si="44"/>
        <v>7</v>
      </c>
      <c r="C784" s="63">
        <f t="shared" si="45"/>
        <v>33</v>
      </c>
      <c r="D784" s="168">
        <f>IF(B784=0,VLOOKUP(A784,'New HWP'!$E$12:$S$44,10,0),VLOOKUP(A784,'New HWP'!$E$12:$S$44,10,0)*(MAX(0,(20-B784))/20))</f>
        <v>0</v>
      </c>
      <c r="E784" s="168">
        <f>VLOOKUP(A784,'New HWP'!$E$12:$S$44,15,0)</f>
        <v>0</v>
      </c>
    </row>
    <row r="785" spans="1:5">
      <c r="A785" s="63">
        <f t="shared" si="43"/>
        <v>26</v>
      </c>
      <c r="B785" s="63">
        <f t="shared" si="44"/>
        <v>8</v>
      </c>
      <c r="C785" s="63">
        <f t="shared" si="45"/>
        <v>34</v>
      </c>
      <c r="D785" s="168">
        <f>IF(B785=0,VLOOKUP(A785,'New HWP'!$E$12:$S$44,10,0),VLOOKUP(A785,'New HWP'!$E$12:$S$44,10,0)*(MAX(0,(20-B785))/20))</f>
        <v>0</v>
      </c>
      <c r="E785" s="168">
        <f>VLOOKUP(A785,'New HWP'!$E$12:$S$44,15,0)</f>
        <v>0</v>
      </c>
    </row>
    <row r="786" spans="1:5">
      <c r="A786" s="63">
        <f t="shared" si="43"/>
        <v>26</v>
      </c>
      <c r="B786" s="63">
        <f t="shared" si="44"/>
        <v>9</v>
      </c>
      <c r="C786" s="63">
        <f t="shared" si="45"/>
        <v>35</v>
      </c>
      <c r="D786" s="168">
        <f>IF(B786=0,VLOOKUP(A786,'New HWP'!$E$12:$S$44,10,0),VLOOKUP(A786,'New HWP'!$E$12:$S$44,10,0)*(MAX(0,(20-B786))/20))</f>
        <v>0</v>
      </c>
      <c r="E786" s="168">
        <f>VLOOKUP(A786,'New HWP'!$E$12:$S$44,15,0)</f>
        <v>0</v>
      </c>
    </row>
    <row r="787" spans="1:5">
      <c r="A787" s="63">
        <f t="shared" si="43"/>
        <v>26</v>
      </c>
      <c r="B787" s="63">
        <f t="shared" si="44"/>
        <v>10</v>
      </c>
      <c r="C787" s="63">
        <f t="shared" si="45"/>
        <v>36</v>
      </c>
      <c r="D787" s="168">
        <f>IF(B787=0,VLOOKUP(A787,'New HWP'!$E$12:$S$44,10,0),VLOOKUP(A787,'New HWP'!$E$12:$S$44,10,0)*(MAX(0,(20-B787))/20))</f>
        <v>0</v>
      </c>
      <c r="E787" s="168">
        <f>VLOOKUP(A787,'New HWP'!$E$12:$S$44,15,0)</f>
        <v>0</v>
      </c>
    </row>
    <row r="788" spans="1:5">
      <c r="A788" s="63">
        <f t="shared" si="43"/>
        <v>26</v>
      </c>
      <c r="B788" s="63">
        <f t="shared" si="44"/>
        <v>11</v>
      </c>
      <c r="C788" s="63">
        <f t="shared" si="45"/>
        <v>37</v>
      </c>
      <c r="D788" s="168">
        <f>IF(B788=0,VLOOKUP(A788,'New HWP'!$E$12:$S$44,10,0),VLOOKUP(A788,'New HWP'!$E$12:$S$44,10,0)*(MAX(0,(20-B788))/20))</f>
        <v>0</v>
      </c>
      <c r="E788" s="168">
        <f>VLOOKUP(A788,'New HWP'!$E$12:$S$44,15,0)</f>
        <v>0</v>
      </c>
    </row>
    <row r="789" spans="1:5">
      <c r="A789" s="63">
        <f t="shared" si="43"/>
        <v>26</v>
      </c>
      <c r="B789" s="63">
        <f t="shared" si="44"/>
        <v>12</v>
      </c>
      <c r="C789" s="63">
        <f t="shared" si="45"/>
        <v>38</v>
      </c>
      <c r="D789" s="168">
        <f>IF(B789=0,VLOOKUP(A789,'New HWP'!$E$12:$S$44,10,0),VLOOKUP(A789,'New HWP'!$E$12:$S$44,10,0)*(MAX(0,(20-B789))/20))</f>
        <v>0</v>
      </c>
      <c r="E789" s="168">
        <f>VLOOKUP(A789,'New HWP'!$E$12:$S$44,15,0)</f>
        <v>0</v>
      </c>
    </row>
    <row r="790" spans="1:5">
      <c r="A790" s="63">
        <f t="shared" si="43"/>
        <v>26</v>
      </c>
      <c r="B790" s="63">
        <f t="shared" si="44"/>
        <v>13</v>
      </c>
      <c r="C790" s="63">
        <f t="shared" si="45"/>
        <v>39</v>
      </c>
      <c r="D790" s="168">
        <f>IF(B790=0,VLOOKUP(A790,'New HWP'!$E$12:$S$44,10,0),VLOOKUP(A790,'New HWP'!$E$12:$S$44,10,0)*(MAX(0,(20-B790))/20))</f>
        <v>0</v>
      </c>
      <c r="E790" s="168">
        <f>VLOOKUP(A790,'New HWP'!$E$12:$S$44,15,0)</f>
        <v>0</v>
      </c>
    </row>
    <row r="791" spans="1:5">
      <c r="A791" s="63">
        <f t="shared" si="43"/>
        <v>26</v>
      </c>
      <c r="B791" s="63">
        <f t="shared" si="44"/>
        <v>14</v>
      </c>
      <c r="C791" s="63">
        <f t="shared" si="45"/>
        <v>40</v>
      </c>
      <c r="D791" s="168">
        <f>IF(B791=0,VLOOKUP(A791,'New HWP'!$E$12:$S$44,10,0),VLOOKUP(A791,'New HWP'!$E$12:$S$44,10,0)*(MAX(0,(20-B791))/20))</f>
        <v>0</v>
      </c>
      <c r="E791" s="168">
        <f>VLOOKUP(A791,'New HWP'!$E$12:$S$44,15,0)</f>
        <v>0</v>
      </c>
    </row>
    <row r="792" spans="1:5">
      <c r="A792" s="63">
        <f t="shared" si="43"/>
        <v>26</v>
      </c>
      <c r="B792" s="63">
        <f t="shared" si="44"/>
        <v>15</v>
      </c>
      <c r="C792" s="63">
        <f t="shared" si="45"/>
        <v>41</v>
      </c>
      <c r="D792" s="168">
        <f>IF(B792=0,VLOOKUP(A792,'New HWP'!$E$12:$S$44,10,0),VLOOKUP(A792,'New HWP'!$E$12:$S$44,10,0)*(MAX(0,(20-B792))/20))</f>
        <v>0</v>
      </c>
      <c r="E792" s="168">
        <f>VLOOKUP(A792,'New HWP'!$E$12:$S$44,15,0)</f>
        <v>0</v>
      </c>
    </row>
    <row r="793" spans="1:5">
      <c r="A793" s="63">
        <f t="shared" si="43"/>
        <v>26</v>
      </c>
      <c r="B793" s="63">
        <f t="shared" si="44"/>
        <v>16</v>
      </c>
      <c r="C793" s="63">
        <f t="shared" si="45"/>
        <v>42</v>
      </c>
      <c r="D793" s="168">
        <f>IF(B793=0,VLOOKUP(A793,'New HWP'!$E$12:$S$44,10,0),VLOOKUP(A793,'New HWP'!$E$12:$S$44,10,0)*(MAX(0,(20-B793))/20))</f>
        <v>0</v>
      </c>
      <c r="E793" s="168">
        <f>VLOOKUP(A793,'New HWP'!$E$12:$S$44,15,0)</f>
        <v>0</v>
      </c>
    </row>
    <row r="794" spans="1:5">
      <c r="A794" s="63">
        <f t="shared" si="43"/>
        <v>26</v>
      </c>
      <c r="B794" s="63">
        <f t="shared" si="44"/>
        <v>17</v>
      </c>
      <c r="C794" s="63">
        <f t="shared" si="45"/>
        <v>43</v>
      </c>
      <c r="D794" s="168">
        <f>IF(B794=0,VLOOKUP(A794,'New HWP'!$E$12:$S$44,10,0),VLOOKUP(A794,'New HWP'!$E$12:$S$44,10,0)*(MAX(0,(20-B794))/20))</f>
        <v>0</v>
      </c>
      <c r="E794" s="168">
        <f>VLOOKUP(A794,'New HWP'!$E$12:$S$44,15,0)</f>
        <v>0</v>
      </c>
    </row>
    <row r="795" spans="1:5">
      <c r="A795" s="63">
        <f t="shared" si="43"/>
        <v>26</v>
      </c>
      <c r="B795" s="63">
        <f t="shared" si="44"/>
        <v>18</v>
      </c>
      <c r="C795" s="63">
        <f t="shared" si="45"/>
        <v>44</v>
      </c>
      <c r="D795" s="168">
        <f>IF(B795=0,VLOOKUP(A795,'New HWP'!$E$12:$S$44,10,0),VLOOKUP(A795,'New HWP'!$E$12:$S$44,10,0)*(MAX(0,(20-B795))/20))</f>
        <v>0</v>
      </c>
      <c r="E795" s="168">
        <f>VLOOKUP(A795,'New HWP'!$E$12:$S$44,15,0)</f>
        <v>0</v>
      </c>
    </row>
    <row r="796" spans="1:5">
      <c r="A796" s="63">
        <f t="shared" si="43"/>
        <v>26</v>
      </c>
      <c r="B796" s="63">
        <f t="shared" si="44"/>
        <v>19</v>
      </c>
      <c r="C796" s="63">
        <f t="shared" si="45"/>
        <v>45</v>
      </c>
      <c r="D796" s="168">
        <f>IF(B796=0,VLOOKUP(A796,'New HWP'!$E$12:$S$44,10,0),VLOOKUP(A796,'New HWP'!$E$12:$S$44,10,0)*(MAX(0,(20-B796))/20))</f>
        <v>0</v>
      </c>
      <c r="E796" s="168">
        <f>VLOOKUP(A796,'New HWP'!$E$12:$S$44,15,0)</f>
        <v>0</v>
      </c>
    </row>
    <row r="797" spans="1:5">
      <c r="A797" s="63">
        <f t="shared" si="43"/>
        <v>26</v>
      </c>
      <c r="B797" s="63">
        <f t="shared" si="44"/>
        <v>20</v>
      </c>
      <c r="C797" s="63">
        <f t="shared" si="45"/>
        <v>46</v>
      </c>
      <c r="D797" s="168">
        <f>IF(B797=0,VLOOKUP(A797,'New HWP'!$E$12:$S$44,10,0),VLOOKUP(A797,'New HWP'!$E$12:$S$44,10,0)*(MAX(0,(20-B797))/20))</f>
        <v>0</v>
      </c>
      <c r="E797" s="168">
        <f>VLOOKUP(A797,'New HWP'!$E$12:$S$44,15,0)</f>
        <v>0</v>
      </c>
    </row>
    <row r="798" spans="1:5">
      <c r="A798" s="63">
        <f t="shared" si="43"/>
        <v>26</v>
      </c>
      <c r="B798" s="63">
        <f t="shared" si="44"/>
        <v>21</v>
      </c>
      <c r="C798" s="63">
        <f t="shared" si="45"/>
        <v>47</v>
      </c>
      <c r="D798" s="168">
        <f>IF(B798=0,VLOOKUP(A798,'New HWP'!$E$12:$S$44,10,0),VLOOKUP(A798,'New HWP'!$E$12:$S$44,10,0)*(MAX(0,(20-B798))/20))</f>
        <v>0</v>
      </c>
      <c r="E798" s="168">
        <f>VLOOKUP(A798,'New HWP'!$E$12:$S$44,15,0)</f>
        <v>0</v>
      </c>
    </row>
    <row r="799" spans="1:5">
      <c r="A799" s="63">
        <f t="shared" si="43"/>
        <v>26</v>
      </c>
      <c r="B799" s="63">
        <f t="shared" si="44"/>
        <v>22</v>
      </c>
      <c r="C799" s="63">
        <f t="shared" si="45"/>
        <v>48</v>
      </c>
      <c r="D799" s="168">
        <f>IF(B799=0,VLOOKUP(A799,'New HWP'!$E$12:$S$44,10,0),VLOOKUP(A799,'New HWP'!$E$12:$S$44,10,0)*(MAX(0,(20-B799))/20))</f>
        <v>0</v>
      </c>
      <c r="E799" s="168">
        <f>VLOOKUP(A799,'New HWP'!$E$12:$S$44,15,0)</f>
        <v>0</v>
      </c>
    </row>
    <row r="800" spans="1:5">
      <c r="A800" s="63">
        <f t="shared" si="43"/>
        <v>26</v>
      </c>
      <c r="B800" s="63">
        <f t="shared" si="44"/>
        <v>23</v>
      </c>
      <c r="C800" s="63">
        <f t="shared" si="45"/>
        <v>49</v>
      </c>
      <c r="D800" s="168">
        <f>IF(B800=0,VLOOKUP(A800,'New HWP'!$E$12:$S$44,10,0),VLOOKUP(A800,'New HWP'!$E$12:$S$44,10,0)*(MAX(0,(20-B800))/20))</f>
        <v>0</v>
      </c>
      <c r="E800" s="168">
        <f>VLOOKUP(A800,'New HWP'!$E$12:$S$44,15,0)</f>
        <v>0</v>
      </c>
    </row>
    <row r="801" spans="1:5">
      <c r="A801" s="63">
        <f t="shared" si="43"/>
        <v>26</v>
      </c>
      <c r="B801" s="63">
        <f t="shared" si="44"/>
        <v>24</v>
      </c>
      <c r="C801" s="63">
        <f t="shared" si="45"/>
        <v>50</v>
      </c>
      <c r="D801" s="168">
        <f>IF(B801=0,VLOOKUP(A801,'New HWP'!$E$12:$S$44,10,0),VLOOKUP(A801,'New HWP'!$E$12:$S$44,10,0)*(MAX(0,(20-B801))/20))</f>
        <v>0</v>
      </c>
      <c r="E801" s="168">
        <f>VLOOKUP(A801,'New HWP'!$E$12:$S$44,15,0)</f>
        <v>0</v>
      </c>
    </row>
    <row r="802" spans="1:5">
      <c r="A802" s="63">
        <f t="shared" ref="A802:A865" si="46">A771+1</f>
        <v>26</v>
      </c>
      <c r="B802" s="63">
        <f t="shared" ref="B802:B865" si="47">B771</f>
        <v>25</v>
      </c>
      <c r="C802" s="63">
        <f t="shared" si="45"/>
        <v>51</v>
      </c>
      <c r="D802" s="168">
        <f>IF(B802=0,VLOOKUP(A802,'New HWP'!$E$12:$S$44,10,0),VLOOKUP(A802,'New HWP'!$E$12:$S$44,10,0)*(MAX(0,(20-B802))/20))</f>
        <v>0</v>
      </c>
      <c r="E802" s="168">
        <f>VLOOKUP(A802,'New HWP'!$E$12:$S$44,15,0)</f>
        <v>0</v>
      </c>
    </row>
    <row r="803" spans="1:5">
      <c r="A803" s="63">
        <f t="shared" si="46"/>
        <v>26</v>
      </c>
      <c r="B803" s="63">
        <f t="shared" si="47"/>
        <v>26</v>
      </c>
      <c r="C803" s="63">
        <f t="shared" si="45"/>
        <v>52</v>
      </c>
      <c r="D803" s="168">
        <f>IF(B803=0,VLOOKUP(A803,'New HWP'!$E$12:$S$44,10,0),VLOOKUP(A803,'New HWP'!$E$12:$S$44,10,0)*(MAX(0,(20-B803))/20))</f>
        <v>0</v>
      </c>
      <c r="E803" s="168">
        <f>VLOOKUP(A803,'New HWP'!$E$12:$S$44,15,0)</f>
        <v>0</v>
      </c>
    </row>
    <row r="804" spans="1:5">
      <c r="A804" s="63">
        <f t="shared" si="46"/>
        <v>26</v>
      </c>
      <c r="B804" s="63">
        <f t="shared" si="47"/>
        <v>27</v>
      </c>
      <c r="C804" s="63">
        <f t="shared" si="45"/>
        <v>53</v>
      </c>
      <c r="D804" s="168">
        <f>IF(B804=0,VLOOKUP(A804,'New HWP'!$E$12:$S$44,10,0),VLOOKUP(A804,'New HWP'!$E$12:$S$44,10,0)*(MAX(0,(20-B804))/20))</f>
        <v>0</v>
      </c>
      <c r="E804" s="168">
        <f>VLOOKUP(A804,'New HWP'!$E$12:$S$44,15,0)</f>
        <v>0</v>
      </c>
    </row>
    <row r="805" spans="1:5">
      <c r="A805" s="63">
        <f t="shared" si="46"/>
        <v>26</v>
      </c>
      <c r="B805" s="63">
        <f t="shared" si="47"/>
        <v>28</v>
      </c>
      <c r="C805" s="63">
        <f t="shared" si="45"/>
        <v>54</v>
      </c>
      <c r="D805" s="168">
        <f>IF(B805=0,VLOOKUP(A805,'New HWP'!$E$12:$S$44,10,0),VLOOKUP(A805,'New HWP'!$E$12:$S$44,10,0)*(MAX(0,(20-B805))/20))</f>
        <v>0</v>
      </c>
      <c r="E805" s="168">
        <f>VLOOKUP(A805,'New HWP'!$E$12:$S$44,15,0)</f>
        <v>0</v>
      </c>
    </row>
    <row r="806" spans="1:5">
      <c r="A806" s="63">
        <f t="shared" si="46"/>
        <v>26</v>
      </c>
      <c r="B806" s="63">
        <f t="shared" si="47"/>
        <v>29</v>
      </c>
      <c r="C806" s="63">
        <f t="shared" si="45"/>
        <v>55</v>
      </c>
      <c r="D806" s="168">
        <f>IF(B806=0,VLOOKUP(A806,'New HWP'!$E$12:$S$44,10,0),VLOOKUP(A806,'New HWP'!$E$12:$S$44,10,0)*(MAX(0,(20-B806))/20))</f>
        <v>0</v>
      </c>
      <c r="E806" s="168">
        <f>VLOOKUP(A806,'New HWP'!$E$12:$S$44,15,0)</f>
        <v>0</v>
      </c>
    </row>
    <row r="807" spans="1:5">
      <c r="A807" s="63">
        <f t="shared" si="46"/>
        <v>26</v>
      </c>
      <c r="B807" s="63">
        <f t="shared" si="47"/>
        <v>30</v>
      </c>
      <c r="C807" s="63">
        <f t="shared" si="45"/>
        <v>56</v>
      </c>
      <c r="D807" s="168">
        <f>IF(B807=0,VLOOKUP(A807,'New HWP'!$E$12:$S$44,10,0),VLOOKUP(A807,'New HWP'!$E$12:$S$44,10,0)*(MAX(0,(20-B807))/20))</f>
        <v>0</v>
      </c>
      <c r="E807" s="168">
        <f>VLOOKUP(A807,'New HWP'!$E$12:$S$44,15,0)</f>
        <v>0</v>
      </c>
    </row>
    <row r="808" spans="1:5">
      <c r="A808" s="63">
        <f t="shared" si="46"/>
        <v>27</v>
      </c>
      <c r="B808" s="63">
        <f t="shared" si="47"/>
        <v>0</v>
      </c>
      <c r="C808" s="63">
        <f t="shared" si="45"/>
        <v>27</v>
      </c>
      <c r="D808" s="168">
        <f>IF(B808=0,VLOOKUP(A808,'New HWP'!$E$12:$S$44,10,0),VLOOKUP(A808,'New HWP'!$E$12:$S$44,10,0)*(MAX(0,(20-B808))/20))</f>
        <v>0</v>
      </c>
      <c r="E808" s="168">
        <f>VLOOKUP(A808,'New HWP'!$E$12:$S$44,15,0)</f>
        <v>0</v>
      </c>
    </row>
    <row r="809" spans="1:5">
      <c r="A809" s="63">
        <f t="shared" si="46"/>
        <v>27</v>
      </c>
      <c r="B809" s="63">
        <f t="shared" si="47"/>
        <v>1</v>
      </c>
      <c r="C809" s="63">
        <f t="shared" si="45"/>
        <v>28</v>
      </c>
      <c r="D809" s="168">
        <f>IF(B809=0,VLOOKUP(A809,'New HWP'!$E$12:$S$44,10,0),VLOOKUP(A809,'New HWP'!$E$12:$S$44,10,0)*(MAX(0,(20-B809))/20))</f>
        <v>0</v>
      </c>
      <c r="E809" s="168">
        <f>VLOOKUP(A809,'New HWP'!$E$12:$S$44,15,0)</f>
        <v>0</v>
      </c>
    </row>
    <row r="810" spans="1:5">
      <c r="A810" s="63">
        <f t="shared" si="46"/>
        <v>27</v>
      </c>
      <c r="B810" s="63">
        <f t="shared" si="47"/>
        <v>2</v>
      </c>
      <c r="C810" s="63">
        <f t="shared" si="45"/>
        <v>29</v>
      </c>
      <c r="D810" s="168">
        <f>IF(B810=0,VLOOKUP(A810,'New HWP'!$E$12:$S$44,10,0),VLOOKUP(A810,'New HWP'!$E$12:$S$44,10,0)*(MAX(0,(20-B810))/20))</f>
        <v>0</v>
      </c>
      <c r="E810" s="168">
        <f>VLOOKUP(A810,'New HWP'!$E$12:$S$44,15,0)</f>
        <v>0</v>
      </c>
    </row>
    <row r="811" spans="1:5">
      <c r="A811" s="63">
        <f t="shared" si="46"/>
        <v>27</v>
      </c>
      <c r="B811" s="63">
        <f t="shared" si="47"/>
        <v>3</v>
      </c>
      <c r="C811" s="63">
        <f t="shared" si="45"/>
        <v>30</v>
      </c>
      <c r="D811" s="168">
        <f>IF(B811=0,VLOOKUP(A811,'New HWP'!$E$12:$S$44,10,0),VLOOKUP(A811,'New HWP'!$E$12:$S$44,10,0)*(MAX(0,(20-B811))/20))</f>
        <v>0</v>
      </c>
      <c r="E811" s="168">
        <f>VLOOKUP(A811,'New HWP'!$E$12:$S$44,15,0)</f>
        <v>0</v>
      </c>
    </row>
    <row r="812" spans="1:5">
      <c r="A812" s="63">
        <f t="shared" si="46"/>
        <v>27</v>
      </c>
      <c r="B812" s="63">
        <f t="shared" si="47"/>
        <v>4</v>
      </c>
      <c r="C812" s="63">
        <f t="shared" si="45"/>
        <v>31</v>
      </c>
      <c r="D812" s="168">
        <f>IF(B812=0,VLOOKUP(A812,'New HWP'!$E$12:$S$44,10,0),VLOOKUP(A812,'New HWP'!$E$12:$S$44,10,0)*(MAX(0,(20-B812))/20))</f>
        <v>0</v>
      </c>
      <c r="E812" s="168">
        <f>VLOOKUP(A812,'New HWP'!$E$12:$S$44,15,0)</f>
        <v>0</v>
      </c>
    </row>
    <row r="813" spans="1:5">
      <c r="A813" s="63">
        <f t="shared" si="46"/>
        <v>27</v>
      </c>
      <c r="B813" s="63">
        <f t="shared" si="47"/>
        <v>5</v>
      </c>
      <c r="C813" s="63">
        <f t="shared" si="45"/>
        <v>32</v>
      </c>
      <c r="D813" s="168">
        <f>IF(B813=0,VLOOKUP(A813,'New HWP'!$E$12:$S$44,10,0),VLOOKUP(A813,'New HWP'!$E$12:$S$44,10,0)*(MAX(0,(20-B813))/20))</f>
        <v>0</v>
      </c>
      <c r="E813" s="168">
        <f>VLOOKUP(A813,'New HWP'!$E$12:$S$44,15,0)</f>
        <v>0</v>
      </c>
    </row>
    <row r="814" spans="1:5">
      <c r="A814" s="63">
        <f t="shared" si="46"/>
        <v>27</v>
      </c>
      <c r="B814" s="63">
        <f t="shared" si="47"/>
        <v>6</v>
      </c>
      <c r="C814" s="63">
        <f t="shared" si="45"/>
        <v>33</v>
      </c>
      <c r="D814" s="168">
        <f>IF(B814=0,VLOOKUP(A814,'New HWP'!$E$12:$S$44,10,0),VLOOKUP(A814,'New HWP'!$E$12:$S$44,10,0)*(MAX(0,(20-B814))/20))</f>
        <v>0</v>
      </c>
      <c r="E814" s="168">
        <f>VLOOKUP(A814,'New HWP'!$E$12:$S$44,15,0)</f>
        <v>0</v>
      </c>
    </row>
    <row r="815" spans="1:5">
      <c r="A815" s="63">
        <f t="shared" si="46"/>
        <v>27</v>
      </c>
      <c r="B815" s="63">
        <f t="shared" si="47"/>
        <v>7</v>
      </c>
      <c r="C815" s="63">
        <f t="shared" si="45"/>
        <v>34</v>
      </c>
      <c r="D815" s="168">
        <f>IF(B815=0,VLOOKUP(A815,'New HWP'!$E$12:$S$44,10,0),VLOOKUP(A815,'New HWP'!$E$12:$S$44,10,0)*(MAX(0,(20-B815))/20))</f>
        <v>0</v>
      </c>
      <c r="E815" s="168">
        <f>VLOOKUP(A815,'New HWP'!$E$12:$S$44,15,0)</f>
        <v>0</v>
      </c>
    </row>
    <row r="816" spans="1:5">
      <c r="A816" s="63">
        <f t="shared" si="46"/>
        <v>27</v>
      </c>
      <c r="B816" s="63">
        <f t="shared" si="47"/>
        <v>8</v>
      </c>
      <c r="C816" s="63">
        <f t="shared" si="45"/>
        <v>35</v>
      </c>
      <c r="D816" s="168">
        <f>IF(B816=0,VLOOKUP(A816,'New HWP'!$E$12:$S$44,10,0),VLOOKUP(A816,'New HWP'!$E$12:$S$44,10,0)*(MAX(0,(20-B816))/20))</f>
        <v>0</v>
      </c>
      <c r="E816" s="168">
        <f>VLOOKUP(A816,'New HWP'!$E$12:$S$44,15,0)</f>
        <v>0</v>
      </c>
    </row>
    <row r="817" spans="1:5">
      <c r="A817" s="63">
        <f t="shared" si="46"/>
        <v>27</v>
      </c>
      <c r="B817" s="63">
        <f t="shared" si="47"/>
        <v>9</v>
      </c>
      <c r="C817" s="63">
        <f t="shared" si="45"/>
        <v>36</v>
      </c>
      <c r="D817" s="168">
        <f>IF(B817=0,VLOOKUP(A817,'New HWP'!$E$12:$S$44,10,0),VLOOKUP(A817,'New HWP'!$E$12:$S$44,10,0)*(MAX(0,(20-B817))/20))</f>
        <v>0</v>
      </c>
      <c r="E817" s="168">
        <f>VLOOKUP(A817,'New HWP'!$E$12:$S$44,15,0)</f>
        <v>0</v>
      </c>
    </row>
    <row r="818" spans="1:5">
      <c r="A818" s="63">
        <f t="shared" si="46"/>
        <v>27</v>
      </c>
      <c r="B818" s="63">
        <f t="shared" si="47"/>
        <v>10</v>
      </c>
      <c r="C818" s="63">
        <f t="shared" si="45"/>
        <v>37</v>
      </c>
      <c r="D818" s="168">
        <f>IF(B818=0,VLOOKUP(A818,'New HWP'!$E$12:$S$44,10,0),VLOOKUP(A818,'New HWP'!$E$12:$S$44,10,0)*(MAX(0,(20-B818))/20))</f>
        <v>0</v>
      </c>
      <c r="E818" s="168">
        <f>VLOOKUP(A818,'New HWP'!$E$12:$S$44,15,0)</f>
        <v>0</v>
      </c>
    </row>
    <row r="819" spans="1:5">
      <c r="A819" s="63">
        <f t="shared" si="46"/>
        <v>27</v>
      </c>
      <c r="B819" s="63">
        <f t="shared" si="47"/>
        <v>11</v>
      </c>
      <c r="C819" s="63">
        <f t="shared" si="45"/>
        <v>38</v>
      </c>
      <c r="D819" s="168">
        <f>IF(B819=0,VLOOKUP(A819,'New HWP'!$E$12:$S$44,10,0),VLOOKUP(A819,'New HWP'!$E$12:$S$44,10,0)*(MAX(0,(20-B819))/20))</f>
        <v>0</v>
      </c>
      <c r="E819" s="168">
        <f>VLOOKUP(A819,'New HWP'!$E$12:$S$44,15,0)</f>
        <v>0</v>
      </c>
    </row>
    <row r="820" spans="1:5">
      <c r="A820" s="63">
        <f t="shared" si="46"/>
        <v>27</v>
      </c>
      <c r="B820" s="63">
        <f t="shared" si="47"/>
        <v>12</v>
      </c>
      <c r="C820" s="63">
        <f t="shared" si="45"/>
        <v>39</v>
      </c>
      <c r="D820" s="168">
        <f>IF(B820=0,VLOOKUP(A820,'New HWP'!$E$12:$S$44,10,0),VLOOKUP(A820,'New HWP'!$E$12:$S$44,10,0)*(MAX(0,(20-B820))/20))</f>
        <v>0</v>
      </c>
      <c r="E820" s="168">
        <f>VLOOKUP(A820,'New HWP'!$E$12:$S$44,15,0)</f>
        <v>0</v>
      </c>
    </row>
    <row r="821" spans="1:5">
      <c r="A821" s="63">
        <f t="shared" si="46"/>
        <v>27</v>
      </c>
      <c r="B821" s="63">
        <f t="shared" si="47"/>
        <v>13</v>
      </c>
      <c r="C821" s="63">
        <f t="shared" si="45"/>
        <v>40</v>
      </c>
      <c r="D821" s="168">
        <f>IF(B821=0,VLOOKUP(A821,'New HWP'!$E$12:$S$44,10,0),VLOOKUP(A821,'New HWP'!$E$12:$S$44,10,0)*(MAX(0,(20-B821))/20))</f>
        <v>0</v>
      </c>
      <c r="E821" s="168">
        <f>VLOOKUP(A821,'New HWP'!$E$12:$S$44,15,0)</f>
        <v>0</v>
      </c>
    </row>
    <row r="822" spans="1:5">
      <c r="A822" s="63">
        <f t="shared" si="46"/>
        <v>27</v>
      </c>
      <c r="B822" s="63">
        <f t="shared" si="47"/>
        <v>14</v>
      </c>
      <c r="C822" s="63">
        <f t="shared" si="45"/>
        <v>41</v>
      </c>
      <c r="D822" s="168">
        <f>IF(B822=0,VLOOKUP(A822,'New HWP'!$E$12:$S$44,10,0),VLOOKUP(A822,'New HWP'!$E$12:$S$44,10,0)*(MAX(0,(20-B822))/20))</f>
        <v>0</v>
      </c>
      <c r="E822" s="168">
        <f>VLOOKUP(A822,'New HWP'!$E$12:$S$44,15,0)</f>
        <v>0</v>
      </c>
    </row>
    <row r="823" spans="1:5">
      <c r="A823" s="63">
        <f t="shared" si="46"/>
        <v>27</v>
      </c>
      <c r="B823" s="63">
        <f t="shared" si="47"/>
        <v>15</v>
      </c>
      <c r="C823" s="63">
        <f t="shared" si="45"/>
        <v>42</v>
      </c>
      <c r="D823" s="168">
        <f>IF(B823=0,VLOOKUP(A823,'New HWP'!$E$12:$S$44,10,0),VLOOKUP(A823,'New HWP'!$E$12:$S$44,10,0)*(MAX(0,(20-B823))/20))</f>
        <v>0</v>
      </c>
      <c r="E823" s="168">
        <f>VLOOKUP(A823,'New HWP'!$E$12:$S$44,15,0)</f>
        <v>0</v>
      </c>
    </row>
    <row r="824" spans="1:5">
      <c r="A824" s="63">
        <f t="shared" si="46"/>
        <v>27</v>
      </c>
      <c r="B824" s="63">
        <f t="shared" si="47"/>
        <v>16</v>
      </c>
      <c r="C824" s="63">
        <f t="shared" ref="C824:C887" si="48">A824+B824</f>
        <v>43</v>
      </c>
      <c r="D824" s="168">
        <f>IF(B824=0,VLOOKUP(A824,'New HWP'!$E$12:$S$44,10,0),VLOOKUP(A824,'New HWP'!$E$12:$S$44,10,0)*(MAX(0,(20-B824))/20))</f>
        <v>0</v>
      </c>
      <c r="E824" s="168">
        <f>VLOOKUP(A824,'New HWP'!$E$12:$S$44,15,0)</f>
        <v>0</v>
      </c>
    </row>
    <row r="825" spans="1:5">
      <c r="A825" s="63">
        <f t="shared" si="46"/>
        <v>27</v>
      </c>
      <c r="B825" s="63">
        <f t="shared" si="47"/>
        <v>17</v>
      </c>
      <c r="C825" s="63">
        <f t="shared" si="48"/>
        <v>44</v>
      </c>
      <c r="D825" s="168">
        <f>IF(B825=0,VLOOKUP(A825,'New HWP'!$E$12:$S$44,10,0),VLOOKUP(A825,'New HWP'!$E$12:$S$44,10,0)*(MAX(0,(20-B825))/20))</f>
        <v>0</v>
      </c>
      <c r="E825" s="168">
        <f>VLOOKUP(A825,'New HWP'!$E$12:$S$44,15,0)</f>
        <v>0</v>
      </c>
    </row>
    <row r="826" spans="1:5">
      <c r="A826" s="63">
        <f t="shared" si="46"/>
        <v>27</v>
      </c>
      <c r="B826" s="63">
        <f t="shared" si="47"/>
        <v>18</v>
      </c>
      <c r="C826" s="63">
        <f t="shared" si="48"/>
        <v>45</v>
      </c>
      <c r="D826" s="168">
        <f>IF(B826=0,VLOOKUP(A826,'New HWP'!$E$12:$S$44,10,0),VLOOKUP(A826,'New HWP'!$E$12:$S$44,10,0)*(MAX(0,(20-B826))/20))</f>
        <v>0</v>
      </c>
      <c r="E826" s="168">
        <f>VLOOKUP(A826,'New HWP'!$E$12:$S$44,15,0)</f>
        <v>0</v>
      </c>
    </row>
    <row r="827" spans="1:5">
      <c r="A827" s="63">
        <f t="shared" si="46"/>
        <v>27</v>
      </c>
      <c r="B827" s="63">
        <f t="shared" si="47"/>
        <v>19</v>
      </c>
      <c r="C827" s="63">
        <f t="shared" si="48"/>
        <v>46</v>
      </c>
      <c r="D827" s="168">
        <f>IF(B827=0,VLOOKUP(A827,'New HWP'!$E$12:$S$44,10,0),VLOOKUP(A827,'New HWP'!$E$12:$S$44,10,0)*(MAX(0,(20-B827))/20))</f>
        <v>0</v>
      </c>
      <c r="E827" s="168">
        <f>VLOOKUP(A827,'New HWP'!$E$12:$S$44,15,0)</f>
        <v>0</v>
      </c>
    </row>
    <row r="828" spans="1:5">
      <c r="A828" s="63">
        <f t="shared" si="46"/>
        <v>27</v>
      </c>
      <c r="B828" s="63">
        <f t="shared" si="47"/>
        <v>20</v>
      </c>
      <c r="C828" s="63">
        <f t="shared" si="48"/>
        <v>47</v>
      </c>
      <c r="D828" s="168">
        <f>IF(B828=0,VLOOKUP(A828,'New HWP'!$E$12:$S$44,10,0),VLOOKUP(A828,'New HWP'!$E$12:$S$44,10,0)*(MAX(0,(20-B828))/20))</f>
        <v>0</v>
      </c>
      <c r="E828" s="168">
        <f>VLOOKUP(A828,'New HWP'!$E$12:$S$44,15,0)</f>
        <v>0</v>
      </c>
    </row>
    <row r="829" spans="1:5">
      <c r="A829" s="63">
        <f t="shared" si="46"/>
        <v>27</v>
      </c>
      <c r="B829" s="63">
        <f t="shared" si="47"/>
        <v>21</v>
      </c>
      <c r="C829" s="63">
        <f t="shared" si="48"/>
        <v>48</v>
      </c>
      <c r="D829" s="168">
        <f>IF(B829=0,VLOOKUP(A829,'New HWP'!$E$12:$S$44,10,0),VLOOKUP(A829,'New HWP'!$E$12:$S$44,10,0)*(MAX(0,(20-B829))/20))</f>
        <v>0</v>
      </c>
      <c r="E829" s="168">
        <f>VLOOKUP(A829,'New HWP'!$E$12:$S$44,15,0)</f>
        <v>0</v>
      </c>
    </row>
    <row r="830" spans="1:5">
      <c r="A830" s="63">
        <f t="shared" si="46"/>
        <v>27</v>
      </c>
      <c r="B830" s="63">
        <f t="shared" si="47"/>
        <v>22</v>
      </c>
      <c r="C830" s="63">
        <f t="shared" si="48"/>
        <v>49</v>
      </c>
      <c r="D830" s="168">
        <f>IF(B830=0,VLOOKUP(A830,'New HWP'!$E$12:$S$44,10,0),VLOOKUP(A830,'New HWP'!$E$12:$S$44,10,0)*(MAX(0,(20-B830))/20))</f>
        <v>0</v>
      </c>
      <c r="E830" s="168">
        <f>VLOOKUP(A830,'New HWP'!$E$12:$S$44,15,0)</f>
        <v>0</v>
      </c>
    </row>
    <row r="831" spans="1:5">
      <c r="A831" s="63">
        <f t="shared" si="46"/>
        <v>27</v>
      </c>
      <c r="B831" s="63">
        <f t="shared" si="47"/>
        <v>23</v>
      </c>
      <c r="C831" s="63">
        <f t="shared" si="48"/>
        <v>50</v>
      </c>
      <c r="D831" s="168">
        <f>IF(B831=0,VLOOKUP(A831,'New HWP'!$E$12:$S$44,10,0),VLOOKUP(A831,'New HWP'!$E$12:$S$44,10,0)*(MAX(0,(20-B831))/20))</f>
        <v>0</v>
      </c>
      <c r="E831" s="168">
        <f>VLOOKUP(A831,'New HWP'!$E$12:$S$44,15,0)</f>
        <v>0</v>
      </c>
    </row>
    <row r="832" spans="1:5">
      <c r="A832" s="63">
        <f t="shared" si="46"/>
        <v>27</v>
      </c>
      <c r="B832" s="63">
        <f t="shared" si="47"/>
        <v>24</v>
      </c>
      <c r="C832" s="63">
        <f t="shared" si="48"/>
        <v>51</v>
      </c>
      <c r="D832" s="168">
        <f>IF(B832=0,VLOOKUP(A832,'New HWP'!$E$12:$S$44,10,0),VLOOKUP(A832,'New HWP'!$E$12:$S$44,10,0)*(MAX(0,(20-B832))/20))</f>
        <v>0</v>
      </c>
      <c r="E832" s="168">
        <f>VLOOKUP(A832,'New HWP'!$E$12:$S$44,15,0)</f>
        <v>0</v>
      </c>
    </row>
    <row r="833" spans="1:5">
      <c r="A833" s="63">
        <f t="shared" si="46"/>
        <v>27</v>
      </c>
      <c r="B833" s="63">
        <f t="shared" si="47"/>
        <v>25</v>
      </c>
      <c r="C833" s="63">
        <f t="shared" si="48"/>
        <v>52</v>
      </c>
      <c r="D833" s="168">
        <f>IF(B833=0,VLOOKUP(A833,'New HWP'!$E$12:$S$44,10,0),VLOOKUP(A833,'New HWP'!$E$12:$S$44,10,0)*(MAX(0,(20-B833))/20))</f>
        <v>0</v>
      </c>
      <c r="E833" s="168">
        <f>VLOOKUP(A833,'New HWP'!$E$12:$S$44,15,0)</f>
        <v>0</v>
      </c>
    </row>
    <row r="834" spans="1:5">
      <c r="A834" s="63">
        <f t="shared" si="46"/>
        <v>27</v>
      </c>
      <c r="B834" s="63">
        <f t="shared" si="47"/>
        <v>26</v>
      </c>
      <c r="C834" s="63">
        <f t="shared" si="48"/>
        <v>53</v>
      </c>
      <c r="D834" s="168">
        <f>IF(B834=0,VLOOKUP(A834,'New HWP'!$E$12:$S$44,10,0),VLOOKUP(A834,'New HWP'!$E$12:$S$44,10,0)*(MAX(0,(20-B834))/20))</f>
        <v>0</v>
      </c>
      <c r="E834" s="168">
        <f>VLOOKUP(A834,'New HWP'!$E$12:$S$44,15,0)</f>
        <v>0</v>
      </c>
    </row>
    <row r="835" spans="1:5">
      <c r="A835" s="63">
        <f t="shared" si="46"/>
        <v>27</v>
      </c>
      <c r="B835" s="63">
        <f t="shared" si="47"/>
        <v>27</v>
      </c>
      <c r="C835" s="63">
        <f t="shared" si="48"/>
        <v>54</v>
      </c>
      <c r="D835" s="168">
        <f>IF(B835=0,VLOOKUP(A835,'New HWP'!$E$12:$S$44,10,0),VLOOKUP(A835,'New HWP'!$E$12:$S$44,10,0)*(MAX(0,(20-B835))/20))</f>
        <v>0</v>
      </c>
      <c r="E835" s="168">
        <f>VLOOKUP(A835,'New HWP'!$E$12:$S$44,15,0)</f>
        <v>0</v>
      </c>
    </row>
    <row r="836" spans="1:5">
      <c r="A836" s="63">
        <f t="shared" si="46"/>
        <v>27</v>
      </c>
      <c r="B836" s="63">
        <f t="shared" si="47"/>
        <v>28</v>
      </c>
      <c r="C836" s="63">
        <f t="shared" si="48"/>
        <v>55</v>
      </c>
      <c r="D836" s="168">
        <f>IF(B836=0,VLOOKUP(A836,'New HWP'!$E$12:$S$44,10,0),VLOOKUP(A836,'New HWP'!$E$12:$S$44,10,0)*(MAX(0,(20-B836))/20))</f>
        <v>0</v>
      </c>
      <c r="E836" s="168">
        <f>VLOOKUP(A836,'New HWP'!$E$12:$S$44,15,0)</f>
        <v>0</v>
      </c>
    </row>
    <row r="837" spans="1:5">
      <c r="A837" s="63">
        <f t="shared" si="46"/>
        <v>27</v>
      </c>
      <c r="B837" s="63">
        <f t="shared" si="47"/>
        <v>29</v>
      </c>
      <c r="C837" s="63">
        <f t="shared" si="48"/>
        <v>56</v>
      </c>
      <c r="D837" s="168">
        <f>IF(B837=0,VLOOKUP(A837,'New HWP'!$E$12:$S$44,10,0),VLOOKUP(A837,'New HWP'!$E$12:$S$44,10,0)*(MAX(0,(20-B837))/20))</f>
        <v>0</v>
      </c>
      <c r="E837" s="168">
        <f>VLOOKUP(A837,'New HWP'!$E$12:$S$44,15,0)</f>
        <v>0</v>
      </c>
    </row>
    <row r="838" spans="1:5">
      <c r="A838" s="63">
        <f t="shared" si="46"/>
        <v>27</v>
      </c>
      <c r="B838" s="63">
        <f t="shared" si="47"/>
        <v>30</v>
      </c>
      <c r="C838" s="63">
        <f t="shared" si="48"/>
        <v>57</v>
      </c>
      <c r="D838" s="168">
        <f>IF(B838=0,VLOOKUP(A838,'New HWP'!$E$12:$S$44,10,0),VLOOKUP(A838,'New HWP'!$E$12:$S$44,10,0)*(MAX(0,(20-B838))/20))</f>
        <v>0</v>
      </c>
      <c r="E838" s="168">
        <f>VLOOKUP(A838,'New HWP'!$E$12:$S$44,15,0)</f>
        <v>0</v>
      </c>
    </row>
    <row r="839" spans="1:5">
      <c r="A839" s="63">
        <f t="shared" si="46"/>
        <v>28</v>
      </c>
      <c r="B839" s="63">
        <f t="shared" si="47"/>
        <v>0</v>
      </c>
      <c r="C839" s="63">
        <f t="shared" si="48"/>
        <v>28</v>
      </c>
      <c r="D839" s="168">
        <f>IF(B839=0,VLOOKUP(A839,'New HWP'!$E$12:$S$44,10,0),VLOOKUP(A839,'New HWP'!$E$12:$S$44,10,0)*(MAX(0,(20-B839))/20))</f>
        <v>0</v>
      </c>
      <c r="E839" s="168">
        <f>VLOOKUP(A839,'New HWP'!$E$12:$S$44,15,0)</f>
        <v>0</v>
      </c>
    </row>
    <row r="840" spans="1:5">
      <c r="A840" s="63">
        <f t="shared" si="46"/>
        <v>28</v>
      </c>
      <c r="B840" s="63">
        <f t="shared" si="47"/>
        <v>1</v>
      </c>
      <c r="C840" s="63">
        <f t="shared" si="48"/>
        <v>29</v>
      </c>
      <c r="D840" s="168">
        <f>IF(B840=0,VLOOKUP(A840,'New HWP'!$E$12:$S$44,10,0),VLOOKUP(A840,'New HWP'!$E$12:$S$44,10,0)*(MAX(0,(20-B840))/20))</f>
        <v>0</v>
      </c>
      <c r="E840" s="168">
        <f>VLOOKUP(A840,'New HWP'!$E$12:$S$44,15,0)</f>
        <v>0</v>
      </c>
    </row>
    <row r="841" spans="1:5">
      <c r="A841" s="63">
        <f t="shared" si="46"/>
        <v>28</v>
      </c>
      <c r="B841" s="63">
        <f t="shared" si="47"/>
        <v>2</v>
      </c>
      <c r="C841" s="63">
        <f t="shared" si="48"/>
        <v>30</v>
      </c>
      <c r="D841" s="168">
        <f>IF(B841=0,VLOOKUP(A841,'New HWP'!$E$12:$S$44,10,0),VLOOKUP(A841,'New HWP'!$E$12:$S$44,10,0)*(MAX(0,(20-B841))/20))</f>
        <v>0</v>
      </c>
      <c r="E841" s="168">
        <f>VLOOKUP(A841,'New HWP'!$E$12:$S$44,15,0)</f>
        <v>0</v>
      </c>
    </row>
    <row r="842" spans="1:5">
      <c r="A842" s="63">
        <f t="shared" si="46"/>
        <v>28</v>
      </c>
      <c r="B842" s="63">
        <f t="shared" si="47"/>
        <v>3</v>
      </c>
      <c r="C842" s="63">
        <f t="shared" si="48"/>
        <v>31</v>
      </c>
      <c r="D842" s="168">
        <f>IF(B842=0,VLOOKUP(A842,'New HWP'!$E$12:$S$44,10,0),VLOOKUP(A842,'New HWP'!$E$12:$S$44,10,0)*(MAX(0,(20-B842))/20))</f>
        <v>0</v>
      </c>
      <c r="E842" s="168">
        <f>VLOOKUP(A842,'New HWP'!$E$12:$S$44,15,0)</f>
        <v>0</v>
      </c>
    </row>
    <row r="843" spans="1:5">
      <c r="A843" s="63">
        <f t="shared" si="46"/>
        <v>28</v>
      </c>
      <c r="B843" s="63">
        <f t="shared" si="47"/>
        <v>4</v>
      </c>
      <c r="C843" s="63">
        <f t="shared" si="48"/>
        <v>32</v>
      </c>
      <c r="D843" s="168">
        <f>IF(B843=0,VLOOKUP(A843,'New HWP'!$E$12:$S$44,10,0),VLOOKUP(A843,'New HWP'!$E$12:$S$44,10,0)*(MAX(0,(20-B843))/20))</f>
        <v>0</v>
      </c>
      <c r="E843" s="168">
        <f>VLOOKUP(A843,'New HWP'!$E$12:$S$44,15,0)</f>
        <v>0</v>
      </c>
    </row>
    <row r="844" spans="1:5">
      <c r="A844" s="63">
        <f t="shared" si="46"/>
        <v>28</v>
      </c>
      <c r="B844" s="63">
        <f t="shared" si="47"/>
        <v>5</v>
      </c>
      <c r="C844" s="63">
        <f t="shared" si="48"/>
        <v>33</v>
      </c>
      <c r="D844" s="168">
        <f>IF(B844=0,VLOOKUP(A844,'New HWP'!$E$12:$S$44,10,0),VLOOKUP(A844,'New HWP'!$E$12:$S$44,10,0)*(MAX(0,(20-B844))/20))</f>
        <v>0</v>
      </c>
      <c r="E844" s="168">
        <f>VLOOKUP(A844,'New HWP'!$E$12:$S$44,15,0)</f>
        <v>0</v>
      </c>
    </row>
    <row r="845" spans="1:5">
      <c r="A845" s="63">
        <f t="shared" si="46"/>
        <v>28</v>
      </c>
      <c r="B845" s="63">
        <f t="shared" si="47"/>
        <v>6</v>
      </c>
      <c r="C845" s="63">
        <f t="shared" si="48"/>
        <v>34</v>
      </c>
      <c r="D845" s="168">
        <f>IF(B845=0,VLOOKUP(A845,'New HWP'!$E$12:$S$44,10,0),VLOOKUP(A845,'New HWP'!$E$12:$S$44,10,0)*(MAX(0,(20-B845))/20))</f>
        <v>0</v>
      </c>
      <c r="E845" s="168">
        <f>VLOOKUP(A845,'New HWP'!$E$12:$S$44,15,0)</f>
        <v>0</v>
      </c>
    </row>
    <row r="846" spans="1:5">
      <c r="A846" s="63">
        <f t="shared" si="46"/>
        <v>28</v>
      </c>
      <c r="B846" s="63">
        <f t="shared" si="47"/>
        <v>7</v>
      </c>
      <c r="C846" s="63">
        <f t="shared" si="48"/>
        <v>35</v>
      </c>
      <c r="D846" s="168">
        <f>IF(B846=0,VLOOKUP(A846,'New HWP'!$E$12:$S$44,10,0),VLOOKUP(A846,'New HWP'!$E$12:$S$44,10,0)*(MAX(0,(20-B846))/20))</f>
        <v>0</v>
      </c>
      <c r="E846" s="168">
        <f>VLOOKUP(A846,'New HWP'!$E$12:$S$44,15,0)</f>
        <v>0</v>
      </c>
    </row>
    <row r="847" spans="1:5">
      <c r="A847" s="63">
        <f t="shared" si="46"/>
        <v>28</v>
      </c>
      <c r="B847" s="63">
        <f t="shared" si="47"/>
        <v>8</v>
      </c>
      <c r="C847" s="63">
        <f t="shared" si="48"/>
        <v>36</v>
      </c>
      <c r="D847" s="168">
        <f>IF(B847=0,VLOOKUP(A847,'New HWP'!$E$12:$S$44,10,0),VLOOKUP(A847,'New HWP'!$E$12:$S$44,10,0)*(MAX(0,(20-B847))/20))</f>
        <v>0</v>
      </c>
      <c r="E847" s="168">
        <f>VLOOKUP(A847,'New HWP'!$E$12:$S$44,15,0)</f>
        <v>0</v>
      </c>
    </row>
    <row r="848" spans="1:5">
      <c r="A848" s="63">
        <f t="shared" si="46"/>
        <v>28</v>
      </c>
      <c r="B848" s="63">
        <f t="shared" si="47"/>
        <v>9</v>
      </c>
      <c r="C848" s="63">
        <f t="shared" si="48"/>
        <v>37</v>
      </c>
      <c r="D848" s="168">
        <f>IF(B848=0,VLOOKUP(A848,'New HWP'!$E$12:$S$44,10,0),VLOOKUP(A848,'New HWP'!$E$12:$S$44,10,0)*(MAX(0,(20-B848))/20))</f>
        <v>0</v>
      </c>
      <c r="E848" s="168">
        <f>VLOOKUP(A848,'New HWP'!$E$12:$S$44,15,0)</f>
        <v>0</v>
      </c>
    </row>
    <row r="849" spans="1:5">
      <c r="A849" s="63">
        <f t="shared" si="46"/>
        <v>28</v>
      </c>
      <c r="B849" s="63">
        <f t="shared" si="47"/>
        <v>10</v>
      </c>
      <c r="C849" s="63">
        <f t="shared" si="48"/>
        <v>38</v>
      </c>
      <c r="D849" s="168">
        <f>IF(B849=0,VLOOKUP(A849,'New HWP'!$E$12:$S$44,10,0),VLOOKUP(A849,'New HWP'!$E$12:$S$44,10,0)*(MAX(0,(20-B849))/20))</f>
        <v>0</v>
      </c>
      <c r="E849" s="168">
        <f>VLOOKUP(A849,'New HWP'!$E$12:$S$44,15,0)</f>
        <v>0</v>
      </c>
    </row>
    <row r="850" spans="1:5">
      <c r="A850" s="63">
        <f t="shared" si="46"/>
        <v>28</v>
      </c>
      <c r="B850" s="63">
        <f t="shared" si="47"/>
        <v>11</v>
      </c>
      <c r="C850" s="63">
        <f t="shared" si="48"/>
        <v>39</v>
      </c>
      <c r="D850" s="168">
        <f>IF(B850=0,VLOOKUP(A850,'New HWP'!$E$12:$S$44,10,0),VLOOKUP(A850,'New HWP'!$E$12:$S$44,10,0)*(MAX(0,(20-B850))/20))</f>
        <v>0</v>
      </c>
      <c r="E850" s="168">
        <f>VLOOKUP(A850,'New HWP'!$E$12:$S$44,15,0)</f>
        <v>0</v>
      </c>
    </row>
    <row r="851" spans="1:5">
      <c r="A851" s="63">
        <f t="shared" si="46"/>
        <v>28</v>
      </c>
      <c r="B851" s="63">
        <f t="shared" si="47"/>
        <v>12</v>
      </c>
      <c r="C851" s="63">
        <f t="shared" si="48"/>
        <v>40</v>
      </c>
      <c r="D851" s="168">
        <f>IF(B851=0,VLOOKUP(A851,'New HWP'!$E$12:$S$44,10,0),VLOOKUP(A851,'New HWP'!$E$12:$S$44,10,0)*(MAX(0,(20-B851))/20))</f>
        <v>0</v>
      </c>
      <c r="E851" s="168">
        <f>VLOOKUP(A851,'New HWP'!$E$12:$S$44,15,0)</f>
        <v>0</v>
      </c>
    </row>
    <row r="852" spans="1:5">
      <c r="A852" s="63">
        <f t="shared" si="46"/>
        <v>28</v>
      </c>
      <c r="B852" s="63">
        <f t="shared" si="47"/>
        <v>13</v>
      </c>
      <c r="C852" s="63">
        <f t="shared" si="48"/>
        <v>41</v>
      </c>
      <c r="D852" s="168">
        <f>IF(B852=0,VLOOKUP(A852,'New HWP'!$E$12:$S$44,10,0),VLOOKUP(A852,'New HWP'!$E$12:$S$44,10,0)*(MAX(0,(20-B852))/20))</f>
        <v>0</v>
      </c>
      <c r="E852" s="168">
        <f>VLOOKUP(A852,'New HWP'!$E$12:$S$44,15,0)</f>
        <v>0</v>
      </c>
    </row>
    <row r="853" spans="1:5">
      <c r="A853" s="63">
        <f t="shared" si="46"/>
        <v>28</v>
      </c>
      <c r="B853" s="63">
        <f t="shared" si="47"/>
        <v>14</v>
      </c>
      <c r="C853" s="63">
        <f t="shared" si="48"/>
        <v>42</v>
      </c>
      <c r="D853" s="168">
        <f>IF(B853=0,VLOOKUP(A853,'New HWP'!$E$12:$S$44,10,0),VLOOKUP(A853,'New HWP'!$E$12:$S$44,10,0)*(MAX(0,(20-B853))/20))</f>
        <v>0</v>
      </c>
      <c r="E853" s="168">
        <f>VLOOKUP(A853,'New HWP'!$E$12:$S$44,15,0)</f>
        <v>0</v>
      </c>
    </row>
    <row r="854" spans="1:5">
      <c r="A854" s="63">
        <f t="shared" si="46"/>
        <v>28</v>
      </c>
      <c r="B854" s="63">
        <f t="shared" si="47"/>
        <v>15</v>
      </c>
      <c r="C854" s="63">
        <f t="shared" si="48"/>
        <v>43</v>
      </c>
      <c r="D854" s="168">
        <f>IF(B854=0,VLOOKUP(A854,'New HWP'!$E$12:$S$44,10,0),VLOOKUP(A854,'New HWP'!$E$12:$S$44,10,0)*(MAX(0,(20-B854))/20))</f>
        <v>0</v>
      </c>
      <c r="E854" s="168">
        <f>VLOOKUP(A854,'New HWP'!$E$12:$S$44,15,0)</f>
        <v>0</v>
      </c>
    </row>
    <row r="855" spans="1:5">
      <c r="A855" s="63">
        <f t="shared" si="46"/>
        <v>28</v>
      </c>
      <c r="B855" s="63">
        <f t="shared" si="47"/>
        <v>16</v>
      </c>
      <c r="C855" s="63">
        <f t="shared" si="48"/>
        <v>44</v>
      </c>
      <c r="D855" s="168">
        <f>IF(B855=0,VLOOKUP(A855,'New HWP'!$E$12:$S$44,10,0),VLOOKUP(A855,'New HWP'!$E$12:$S$44,10,0)*(MAX(0,(20-B855))/20))</f>
        <v>0</v>
      </c>
      <c r="E855" s="168">
        <f>VLOOKUP(A855,'New HWP'!$E$12:$S$44,15,0)</f>
        <v>0</v>
      </c>
    </row>
    <row r="856" spans="1:5">
      <c r="A856" s="63">
        <f t="shared" si="46"/>
        <v>28</v>
      </c>
      <c r="B856" s="63">
        <f t="shared" si="47"/>
        <v>17</v>
      </c>
      <c r="C856" s="63">
        <f t="shared" si="48"/>
        <v>45</v>
      </c>
      <c r="D856" s="168">
        <f>IF(B856=0,VLOOKUP(A856,'New HWP'!$E$12:$S$44,10,0),VLOOKUP(A856,'New HWP'!$E$12:$S$44,10,0)*(MAX(0,(20-B856))/20))</f>
        <v>0</v>
      </c>
      <c r="E856" s="168">
        <f>VLOOKUP(A856,'New HWP'!$E$12:$S$44,15,0)</f>
        <v>0</v>
      </c>
    </row>
    <row r="857" spans="1:5">
      <c r="A857" s="63">
        <f t="shared" si="46"/>
        <v>28</v>
      </c>
      <c r="B857" s="63">
        <f t="shared" si="47"/>
        <v>18</v>
      </c>
      <c r="C857" s="63">
        <f t="shared" si="48"/>
        <v>46</v>
      </c>
      <c r="D857" s="168">
        <f>IF(B857=0,VLOOKUP(A857,'New HWP'!$E$12:$S$44,10,0),VLOOKUP(A857,'New HWP'!$E$12:$S$44,10,0)*(MAX(0,(20-B857))/20))</f>
        <v>0</v>
      </c>
      <c r="E857" s="168">
        <f>VLOOKUP(A857,'New HWP'!$E$12:$S$44,15,0)</f>
        <v>0</v>
      </c>
    </row>
    <row r="858" spans="1:5">
      <c r="A858" s="63">
        <f t="shared" si="46"/>
        <v>28</v>
      </c>
      <c r="B858" s="63">
        <f t="shared" si="47"/>
        <v>19</v>
      </c>
      <c r="C858" s="63">
        <f t="shared" si="48"/>
        <v>47</v>
      </c>
      <c r="D858" s="168">
        <f>IF(B858=0,VLOOKUP(A858,'New HWP'!$E$12:$S$44,10,0),VLOOKUP(A858,'New HWP'!$E$12:$S$44,10,0)*(MAX(0,(20-B858))/20))</f>
        <v>0</v>
      </c>
      <c r="E858" s="168">
        <f>VLOOKUP(A858,'New HWP'!$E$12:$S$44,15,0)</f>
        <v>0</v>
      </c>
    </row>
    <row r="859" spans="1:5">
      <c r="A859" s="63">
        <f t="shared" si="46"/>
        <v>28</v>
      </c>
      <c r="B859" s="63">
        <f t="shared" si="47"/>
        <v>20</v>
      </c>
      <c r="C859" s="63">
        <f t="shared" si="48"/>
        <v>48</v>
      </c>
      <c r="D859" s="168">
        <f>IF(B859=0,VLOOKUP(A859,'New HWP'!$E$12:$S$44,10,0),VLOOKUP(A859,'New HWP'!$E$12:$S$44,10,0)*(MAX(0,(20-B859))/20))</f>
        <v>0</v>
      </c>
      <c r="E859" s="168">
        <f>VLOOKUP(A859,'New HWP'!$E$12:$S$44,15,0)</f>
        <v>0</v>
      </c>
    </row>
    <row r="860" spans="1:5">
      <c r="A860" s="63">
        <f t="shared" si="46"/>
        <v>28</v>
      </c>
      <c r="B860" s="63">
        <f t="shared" si="47"/>
        <v>21</v>
      </c>
      <c r="C860" s="63">
        <f t="shared" si="48"/>
        <v>49</v>
      </c>
      <c r="D860" s="168">
        <f>IF(B860=0,VLOOKUP(A860,'New HWP'!$E$12:$S$44,10,0),VLOOKUP(A860,'New HWP'!$E$12:$S$44,10,0)*(MAX(0,(20-B860))/20))</f>
        <v>0</v>
      </c>
      <c r="E860" s="168">
        <f>VLOOKUP(A860,'New HWP'!$E$12:$S$44,15,0)</f>
        <v>0</v>
      </c>
    </row>
    <row r="861" spans="1:5">
      <c r="A861" s="63">
        <f t="shared" si="46"/>
        <v>28</v>
      </c>
      <c r="B861" s="63">
        <f t="shared" si="47"/>
        <v>22</v>
      </c>
      <c r="C861" s="63">
        <f t="shared" si="48"/>
        <v>50</v>
      </c>
      <c r="D861" s="168">
        <f>IF(B861=0,VLOOKUP(A861,'New HWP'!$E$12:$S$44,10,0),VLOOKUP(A861,'New HWP'!$E$12:$S$44,10,0)*(MAX(0,(20-B861))/20))</f>
        <v>0</v>
      </c>
      <c r="E861" s="168">
        <f>VLOOKUP(A861,'New HWP'!$E$12:$S$44,15,0)</f>
        <v>0</v>
      </c>
    </row>
    <row r="862" spans="1:5">
      <c r="A862" s="63">
        <f t="shared" si="46"/>
        <v>28</v>
      </c>
      <c r="B862" s="63">
        <f t="shared" si="47"/>
        <v>23</v>
      </c>
      <c r="C862" s="63">
        <f t="shared" si="48"/>
        <v>51</v>
      </c>
      <c r="D862" s="168">
        <f>IF(B862=0,VLOOKUP(A862,'New HWP'!$E$12:$S$44,10,0),VLOOKUP(A862,'New HWP'!$E$12:$S$44,10,0)*(MAX(0,(20-B862))/20))</f>
        <v>0</v>
      </c>
      <c r="E862" s="168">
        <f>VLOOKUP(A862,'New HWP'!$E$12:$S$44,15,0)</f>
        <v>0</v>
      </c>
    </row>
    <row r="863" spans="1:5">
      <c r="A863" s="63">
        <f t="shared" si="46"/>
        <v>28</v>
      </c>
      <c r="B863" s="63">
        <f t="shared" si="47"/>
        <v>24</v>
      </c>
      <c r="C863" s="63">
        <f t="shared" si="48"/>
        <v>52</v>
      </c>
      <c r="D863" s="168">
        <f>IF(B863=0,VLOOKUP(A863,'New HWP'!$E$12:$S$44,10,0),VLOOKUP(A863,'New HWP'!$E$12:$S$44,10,0)*(MAX(0,(20-B863))/20))</f>
        <v>0</v>
      </c>
      <c r="E863" s="168">
        <f>VLOOKUP(A863,'New HWP'!$E$12:$S$44,15,0)</f>
        <v>0</v>
      </c>
    </row>
    <row r="864" spans="1:5">
      <c r="A864" s="63">
        <f t="shared" si="46"/>
        <v>28</v>
      </c>
      <c r="B864" s="63">
        <f t="shared" si="47"/>
        <v>25</v>
      </c>
      <c r="C864" s="63">
        <f t="shared" si="48"/>
        <v>53</v>
      </c>
      <c r="D864" s="168">
        <f>IF(B864=0,VLOOKUP(A864,'New HWP'!$E$12:$S$44,10,0),VLOOKUP(A864,'New HWP'!$E$12:$S$44,10,0)*(MAX(0,(20-B864))/20))</f>
        <v>0</v>
      </c>
      <c r="E864" s="168">
        <f>VLOOKUP(A864,'New HWP'!$E$12:$S$44,15,0)</f>
        <v>0</v>
      </c>
    </row>
    <row r="865" spans="1:5">
      <c r="A865" s="63">
        <f t="shared" si="46"/>
        <v>28</v>
      </c>
      <c r="B865" s="63">
        <f t="shared" si="47"/>
        <v>26</v>
      </c>
      <c r="C865" s="63">
        <f t="shared" si="48"/>
        <v>54</v>
      </c>
      <c r="D865" s="168">
        <f>IF(B865=0,VLOOKUP(A865,'New HWP'!$E$12:$S$44,10,0),VLOOKUP(A865,'New HWP'!$E$12:$S$44,10,0)*(MAX(0,(20-B865))/20))</f>
        <v>0</v>
      </c>
      <c r="E865" s="168">
        <f>VLOOKUP(A865,'New HWP'!$E$12:$S$44,15,0)</f>
        <v>0</v>
      </c>
    </row>
    <row r="866" spans="1:5">
      <c r="A866" s="63">
        <f t="shared" ref="A866:A929" si="49">A835+1</f>
        <v>28</v>
      </c>
      <c r="B866" s="63">
        <f t="shared" ref="B866:B929" si="50">B835</f>
        <v>27</v>
      </c>
      <c r="C866" s="63">
        <f t="shared" si="48"/>
        <v>55</v>
      </c>
      <c r="D866" s="168">
        <f>IF(B866=0,VLOOKUP(A866,'New HWP'!$E$12:$S$44,10,0),VLOOKUP(A866,'New HWP'!$E$12:$S$44,10,0)*(MAX(0,(20-B866))/20))</f>
        <v>0</v>
      </c>
      <c r="E866" s="168">
        <f>VLOOKUP(A866,'New HWP'!$E$12:$S$44,15,0)</f>
        <v>0</v>
      </c>
    </row>
    <row r="867" spans="1:5">
      <c r="A867" s="63">
        <f t="shared" si="49"/>
        <v>28</v>
      </c>
      <c r="B867" s="63">
        <f t="shared" si="50"/>
        <v>28</v>
      </c>
      <c r="C867" s="63">
        <f t="shared" si="48"/>
        <v>56</v>
      </c>
      <c r="D867" s="168">
        <f>IF(B867=0,VLOOKUP(A867,'New HWP'!$E$12:$S$44,10,0),VLOOKUP(A867,'New HWP'!$E$12:$S$44,10,0)*(MAX(0,(20-B867))/20))</f>
        <v>0</v>
      </c>
      <c r="E867" s="168">
        <f>VLOOKUP(A867,'New HWP'!$E$12:$S$44,15,0)</f>
        <v>0</v>
      </c>
    </row>
    <row r="868" spans="1:5">
      <c r="A868" s="63">
        <f t="shared" si="49"/>
        <v>28</v>
      </c>
      <c r="B868" s="63">
        <f t="shared" si="50"/>
        <v>29</v>
      </c>
      <c r="C868" s="63">
        <f t="shared" si="48"/>
        <v>57</v>
      </c>
      <c r="D868" s="168">
        <f>IF(B868=0,VLOOKUP(A868,'New HWP'!$E$12:$S$44,10,0),VLOOKUP(A868,'New HWP'!$E$12:$S$44,10,0)*(MAX(0,(20-B868))/20))</f>
        <v>0</v>
      </c>
      <c r="E868" s="168">
        <f>VLOOKUP(A868,'New HWP'!$E$12:$S$44,15,0)</f>
        <v>0</v>
      </c>
    </row>
    <row r="869" spans="1:5">
      <c r="A869" s="63">
        <f t="shared" si="49"/>
        <v>28</v>
      </c>
      <c r="B869" s="63">
        <f t="shared" si="50"/>
        <v>30</v>
      </c>
      <c r="C869" s="63">
        <f t="shared" si="48"/>
        <v>58</v>
      </c>
      <c r="D869" s="168">
        <f>IF(B869=0,VLOOKUP(A869,'New HWP'!$E$12:$S$44,10,0),VLOOKUP(A869,'New HWP'!$E$12:$S$44,10,0)*(MAX(0,(20-B869))/20))</f>
        <v>0</v>
      </c>
      <c r="E869" s="168">
        <f>VLOOKUP(A869,'New HWP'!$E$12:$S$44,15,0)</f>
        <v>0</v>
      </c>
    </row>
    <row r="870" spans="1:5">
      <c r="A870" s="63">
        <f t="shared" si="49"/>
        <v>29</v>
      </c>
      <c r="B870" s="63">
        <f t="shared" si="50"/>
        <v>0</v>
      </c>
      <c r="C870" s="63">
        <f t="shared" si="48"/>
        <v>29</v>
      </c>
      <c r="D870" s="168">
        <f>IF(B870=0,VLOOKUP(A870,'New HWP'!$E$12:$S$44,10,0),VLOOKUP(A870,'New HWP'!$E$12:$S$44,10,0)*(MAX(0,(20-B870))/20))</f>
        <v>0</v>
      </c>
      <c r="E870" s="168">
        <f>VLOOKUP(A870,'New HWP'!$E$12:$S$44,15,0)</f>
        <v>0</v>
      </c>
    </row>
    <row r="871" spans="1:5">
      <c r="A871" s="63">
        <f t="shared" si="49"/>
        <v>29</v>
      </c>
      <c r="B871" s="63">
        <f t="shared" si="50"/>
        <v>1</v>
      </c>
      <c r="C871" s="63">
        <f t="shared" si="48"/>
        <v>30</v>
      </c>
      <c r="D871" s="168">
        <f>IF(B871=0,VLOOKUP(A871,'New HWP'!$E$12:$S$44,10,0),VLOOKUP(A871,'New HWP'!$E$12:$S$44,10,0)*(MAX(0,(20-B871))/20))</f>
        <v>0</v>
      </c>
      <c r="E871" s="168">
        <f>VLOOKUP(A871,'New HWP'!$E$12:$S$44,15,0)</f>
        <v>0</v>
      </c>
    </row>
    <row r="872" spans="1:5">
      <c r="A872" s="63">
        <f t="shared" si="49"/>
        <v>29</v>
      </c>
      <c r="B872" s="63">
        <f t="shared" si="50"/>
        <v>2</v>
      </c>
      <c r="C872" s="63">
        <f t="shared" si="48"/>
        <v>31</v>
      </c>
      <c r="D872" s="168">
        <f>IF(B872=0,VLOOKUP(A872,'New HWP'!$E$12:$S$44,10,0),VLOOKUP(A872,'New HWP'!$E$12:$S$44,10,0)*(MAX(0,(20-B872))/20))</f>
        <v>0</v>
      </c>
      <c r="E872" s="168">
        <f>VLOOKUP(A872,'New HWP'!$E$12:$S$44,15,0)</f>
        <v>0</v>
      </c>
    </row>
    <row r="873" spans="1:5">
      <c r="A873" s="63">
        <f t="shared" si="49"/>
        <v>29</v>
      </c>
      <c r="B873" s="63">
        <f t="shared" si="50"/>
        <v>3</v>
      </c>
      <c r="C873" s="63">
        <f t="shared" si="48"/>
        <v>32</v>
      </c>
      <c r="D873" s="168">
        <f>IF(B873=0,VLOOKUP(A873,'New HWP'!$E$12:$S$44,10,0),VLOOKUP(A873,'New HWP'!$E$12:$S$44,10,0)*(MAX(0,(20-B873))/20))</f>
        <v>0</v>
      </c>
      <c r="E873" s="168">
        <f>VLOOKUP(A873,'New HWP'!$E$12:$S$44,15,0)</f>
        <v>0</v>
      </c>
    </row>
    <row r="874" spans="1:5">
      <c r="A874" s="63">
        <f t="shared" si="49"/>
        <v>29</v>
      </c>
      <c r="B874" s="63">
        <f t="shared" si="50"/>
        <v>4</v>
      </c>
      <c r="C874" s="63">
        <f t="shared" si="48"/>
        <v>33</v>
      </c>
      <c r="D874" s="168">
        <f>IF(B874=0,VLOOKUP(A874,'New HWP'!$E$12:$S$44,10,0),VLOOKUP(A874,'New HWP'!$E$12:$S$44,10,0)*(MAX(0,(20-B874))/20))</f>
        <v>0</v>
      </c>
      <c r="E874" s="168">
        <f>VLOOKUP(A874,'New HWP'!$E$12:$S$44,15,0)</f>
        <v>0</v>
      </c>
    </row>
    <row r="875" spans="1:5">
      <c r="A875" s="63">
        <f t="shared" si="49"/>
        <v>29</v>
      </c>
      <c r="B875" s="63">
        <f t="shared" si="50"/>
        <v>5</v>
      </c>
      <c r="C875" s="63">
        <f t="shared" si="48"/>
        <v>34</v>
      </c>
      <c r="D875" s="168">
        <f>IF(B875=0,VLOOKUP(A875,'New HWP'!$E$12:$S$44,10,0),VLOOKUP(A875,'New HWP'!$E$12:$S$44,10,0)*(MAX(0,(20-B875))/20))</f>
        <v>0</v>
      </c>
      <c r="E875" s="168">
        <f>VLOOKUP(A875,'New HWP'!$E$12:$S$44,15,0)</f>
        <v>0</v>
      </c>
    </row>
    <row r="876" spans="1:5">
      <c r="A876" s="63">
        <f t="shared" si="49"/>
        <v>29</v>
      </c>
      <c r="B876" s="63">
        <f t="shared" si="50"/>
        <v>6</v>
      </c>
      <c r="C876" s="63">
        <f t="shared" si="48"/>
        <v>35</v>
      </c>
      <c r="D876" s="168">
        <f>IF(B876=0,VLOOKUP(A876,'New HWP'!$E$12:$S$44,10,0),VLOOKUP(A876,'New HWP'!$E$12:$S$44,10,0)*(MAX(0,(20-B876))/20))</f>
        <v>0</v>
      </c>
      <c r="E876" s="168">
        <f>VLOOKUP(A876,'New HWP'!$E$12:$S$44,15,0)</f>
        <v>0</v>
      </c>
    </row>
    <row r="877" spans="1:5">
      <c r="A877" s="63">
        <f t="shared" si="49"/>
        <v>29</v>
      </c>
      <c r="B877" s="63">
        <f t="shared" si="50"/>
        <v>7</v>
      </c>
      <c r="C877" s="63">
        <f t="shared" si="48"/>
        <v>36</v>
      </c>
      <c r="D877" s="168">
        <f>IF(B877=0,VLOOKUP(A877,'New HWP'!$E$12:$S$44,10,0),VLOOKUP(A877,'New HWP'!$E$12:$S$44,10,0)*(MAX(0,(20-B877))/20))</f>
        <v>0</v>
      </c>
      <c r="E877" s="168">
        <f>VLOOKUP(A877,'New HWP'!$E$12:$S$44,15,0)</f>
        <v>0</v>
      </c>
    </row>
    <row r="878" spans="1:5">
      <c r="A878" s="63">
        <f t="shared" si="49"/>
        <v>29</v>
      </c>
      <c r="B878" s="63">
        <f t="shared" si="50"/>
        <v>8</v>
      </c>
      <c r="C878" s="63">
        <f t="shared" si="48"/>
        <v>37</v>
      </c>
      <c r="D878" s="168">
        <f>IF(B878=0,VLOOKUP(A878,'New HWP'!$E$12:$S$44,10,0),VLOOKUP(A878,'New HWP'!$E$12:$S$44,10,0)*(MAX(0,(20-B878))/20))</f>
        <v>0</v>
      </c>
      <c r="E878" s="168">
        <f>VLOOKUP(A878,'New HWP'!$E$12:$S$44,15,0)</f>
        <v>0</v>
      </c>
    </row>
    <row r="879" spans="1:5">
      <c r="A879" s="63">
        <f t="shared" si="49"/>
        <v>29</v>
      </c>
      <c r="B879" s="63">
        <f t="shared" si="50"/>
        <v>9</v>
      </c>
      <c r="C879" s="63">
        <f t="shared" si="48"/>
        <v>38</v>
      </c>
      <c r="D879" s="168">
        <f>IF(B879=0,VLOOKUP(A879,'New HWP'!$E$12:$S$44,10,0),VLOOKUP(A879,'New HWP'!$E$12:$S$44,10,0)*(MAX(0,(20-B879))/20))</f>
        <v>0</v>
      </c>
      <c r="E879" s="168">
        <f>VLOOKUP(A879,'New HWP'!$E$12:$S$44,15,0)</f>
        <v>0</v>
      </c>
    </row>
    <row r="880" spans="1:5">
      <c r="A880" s="63">
        <f t="shared" si="49"/>
        <v>29</v>
      </c>
      <c r="B880" s="63">
        <f t="shared" si="50"/>
        <v>10</v>
      </c>
      <c r="C880" s="63">
        <f t="shared" si="48"/>
        <v>39</v>
      </c>
      <c r="D880" s="168">
        <f>IF(B880=0,VLOOKUP(A880,'New HWP'!$E$12:$S$44,10,0),VLOOKUP(A880,'New HWP'!$E$12:$S$44,10,0)*(MAX(0,(20-B880))/20))</f>
        <v>0</v>
      </c>
      <c r="E880" s="168">
        <f>VLOOKUP(A880,'New HWP'!$E$12:$S$44,15,0)</f>
        <v>0</v>
      </c>
    </row>
    <row r="881" spans="1:5">
      <c r="A881" s="63">
        <f t="shared" si="49"/>
        <v>29</v>
      </c>
      <c r="B881" s="63">
        <f t="shared" si="50"/>
        <v>11</v>
      </c>
      <c r="C881" s="63">
        <f t="shared" si="48"/>
        <v>40</v>
      </c>
      <c r="D881" s="168">
        <f>IF(B881=0,VLOOKUP(A881,'New HWP'!$E$12:$S$44,10,0),VLOOKUP(A881,'New HWP'!$E$12:$S$44,10,0)*(MAX(0,(20-B881))/20))</f>
        <v>0</v>
      </c>
      <c r="E881" s="168">
        <f>VLOOKUP(A881,'New HWP'!$E$12:$S$44,15,0)</f>
        <v>0</v>
      </c>
    </row>
    <row r="882" spans="1:5">
      <c r="A882" s="63">
        <f t="shared" si="49"/>
        <v>29</v>
      </c>
      <c r="B882" s="63">
        <f t="shared" si="50"/>
        <v>12</v>
      </c>
      <c r="C882" s="63">
        <f t="shared" si="48"/>
        <v>41</v>
      </c>
      <c r="D882" s="168">
        <f>IF(B882=0,VLOOKUP(A882,'New HWP'!$E$12:$S$44,10,0),VLOOKUP(A882,'New HWP'!$E$12:$S$44,10,0)*(MAX(0,(20-B882))/20))</f>
        <v>0</v>
      </c>
      <c r="E882" s="168">
        <f>VLOOKUP(A882,'New HWP'!$E$12:$S$44,15,0)</f>
        <v>0</v>
      </c>
    </row>
    <row r="883" spans="1:5">
      <c r="A883" s="63">
        <f t="shared" si="49"/>
        <v>29</v>
      </c>
      <c r="B883" s="63">
        <f t="shared" si="50"/>
        <v>13</v>
      </c>
      <c r="C883" s="63">
        <f t="shared" si="48"/>
        <v>42</v>
      </c>
      <c r="D883" s="168">
        <f>IF(B883=0,VLOOKUP(A883,'New HWP'!$E$12:$S$44,10,0),VLOOKUP(A883,'New HWP'!$E$12:$S$44,10,0)*(MAX(0,(20-B883))/20))</f>
        <v>0</v>
      </c>
      <c r="E883" s="168">
        <f>VLOOKUP(A883,'New HWP'!$E$12:$S$44,15,0)</f>
        <v>0</v>
      </c>
    </row>
    <row r="884" spans="1:5">
      <c r="A884" s="63">
        <f t="shared" si="49"/>
        <v>29</v>
      </c>
      <c r="B884" s="63">
        <f t="shared" si="50"/>
        <v>14</v>
      </c>
      <c r="C884" s="63">
        <f t="shared" si="48"/>
        <v>43</v>
      </c>
      <c r="D884" s="168">
        <f>IF(B884=0,VLOOKUP(A884,'New HWP'!$E$12:$S$44,10,0),VLOOKUP(A884,'New HWP'!$E$12:$S$44,10,0)*(MAX(0,(20-B884))/20))</f>
        <v>0</v>
      </c>
      <c r="E884" s="168">
        <f>VLOOKUP(A884,'New HWP'!$E$12:$S$44,15,0)</f>
        <v>0</v>
      </c>
    </row>
    <row r="885" spans="1:5">
      <c r="A885" s="63">
        <f t="shared" si="49"/>
        <v>29</v>
      </c>
      <c r="B885" s="63">
        <f t="shared" si="50"/>
        <v>15</v>
      </c>
      <c r="C885" s="63">
        <f t="shared" si="48"/>
        <v>44</v>
      </c>
      <c r="D885" s="168">
        <f>IF(B885=0,VLOOKUP(A885,'New HWP'!$E$12:$S$44,10,0),VLOOKUP(A885,'New HWP'!$E$12:$S$44,10,0)*(MAX(0,(20-B885))/20))</f>
        <v>0</v>
      </c>
      <c r="E885" s="168">
        <f>VLOOKUP(A885,'New HWP'!$E$12:$S$44,15,0)</f>
        <v>0</v>
      </c>
    </row>
    <row r="886" spans="1:5">
      <c r="A886" s="63">
        <f t="shared" si="49"/>
        <v>29</v>
      </c>
      <c r="B886" s="63">
        <f t="shared" si="50"/>
        <v>16</v>
      </c>
      <c r="C886" s="63">
        <f t="shared" si="48"/>
        <v>45</v>
      </c>
      <c r="D886" s="168">
        <f>IF(B886=0,VLOOKUP(A886,'New HWP'!$E$12:$S$44,10,0),VLOOKUP(A886,'New HWP'!$E$12:$S$44,10,0)*(MAX(0,(20-B886))/20))</f>
        <v>0</v>
      </c>
      <c r="E886" s="168">
        <f>VLOOKUP(A886,'New HWP'!$E$12:$S$44,15,0)</f>
        <v>0</v>
      </c>
    </row>
    <row r="887" spans="1:5">
      <c r="A887" s="63">
        <f t="shared" si="49"/>
        <v>29</v>
      </c>
      <c r="B887" s="63">
        <f t="shared" si="50"/>
        <v>17</v>
      </c>
      <c r="C887" s="63">
        <f t="shared" si="48"/>
        <v>46</v>
      </c>
      <c r="D887" s="168">
        <f>IF(B887=0,VLOOKUP(A887,'New HWP'!$E$12:$S$44,10,0),VLOOKUP(A887,'New HWP'!$E$12:$S$44,10,0)*(MAX(0,(20-B887))/20))</f>
        <v>0</v>
      </c>
      <c r="E887" s="168">
        <f>VLOOKUP(A887,'New HWP'!$E$12:$S$44,15,0)</f>
        <v>0</v>
      </c>
    </row>
    <row r="888" spans="1:5">
      <c r="A888" s="63">
        <f t="shared" si="49"/>
        <v>29</v>
      </c>
      <c r="B888" s="63">
        <f t="shared" si="50"/>
        <v>18</v>
      </c>
      <c r="C888" s="63">
        <f t="shared" ref="C888:C931" si="51">A888+B888</f>
        <v>47</v>
      </c>
      <c r="D888" s="168">
        <f>IF(B888=0,VLOOKUP(A888,'New HWP'!$E$12:$S$44,10,0),VLOOKUP(A888,'New HWP'!$E$12:$S$44,10,0)*(MAX(0,(20-B888))/20))</f>
        <v>0</v>
      </c>
      <c r="E888" s="168">
        <f>VLOOKUP(A888,'New HWP'!$E$12:$S$44,15,0)</f>
        <v>0</v>
      </c>
    </row>
    <row r="889" spans="1:5">
      <c r="A889" s="63">
        <f t="shared" si="49"/>
        <v>29</v>
      </c>
      <c r="B889" s="63">
        <f t="shared" si="50"/>
        <v>19</v>
      </c>
      <c r="C889" s="63">
        <f t="shared" si="51"/>
        <v>48</v>
      </c>
      <c r="D889" s="168">
        <f>IF(B889=0,VLOOKUP(A889,'New HWP'!$E$12:$S$44,10,0),VLOOKUP(A889,'New HWP'!$E$12:$S$44,10,0)*(MAX(0,(20-B889))/20))</f>
        <v>0</v>
      </c>
      <c r="E889" s="168">
        <f>VLOOKUP(A889,'New HWP'!$E$12:$S$44,15,0)</f>
        <v>0</v>
      </c>
    </row>
    <row r="890" spans="1:5">
      <c r="A890" s="63">
        <f t="shared" si="49"/>
        <v>29</v>
      </c>
      <c r="B890" s="63">
        <f t="shared" si="50"/>
        <v>20</v>
      </c>
      <c r="C890" s="63">
        <f t="shared" si="51"/>
        <v>49</v>
      </c>
      <c r="D890" s="168">
        <f>IF(B890=0,VLOOKUP(A890,'New HWP'!$E$12:$S$44,10,0),VLOOKUP(A890,'New HWP'!$E$12:$S$44,10,0)*(MAX(0,(20-B890))/20))</f>
        <v>0</v>
      </c>
      <c r="E890" s="168">
        <f>VLOOKUP(A890,'New HWP'!$E$12:$S$44,15,0)</f>
        <v>0</v>
      </c>
    </row>
    <row r="891" spans="1:5">
      <c r="A891" s="63">
        <f t="shared" si="49"/>
        <v>29</v>
      </c>
      <c r="B891" s="63">
        <f t="shared" si="50"/>
        <v>21</v>
      </c>
      <c r="C891" s="63">
        <f t="shared" si="51"/>
        <v>50</v>
      </c>
      <c r="D891" s="168">
        <f>IF(B891=0,VLOOKUP(A891,'New HWP'!$E$12:$S$44,10,0),VLOOKUP(A891,'New HWP'!$E$12:$S$44,10,0)*(MAX(0,(20-B891))/20))</f>
        <v>0</v>
      </c>
      <c r="E891" s="168">
        <f>VLOOKUP(A891,'New HWP'!$E$12:$S$44,15,0)</f>
        <v>0</v>
      </c>
    </row>
    <row r="892" spans="1:5">
      <c r="A892" s="63">
        <f t="shared" si="49"/>
        <v>29</v>
      </c>
      <c r="B892" s="63">
        <f t="shared" si="50"/>
        <v>22</v>
      </c>
      <c r="C892" s="63">
        <f t="shared" si="51"/>
        <v>51</v>
      </c>
      <c r="D892" s="168">
        <f>IF(B892=0,VLOOKUP(A892,'New HWP'!$E$12:$S$44,10,0),VLOOKUP(A892,'New HWP'!$E$12:$S$44,10,0)*(MAX(0,(20-B892))/20))</f>
        <v>0</v>
      </c>
      <c r="E892" s="168">
        <f>VLOOKUP(A892,'New HWP'!$E$12:$S$44,15,0)</f>
        <v>0</v>
      </c>
    </row>
    <row r="893" spans="1:5">
      <c r="A893" s="63">
        <f t="shared" si="49"/>
        <v>29</v>
      </c>
      <c r="B893" s="63">
        <f t="shared" si="50"/>
        <v>23</v>
      </c>
      <c r="C893" s="63">
        <f t="shared" si="51"/>
        <v>52</v>
      </c>
      <c r="D893" s="168">
        <f>IF(B893=0,VLOOKUP(A893,'New HWP'!$E$12:$S$44,10,0),VLOOKUP(A893,'New HWP'!$E$12:$S$44,10,0)*(MAX(0,(20-B893))/20))</f>
        <v>0</v>
      </c>
      <c r="E893" s="168">
        <f>VLOOKUP(A893,'New HWP'!$E$12:$S$44,15,0)</f>
        <v>0</v>
      </c>
    </row>
    <row r="894" spans="1:5">
      <c r="A894" s="63">
        <f t="shared" si="49"/>
        <v>29</v>
      </c>
      <c r="B894" s="63">
        <f t="shared" si="50"/>
        <v>24</v>
      </c>
      <c r="C894" s="63">
        <f t="shared" si="51"/>
        <v>53</v>
      </c>
      <c r="D894" s="168">
        <f>IF(B894=0,VLOOKUP(A894,'New HWP'!$E$12:$S$44,10,0),VLOOKUP(A894,'New HWP'!$E$12:$S$44,10,0)*(MAX(0,(20-B894))/20))</f>
        <v>0</v>
      </c>
      <c r="E894" s="168">
        <f>VLOOKUP(A894,'New HWP'!$E$12:$S$44,15,0)</f>
        <v>0</v>
      </c>
    </row>
    <row r="895" spans="1:5">
      <c r="A895" s="63">
        <f t="shared" si="49"/>
        <v>29</v>
      </c>
      <c r="B895" s="63">
        <f t="shared" si="50"/>
        <v>25</v>
      </c>
      <c r="C895" s="63">
        <f t="shared" si="51"/>
        <v>54</v>
      </c>
      <c r="D895" s="168">
        <f>IF(B895=0,VLOOKUP(A895,'New HWP'!$E$12:$S$44,10,0),VLOOKUP(A895,'New HWP'!$E$12:$S$44,10,0)*(MAX(0,(20-B895))/20))</f>
        <v>0</v>
      </c>
      <c r="E895" s="168">
        <f>VLOOKUP(A895,'New HWP'!$E$12:$S$44,15,0)</f>
        <v>0</v>
      </c>
    </row>
    <row r="896" spans="1:5">
      <c r="A896" s="63">
        <f t="shared" si="49"/>
        <v>29</v>
      </c>
      <c r="B896" s="63">
        <f t="shared" si="50"/>
        <v>26</v>
      </c>
      <c r="C896" s="63">
        <f t="shared" si="51"/>
        <v>55</v>
      </c>
      <c r="D896" s="168">
        <f>IF(B896=0,VLOOKUP(A896,'New HWP'!$E$12:$S$44,10,0),VLOOKUP(A896,'New HWP'!$E$12:$S$44,10,0)*(MAX(0,(20-B896))/20))</f>
        <v>0</v>
      </c>
      <c r="E896" s="168">
        <f>VLOOKUP(A896,'New HWP'!$E$12:$S$44,15,0)</f>
        <v>0</v>
      </c>
    </row>
    <row r="897" spans="1:5">
      <c r="A897" s="63">
        <f t="shared" si="49"/>
        <v>29</v>
      </c>
      <c r="B897" s="63">
        <f t="shared" si="50"/>
        <v>27</v>
      </c>
      <c r="C897" s="63">
        <f t="shared" si="51"/>
        <v>56</v>
      </c>
      <c r="D897" s="168">
        <f>IF(B897=0,VLOOKUP(A897,'New HWP'!$E$12:$S$44,10,0),VLOOKUP(A897,'New HWP'!$E$12:$S$44,10,0)*(MAX(0,(20-B897))/20))</f>
        <v>0</v>
      </c>
      <c r="E897" s="168">
        <f>VLOOKUP(A897,'New HWP'!$E$12:$S$44,15,0)</f>
        <v>0</v>
      </c>
    </row>
    <row r="898" spans="1:5">
      <c r="A898" s="63">
        <f t="shared" si="49"/>
        <v>29</v>
      </c>
      <c r="B898" s="63">
        <f t="shared" si="50"/>
        <v>28</v>
      </c>
      <c r="C898" s="63">
        <f t="shared" si="51"/>
        <v>57</v>
      </c>
      <c r="D898" s="168">
        <f>IF(B898=0,VLOOKUP(A898,'New HWP'!$E$12:$S$44,10,0),VLOOKUP(A898,'New HWP'!$E$12:$S$44,10,0)*(MAX(0,(20-B898))/20))</f>
        <v>0</v>
      </c>
      <c r="E898" s="168">
        <f>VLOOKUP(A898,'New HWP'!$E$12:$S$44,15,0)</f>
        <v>0</v>
      </c>
    </row>
    <row r="899" spans="1:5">
      <c r="A899" s="63">
        <f t="shared" si="49"/>
        <v>29</v>
      </c>
      <c r="B899" s="63">
        <f t="shared" si="50"/>
        <v>29</v>
      </c>
      <c r="C899" s="63">
        <f t="shared" si="51"/>
        <v>58</v>
      </c>
      <c r="D899" s="168">
        <f>IF(B899=0,VLOOKUP(A899,'New HWP'!$E$12:$S$44,10,0),VLOOKUP(A899,'New HWP'!$E$12:$S$44,10,0)*(MAX(0,(20-B899))/20))</f>
        <v>0</v>
      </c>
      <c r="E899" s="168">
        <f>VLOOKUP(A899,'New HWP'!$E$12:$S$44,15,0)</f>
        <v>0</v>
      </c>
    </row>
    <row r="900" spans="1:5">
      <c r="A900" s="63">
        <f t="shared" si="49"/>
        <v>29</v>
      </c>
      <c r="B900" s="63">
        <f t="shared" si="50"/>
        <v>30</v>
      </c>
      <c r="C900" s="63">
        <f t="shared" si="51"/>
        <v>59</v>
      </c>
      <c r="D900" s="168">
        <f>IF(B900=0,VLOOKUP(A900,'New HWP'!$E$12:$S$44,10,0),VLOOKUP(A900,'New HWP'!$E$12:$S$44,10,0)*(MAX(0,(20-B900))/20))</f>
        <v>0</v>
      </c>
      <c r="E900" s="168">
        <f>VLOOKUP(A900,'New HWP'!$E$12:$S$44,15,0)</f>
        <v>0</v>
      </c>
    </row>
    <row r="901" spans="1:5">
      <c r="A901" s="63">
        <f t="shared" si="49"/>
        <v>30</v>
      </c>
      <c r="B901" s="63">
        <f t="shared" si="50"/>
        <v>0</v>
      </c>
      <c r="C901" s="63">
        <f t="shared" si="51"/>
        <v>30</v>
      </c>
      <c r="D901" s="168">
        <f>IF(B901=0,VLOOKUP(A901,'New HWP'!$E$12:$S$44,10,0),VLOOKUP(A901,'New HWP'!$E$12:$S$44,10,0)*(MAX(0,(20-B901))/20))</f>
        <v>0</v>
      </c>
      <c r="E901" s="168">
        <f>VLOOKUP(A901,'New HWP'!$E$12:$S$44,15,0)</f>
        <v>0</v>
      </c>
    </row>
    <row r="902" spans="1:5">
      <c r="A902" s="63">
        <f t="shared" si="49"/>
        <v>30</v>
      </c>
      <c r="B902" s="63">
        <f t="shared" si="50"/>
        <v>1</v>
      </c>
      <c r="C902" s="63">
        <f t="shared" si="51"/>
        <v>31</v>
      </c>
      <c r="D902" s="168">
        <f>IF(B902=0,VLOOKUP(A902,'New HWP'!$E$12:$S$44,10,0),VLOOKUP(A902,'New HWP'!$E$12:$S$44,10,0)*(MAX(0,(20-B902))/20))</f>
        <v>0</v>
      </c>
      <c r="E902" s="168">
        <f>VLOOKUP(A902,'New HWP'!$E$12:$S$44,15,0)</f>
        <v>0</v>
      </c>
    </row>
    <row r="903" spans="1:5">
      <c r="A903" s="63">
        <f t="shared" si="49"/>
        <v>30</v>
      </c>
      <c r="B903" s="63">
        <f t="shared" si="50"/>
        <v>2</v>
      </c>
      <c r="C903" s="63">
        <f t="shared" si="51"/>
        <v>32</v>
      </c>
      <c r="D903" s="168">
        <f>IF(B903=0,VLOOKUP(A903,'New HWP'!$E$12:$S$44,10,0),VLOOKUP(A903,'New HWP'!$E$12:$S$44,10,0)*(MAX(0,(20-B903))/20))</f>
        <v>0</v>
      </c>
      <c r="E903" s="168">
        <f>VLOOKUP(A903,'New HWP'!$E$12:$S$44,15,0)</f>
        <v>0</v>
      </c>
    </row>
    <row r="904" spans="1:5">
      <c r="A904" s="63">
        <f t="shared" si="49"/>
        <v>30</v>
      </c>
      <c r="B904" s="63">
        <f t="shared" si="50"/>
        <v>3</v>
      </c>
      <c r="C904" s="63">
        <f t="shared" si="51"/>
        <v>33</v>
      </c>
      <c r="D904" s="168">
        <f>IF(B904=0,VLOOKUP(A904,'New HWP'!$E$12:$S$44,10,0),VLOOKUP(A904,'New HWP'!$E$12:$S$44,10,0)*(MAX(0,(20-B904))/20))</f>
        <v>0</v>
      </c>
      <c r="E904" s="168">
        <f>VLOOKUP(A904,'New HWP'!$E$12:$S$44,15,0)</f>
        <v>0</v>
      </c>
    </row>
    <row r="905" spans="1:5">
      <c r="A905" s="63">
        <f t="shared" si="49"/>
        <v>30</v>
      </c>
      <c r="B905" s="63">
        <f t="shared" si="50"/>
        <v>4</v>
      </c>
      <c r="C905" s="63">
        <f t="shared" si="51"/>
        <v>34</v>
      </c>
      <c r="D905" s="168">
        <f>IF(B905=0,VLOOKUP(A905,'New HWP'!$E$12:$S$44,10,0),VLOOKUP(A905,'New HWP'!$E$12:$S$44,10,0)*(MAX(0,(20-B905))/20))</f>
        <v>0</v>
      </c>
      <c r="E905" s="168">
        <f>VLOOKUP(A905,'New HWP'!$E$12:$S$44,15,0)</f>
        <v>0</v>
      </c>
    </row>
    <row r="906" spans="1:5">
      <c r="A906" s="63">
        <f t="shared" si="49"/>
        <v>30</v>
      </c>
      <c r="B906" s="63">
        <f t="shared" si="50"/>
        <v>5</v>
      </c>
      <c r="C906" s="63">
        <f t="shared" si="51"/>
        <v>35</v>
      </c>
      <c r="D906" s="168">
        <f>IF(B906=0,VLOOKUP(A906,'New HWP'!$E$12:$S$44,10,0),VLOOKUP(A906,'New HWP'!$E$12:$S$44,10,0)*(MAX(0,(20-B906))/20))</f>
        <v>0</v>
      </c>
      <c r="E906" s="168">
        <f>VLOOKUP(A906,'New HWP'!$E$12:$S$44,15,0)</f>
        <v>0</v>
      </c>
    </row>
    <row r="907" spans="1:5">
      <c r="A907" s="63">
        <f t="shared" si="49"/>
        <v>30</v>
      </c>
      <c r="B907" s="63">
        <f t="shared" si="50"/>
        <v>6</v>
      </c>
      <c r="C907" s="63">
        <f t="shared" si="51"/>
        <v>36</v>
      </c>
      <c r="D907" s="168">
        <f>IF(B907=0,VLOOKUP(A907,'New HWP'!$E$12:$S$44,10,0),VLOOKUP(A907,'New HWP'!$E$12:$S$44,10,0)*(MAX(0,(20-B907))/20))</f>
        <v>0</v>
      </c>
      <c r="E907" s="168">
        <f>VLOOKUP(A907,'New HWP'!$E$12:$S$44,15,0)</f>
        <v>0</v>
      </c>
    </row>
    <row r="908" spans="1:5">
      <c r="A908" s="63">
        <f t="shared" si="49"/>
        <v>30</v>
      </c>
      <c r="B908" s="63">
        <f t="shared" si="50"/>
        <v>7</v>
      </c>
      <c r="C908" s="63">
        <f t="shared" si="51"/>
        <v>37</v>
      </c>
      <c r="D908" s="168">
        <f>IF(B908=0,VLOOKUP(A908,'New HWP'!$E$12:$S$44,10,0),VLOOKUP(A908,'New HWP'!$E$12:$S$44,10,0)*(MAX(0,(20-B908))/20))</f>
        <v>0</v>
      </c>
      <c r="E908" s="168">
        <f>VLOOKUP(A908,'New HWP'!$E$12:$S$44,15,0)</f>
        <v>0</v>
      </c>
    </row>
    <row r="909" spans="1:5">
      <c r="A909" s="63">
        <f t="shared" si="49"/>
        <v>30</v>
      </c>
      <c r="B909" s="63">
        <f t="shared" si="50"/>
        <v>8</v>
      </c>
      <c r="C909" s="63">
        <f t="shared" si="51"/>
        <v>38</v>
      </c>
      <c r="D909" s="168">
        <f>IF(B909=0,VLOOKUP(A909,'New HWP'!$E$12:$S$44,10,0),VLOOKUP(A909,'New HWP'!$E$12:$S$44,10,0)*(MAX(0,(20-B909))/20))</f>
        <v>0</v>
      </c>
      <c r="E909" s="168">
        <f>VLOOKUP(A909,'New HWP'!$E$12:$S$44,15,0)</f>
        <v>0</v>
      </c>
    </row>
    <row r="910" spans="1:5">
      <c r="A910" s="63">
        <f t="shared" si="49"/>
        <v>30</v>
      </c>
      <c r="B910" s="63">
        <f t="shared" si="50"/>
        <v>9</v>
      </c>
      <c r="C910" s="63">
        <f t="shared" si="51"/>
        <v>39</v>
      </c>
      <c r="D910" s="168">
        <f>IF(B910=0,VLOOKUP(A910,'New HWP'!$E$12:$S$44,10,0),VLOOKUP(A910,'New HWP'!$E$12:$S$44,10,0)*(MAX(0,(20-B910))/20))</f>
        <v>0</v>
      </c>
      <c r="E910" s="168">
        <f>VLOOKUP(A910,'New HWP'!$E$12:$S$44,15,0)</f>
        <v>0</v>
      </c>
    </row>
    <row r="911" spans="1:5">
      <c r="A911" s="63">
        <f t="shared" si="49"/>
        <v>30</v>
      </c>
      <c r="B911" s="63">
        <f t="shared" si="50"/>
        <v>10</v>
      </c>
      <c r="C911" s="63">
        <f t="shared" si="51"/>
        <v>40</v>
      </c>
      <c r="D911" s="168">
        <f>IF(B911=0,VLOOKUP(A911,'New HWP'!$E$12:$S$44,10,0),VLOOKUP(A911,'New HWP'!$E$12:$S$44,10,0)*(MAX(0,(20-B911))/20))</f>
        <v>0</v>
      </c>
      <c r="E911" s="168">
        <f>VLOOKUP(A911,'New HWP'!$E$12:$S$44,15,0)</f>
        <v>0</v>
      </c>
    </row>
    <row r="912" spans="1:5">
      <c r="A912" s="63">
        <f t="shared" si="49"/>
        <v>30</v>
      </c>
      <c r="B912" s="63">
        <f t="shared" si="50"/>
        <v>11</v>
      </c>
      <c r="C912" s="63">
        <f t="shared" si="51"/>
        <v>41</v>
      </c>
      <c r="D912" s="168">
        <f>IF(B912=0,VLOOKUP(A912,'New HWP'!$E$12:$S$44,10,0),VLOOKUP(A912,'New HWP'!$E$12:$S$44,10,0)*(MAX(0,(20-B912))/20))</f>
        <v>0</v>
      </c>
      <c r="E912" s="168">
        <f>VLOOKUP(A912,'New HWP'!$E$12:$S$44,15,0)</f>
        <v>0</v>
      </c>
    </row>
    <row r="913" spans="1:5">
      <c r="A913" s="63">
        <f t="shared" si="49"/>
        <v>30</v>
      </c>
      <c r="B913" s="63">
        <f t="shared" si="50"/>
        <v>12</v>
      </c>
      <c r="C913" s="63">
        <f t="shared" si="51"/>
        <v>42</v>
      </c>
      <c r="D913" s="168">
        <f>IF(B913=0,VLOOKUP(A913,'New HWP'!$E$12:$S$44,10,0),VLOOKUP(A913,'New HWP'!$E$12:$S$44,10,0)*(MAX(0,(20-B913))/20))</f>
        <v>0</v>
      </c>
      <c r="E913" s="168">
        <f>VLOOKUP(A913,'New HWP'!$E$12:$S$44,15,0)</f>
        <v>0</v>
      </c>
    </row>
    <row r="914" spans="1:5">
      <c r="A914" s="63">
        <f t="shared" si="49"/>
        <v>30</v>
      </c>
      <c r="B914" s="63">
        <f t="shared" si="50"/>
        <v>13</v>
      </c>
      <c r="C914" s="63">
        <f t="shared" si="51"/>
        <v>43</v>
      </c>
      <c r="D914" s="168">
        <f>IF(B914=0,VLOOKUP(A914,'New HWP'!$E$12:$S$44,10,0),VLOOKUP(A914,'New HWP'!$E$12:$S$44,10,0)*(MAX(0,(20-B914))/20))</f>
        <v>0</v>
      </c>
      <c r="E914" s="168">
        <f>VLOOKUP(A914,'New HWP'!$E$12:$S$44,15,0)</f>
        <v>0</v>
      </c>
    </row>
    <row r="915" spans="1:5">
      <c r="A915" s="63">
        <f t="shared" si="49"/>
        <v>30</v>
      </c>
      <c r="B915" s="63">
        <f t="shared" si="50"/>
        <v>14</v>
      </c>
      <c r="C915" s="63">
        <f t="shared" si="51"/>
        <v>44</v>
      </c>
      <c r="D915" s="168">
        <f>IF(B915=0,VLOOKUP(A915,'New HWP'!$E$12:$S$44,10,0),VLOOKUP(A915,'New HWP'!$E$12:$S$44,10,0)*(MAX(0,(20-B915))/20))</f>
        <v>0</v>
      </c>
      <c r="E915" s="168">
        <f>VLOOKUP(A915,'New HWP'!$E$12:$S$44,15,0)</f>
        <v>0</v>
      </c>
    </row>
    <row r="916" spans="1:5">
      <c r="A916" s="63">
        <f t="shared" si="49"/>
        <v>30</v>
      </c>
      <c r="B916" s="63">
        <f t="shared" si="50"/>
        <v>15</v>
      </c>
      <c r="C916" s="63">
        <f t="shared" si="51"/>
        <v>45</v>
      </c>
      <c r="D916" s="168">
        <f>IF(B916=0,VLOOKUP(A916,'New HWP'!$E$12:$S$44,10,0),VLOOKUP(A916,'New HWP'!$E$12:$S$44,10,0)*(MAX(0,(20-B916))/20))</f>
        <v>0</v>
      </c>
      <c r="E916" s="168">
        <f>VLOOKUP(A916,'New HWP'!$E$12:$S$44,15,0)</f>
        <v>0</v>
      </c>
    </row>
    <row r="917" spans="1:5">
      <c r="A917" s="63">
        <f t="shared" si="49"/>
        <v>30</v>
      </c>
      <c r="B917" s="63">
        <f t="shared" si="50"/>
        <v>16</v>
      </c>
      <c r="C917" s="63">
        <f t="shared" si="51"/>
        <v>46</v>
      </c>
      <c r="D917" s="168">
        <f>IF(B917=0,VLOOKUP(A917,'New HWP'!$E$12:$S$44,10,0),VLOOKUP(A917,'New HWP'!$E$12:$S$44,10,0)*(MAX(0,(20-B917))/20))</f>
        <v>0</v>
      </c>
      <c r="E917" s="168">
        <f>VLOOKUP(A917,'New HWP'!$E$12:$S$44,15,0)</f>
        <v>0</v>
      </c>
    </row>
    <row r="918" spans="1:5">
      <c r="A918" s="63">
        <f t="shared" si="49"/>
        <v>30</v>
      </c>
      <c r="B918" s="63">
        <f t="shared" si="50"/>
        <v>17</v>
      </c>
      <c r="C918" s="63">
        <f t="shared" si="51"/>
        <v>47</v>
      </c>
      <c r="D918" s="168">
        <f>IF(B918=0,VLOOKUP(A918,'New HWP'!$E$12:$S$44,10,0),VLOOKUP(A918,'New HWP'!$E$12:$S$44,10,0)*(MAX(0,(20-B918))/20))</f>
        <v>0</v>
      </c>
      <c r="E918" s="168">
        <f>VLOOKUP(A918,'New HWP'!$E$12:$S$44,15,0)</f>
        <v>0</v>
      </c>
    </row>
    <row r="919" spans="1:5">
      <c r="A919" s="63">
        <f t="shared" si="49"/>
        <v>30</v>
      </c>
      <c r="B919" s="63">
        <f t="shared" si="50"/>
        <v>18</v>
      </c>
      <c r="C919" s="63">
        <f t="shared" si="51"/>
        <v>48</v>
      </c>
      <c r="D919" s="168">
        <f>IF(B919=0,VLOOKUP(A919,'New HWP'!$E$12:$S$44,10,0),VLOOKUP(A919,'New HWP'!$E$12:$S$44,10,0)*(MAX(0,(20-B919))/20))</f>
        <v>0</v>
      </c>
      <c r="E919" s="168">
        <f>VLOOKUP(A919,'New HWP'!$E$12:$S$44,15,0)</f>
        <v>0</v>
      </c>
    </row>
    <row r="920" spans="1:5">
      <c r="A920" s="63">
        <f t="shared" si="49"/>
        <v>30</v>
      </c>
      <c r="B920" s="63">
        <f t="shared" si="50"/>
        <v>19</v>
      </c>
      <c r="C920" s="63">
        <f t="shared" si="51"/>
        <v>49</v>
      </c>
      <c r="D920" s="168">
        <f>IF(B920=0,VLOOKUP(A920,'New HWP'!$E$12:$S$44,10,0),VLOOKUP(A920,'New HWP'!$E$12:$S$44,10,0)*(MAX(0,(20-B920))/20))</f>
        <v>0</v>
      </c>
      <c r="E920" s="168">
        <f>VLOOKUP(A920,'New HWP'!$E$12:$S$44,15,0)</f>
        <v>0</v>
      </c>
    </row>
    <row r="921" spans="1:5">
      <c r="A921" s="63">
        <f t="shared" si="49"/>
        <v>30</v>
      </c>
      <c r="B921" s="63">
        <f t="shared" si="50"/>
        <v>20</v>
      </c>
      <c r="C921" s="63">
        <f t="shared" si="51"/>
        <v>50</v>
      </c>
      <c r="D921" s="168">
        <f>IF(B921=0,VLOOKUP(A921,'New HWP'!$E$12:$S$44,10,0),VLOOKUP(A921,'New HWP'!$E$12:$S$44,10,0)*(MAX(0,(20-B921))/20))</f>
        <v>0</v>
      </c>
      <c r="E921" s="168">
        <f>VLOOKUP(A921,'New HWP'!$E$12:$S$44,15,0)</f>
        <v>0</v>
      </c>
    </row>
    <row r="922" spans="1:5">
      <c r="A922" s="63">
        <f t="shared" si="49"/>
        <v>30</v>
      </c>
      <c r="B922" s="63">
        <f t="shared" si="50"/>
        <v>21</v>
      </c>
      <c r="C922" s="63">
        <f t="shared" si="51"/>
        <v>51</v>
      </c>
      <c r="D922" s="168">
        <f>IF(B922=0,VLOOKUP(A922,'New HWP'!$E$12:$S$44,10,0),VLOOKUP(A922,'New HWP'!$E$12:$S$44,10,0)*(MAX(0,(20-B922))/20))</f>
        <v>0</v>
      </c>
      <c r="E922" s="168">
        <f>VLOOKUP(A922,'New HWP'!$E$12:$S$44,15,0)</f>
        <v>0</v>
      </c>
    </row>
    <row r="923" spans="1:5">
      <c r="A923" s="63">
        <f t="shared" si="49"/>
        <v>30</v>
      </c>
      <c r="B923" s="63">
        <f t="shared" si="50"/>
        <v>22</v>
      </c>
      <c r="C923" s="63">
        <f t="shared" si="51"/>
        <v>52</v>
      </c>
      <c r="D923" s="168">
        <f>IF(B923=0,VLOOKUP(A923,'New HWP'!$E$12:$S$44,10,0),VLOOKUP(A923,'New HWP'!$E$12:$S$44,10,0)*(MAX(0,(20-B923))/20))</f>
        <v>0</v>
      </c>
      <c r="E923" s="168">
        <f>VLOOKUP(A923,'New HWP'!$E$12:$S$44,15,0)</f>
        <v>0</v>
      </c>
    </row>
    <row r="924" spans="1:5">
      <c r="A924" s="63">
        <f t="shared" si="49"/>
        <v>30</v>
      </c>
      <c r="B924" s="63">
        <f t="shared" si="50"/>
        <v>23</v>
      </c>
      <c r="C924" s="63">
        <f t="shared" si="51"/>
        <v>53</v>
      </c>
      <c r="D924" s="168">
        <f>IF(B924=0,VLOOKUP(A924,'New HWP'!$E$12:$S$44,10,0),VLOOKUP(A924,'New HWP'!$E$12:$S$44,10,0)*(MAX(0,(20-B924))/20))</f>
        <v>0</v>
      </c>
      <c r="E924" s="168">
        <f>VLOOKUP(A924,'New HWP'!$E$12:$S$44,15,0)</f>
        <v>0</v>
      </c>
    </row>
    <row r="925" spans="1:5">
      <c r="A925" s="63">
        <f t="shared" si="49"/>
        <v>30</v>
      </c>
      <c r="B925" s="63">
        <f t="shared" si="50"/>
        <v>24</v>
      </c>
      <c r="C925" s="63">
        <f t="shared" si="51"/>
        <v>54</v>
      </c>
      <c r="D925" s="168">
        <f>IF(B925=0,VLOOKUP(A925,'New HWP'!$E$12:$S$44,10,0),VLOOKUP(A925,'New HWP'!$E$12:$S$44,10,0)*(MAX(0,(20-B925))/20))</f>
        <v>0</v>
      </c>
      <c r="E925" s="168">
        <f>VLOOKUP(A925,'New HWP'!$E$12:$S$44,15,0)</f>
        <v>0</v>
      </c>
    </row>
    <row r="926" spans="1:5">
      <c r="A926" s="63">
        <f t="shared" si="49"/>
        <v>30</v>
      </c>
      <c r="B926" s="63">
        <f t="shared" si="50"/>
        <v>25</v>
      </c>
      <c r="C926" s="63">
        <f t="shared" si="51"/>
        <v>55</v>
      </c>
      <c r="D926" s="168">
        <f>IF(B926=0,VLOOKUP(A926,'New HWP'!$E$12:$S$44,10,0),VLOOKUP(A926,'New HWP'!$E$12:$S$44,10,0)*(MAX(0,(20-B926))/20))</f>
        <v>0</v>
      </c>
      <c r="E926" s="168">
        <f>VLOOKUP(A926,'New HWP'!$E$12:$S$44,15,0)</f>
        <v>0</v>
      </c>
    </row>
    <row r="927" spans="1:5">
      <c r="A927" s="63">
        <f t="shared" si="49"/>
        <v>30</v>
      </c>
      <c r="B927" s="63">
        <f t="shared" si="50"/>
        <v>26</v>
      </c>
      <c r="C927" s="63">
        <f t="shared" si="51"/>
        <v>56</v>
      </c>
      <c r="D927" s="168">
        <f>IF(B927=0,VLOOKUP(A927,'New HWP'!$E$12:$S$44,10,0),VLOOKUP(A927,'New HWP'!$E$12:$S$44,10,0)*(MAX(0,(20-B927))/20))</f>
        <v>0</v>
      </c>
      <c r="E927" s="168">
        <f>VLOOKUP(A927,'New HWP'!$E$12:$S$44,15,0)</f>
        <v>0</v>
      </c>
    </row>
    <row r="928" spans="1:5">
      <c r="A928" s="63">
        <f t="shared" si="49"/>
        <v>30</v>
      </c>
      <c r="B928" s="63">
        <f t="shared" si="50"/>
        <v>27</v>
      </c>
      <c r="C928" s="63">
        <f t="shared" si="51"/>
        <v>57</v>
      </c>
      <c r="D928" s="168">
        <f>IF(B928=0,VLOOKUP(A928,'New HWP'!$E$12:$S$44,10,0),VLOOKUP(A928,'New HWP'!$E$12:$S$44,10,0)*(MAX(0,(20-B928))/20))</f>
        <v>0</v>
      </c>
      <c r="E928" s="168">
        <f>VLOOKUP(A928,'New HWP'!$E$12:$S$44,15,0)</f>
        <v>0</v>
      </c>
    </row>
    <row r="929" spans="1:5">
      <c r="A929" s="63">
        <f t="shared" si="49"/>
        <v>30</v>
      </c>
      <c r="B929" s="63">
        <f t="shared" si="50"/>
        <v>28</v>
      </c>
      <c r="C929" s="63">
        <f t="shared" si="51"/>
        <v>58</v>
      </c>
      <c r="D929" s="168">
        <f>IF(B929=0,VLOOKUP(A929,'New HWP'!$E$12:$S$44,10,0),VLOOKUP(A929,'New HWP'!$E$12:$S$44,10,0)*(MAX(0,(20-B929))/20))</f>
        <v>0</v>
      </c>
      <c r="E929" s="168">
        <f>VLOOKUP(A929,'New HWP'!$E$12:$S$44,15,0)</f>
        <v>0</v>
      </c>
    </row>
    <row r="930" spans="1:5">
      <c r="A930" s="63">
        <f>A899+1</f>
        <v>30</v>
      </c>
      <c r="B930" s="63">
        <f>B899</f>
        <v>29</v>
      </c>
      <c r="C930" s="63">
        <f t="shared" si="51"/>
        <v>59</v>
      </c>
      <c r="D930" s="168">
        <f>IF(B930=0,VLOOKUP(A930,'New HWP'!$E$12:$S$44,10,0),VLOOKUP(A930,'New HWP'!$E$12:$S$44,10,0)*(MAX(0,(20-B930))/20))</f>
        <v>0</v>
      </c>
      <c r="E930" s="168">
        <f>VLOOKUP(A930,'New HWP'!$E$12:$S$44,15,0)</f>
        <v>0</v>
      </c>
    </row>
    <row r="931" spans="1:5">
      <c r="A931" s="63">
        <f>A900+1</f>
        <v>30</v>
      </c>
      <c r="B931" s="63">
        <f>B900</f>
        <v>30</v>
      </c>
      <c r="C931" s="63">
        <f t="shared" si="51"/>
        <v>60</v>
      </c>
      <c r="D931" s="168">
        <f>IF(B931=0,VLOOKUP(A931,'New HWP'!$E$12:$S$44,10,0),VLOOKUP(A931,'New HWP'!$E$12:$S$44,10,0)*(MAX(0,(20-B931))/20))</f>
        <v>0</v>
      </c>
      <c r="E931" s="168">
        <f>VLOOKUP(A931,'New HWP'!$E$12:$S$44,15,0)</f>
        <v>0</v>
      </c>
    </row>
  </sheetData>
  <mergeCells count="1">
    <mergeCell ref="N1:Q1"/>
  </mergeCells>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36B1-F877-B04A-A292-83D990B20DEE}">
  <sheetPr published="0" codeName="Sheet4"/>
  <dimension ref="A1:D32"/>
  <sheetViews>
    <sheetView workbookViewId="0">
      <selection activeCell="H13" sqref="H13"/>
    </sheetView>
  </sheetViews>
  <sheetFormatPr baseColWidth="10" defaultRowHeight="15"/>
  <sheetData>
    <row r="1" spans="1:4">
      <c r="B1" s="176" t="s">
        <v>206</v>
      </c>
    </row>
    <row r="3" spans="1:4" ht="16">
      <c r="A3" s="174" t="s">
        <v>72</v>
      </c>
      <c r="B3" s="174" t="s">
        <v>195</v>
      </c>
      <c r="C3" s="174" t="s">
        <v>196</v>
      </c>
      <c r="D3" s="174" t="s">
        <v>207</v>
      </c>
    </row>
    <row r="4" spans="1:4">
      <c r="A4" s="63">
        <v>0</v>
      </c>
      <c r="B4" s="175">
        <v>0.74</v>
      </c>
      <c r="C4" s="63">
        <v>0.5</v>
      </c>
      <c r="D4" s="63">
        <v>0.53100000000000003</v>
      </c>
    </row>
    <row r="5" spans="1:4">
      <c r="A5" s="63">
        <v>1</v>
      </c>
      <c r="B5" s="63" t="s">
        <v>197</v>
      </c>
      <c r="C5" s="63">
        <v>0.42199999999999999</v>
      </c>
      <c r="D5" s="63">
        <v>0.48099999999999998</v>
      </c>
    </row>
    <row r="6" spans="1:4">
      <c r="A6" s="63">
        <v>2</v>
      </c>
      <c r="B6" s="63" t="s">
        <v>198</v>
      </c>
      <c r="C6" s="63">
        <v>0.35699999999999998</v>
      </c>
      <c r="D6" s="63">
        <v>0.438</v>
      </c>
    </row>
    <row r="7" spans="1:4">
      <c r="A7" s="63">
        <v>3</v>
      </c>
      <c r="B7" s="63" t="s">
        <v>199</v>
      </c>
      <c r="C7" s="63">
        <v>0.30099999999999999</v>
      </c>
      <c r="D7" s="63">
        <v>0.4</v>
      </c>
    </row>
    <row r="8" spans="1:4">
      <c r="A8" s="63">
        <v>4</v>
      </c>
      <c r="B8" s="63" t="s">
        <v>200</v>
      </c>
      <c r="C8" s="63">
        <v>0.254</v>
      </c>
      <c r="D8" s="63">
        <v>0.36699999999999999</v>
      </c>
    </row>
    <row r="9" spans="1:4">
      <c r="A9" s="63">
        <v>5</v>
      </c>
      <c r="B9" s="63" t="s">
        <v>201</v>
      </c>
      <c r="C9" s="63">
        <v>0.215</v>
      </c>
      <c r="D9" s="63">
        <v>0.33800000000000002</v>
      </c>
    </row>
    <row r="10" spans="1:4">
      <c r="A10" s="63">
        <v>6</v>
      </c>
      <c r="B10" s="63" t="s">
        <v>202</v>
      </c>
      <c r="C10" s="63">
        <v>0.18</v>
      </c>
      <c r="D10" s="63">
        <v>0.312</v>
      </c>
    </row>
    <row r="11" spans="1:4">
      <c r="A11" s="63">
        <v>7</v>
      </c>
      <c r="B11" s="63" t="s">
        <v>203</v>
      </c>
      <c r="C11" s="63">
        <v>0.15</v>
      </c>
      <c r="D11" s="63">
        <v>0.28899999999999998</v>
      </c>
    </row>
    <row r="12" spans="1:4">
      <c r="A12" s="63">
        <v>8</v>
      </c>
      <c r="B12" s="63" t="s">
        <v>204</v>
      </c>
      <c r="C12" s="63">
        <v>0.121</v>
      </c>
      <c r="D12" s="63">
        <v>0.26800000000000002</v>
      </c>
    </row>
    <row r="13" spans="1:4">
      <c r="A13" s="63">
        <v>9</v>
      </c>
      <c r="B13" s="63" t="s">
        <v>205</v>
      </c>
      <c r="C13" s="63">
        <v>9.6000000000000002E-2</v>
      </c>
      <c r="D13" s="63">
        <v>0.248</v>
      </c>
    </row>
    <row r="14" spans="1:4">
      <c r="A14" s="63">
        <v>10</v>
      </c>
      <c r="B14" s="63">
        <v>0.48899999999999999</v>
      </c>
      <c r="C14" s="63">
        <v>7.4999999999999997E-2</v>
      </c>
      <c r="D14" s="63">
        <v>0.23100000000000001</v>
      </c>
    </row>
    <row r="15" spans="1:4">
      <c r="A15" s="63">
        <v>15</v>
      </c>
      <c r="B15" s="63">
        <v>0.42299999999999999</v>
      </c>
      <c r="C15" s="63">
        <v>0.02</v>
      </c>
      <c r="D15" s="63">
        <v>0.17399999999999999</v>
      </c>
    </row>
    <row r="16" spans="1:4">
      <c r="A16" s="63">
        <v>20</v>
      </c>
      <c r="B16" s="63">
        <v>0.376</v>
      </c>
      <c r="C16" s="63">
        <v>4.0000000000000001E-3</v>
      </c>
      <c r="D16" s="63">
        <v>0.14299999999999999</v>
      </c>
    </row>
    <row r="17" spans="1:4">
      <c r="A17" s="63">
        <v>25</v>
      </c>
      <c r="B17" s="63">
        <v>0.34</v>
      </c>
      <c r="C17" s="63">
        <v>1E-3</v>
      </c>
      <c r="D17" s="63">
        <v>0.122</v>
      </c>
    </row>
    <row r="18" spans="1:4">
      <c r="A18" s="63">
        <v>30</v>
      </c>
      <c r="B18" s="63">
        <v>0.31</v>
      </c>
      <c r="C18" s="63">
        <v>0</v>
      </c>
      <c r="D18" s="63">
        <v>0.107</v>
      </c>
    </row>
    <row r="19" spans="1:4">
      <c r="A19" s="63">
        <v>35</v>
      </c>
      <c r="B19" s="63">
        <v>0.28399999999999997</v>
      </c>
      <c r="C19" s="63">
        <v>0</v>
      </c>
      <c r="D19" s="63">
        <v>9.5000000000000001E-2</v>
      </c>
    </row>
    <row r="20" spans="1:4">
      <c r="A20" s="63">
        <v>40</v>
      </c>
      <c r="B20" s="63">
        <v>0.26300000000000001</v>
      </c>
      <c r="C20" s="63">
        <v>0</v>
      </c>
      <c r="D20" s="63">
        <v>8.5000000000000006E-2</v>
      </c>
    </row>
    <row r="21" spans="1:4">
      <c r="A21" s="63">
        <v>45</v>
      </c>
      <c r="B21" s="63">
        <v>0.24399999999999999</v>
      </c>
      <c r="C21" s="63">
        <v>0</v>
      </c>
      <c r="D21" s="63">
        <v>7.5999999999999998E-2</v>
      </c>
    </row>
    <row r="22" spans="1:4">
      <c r="A22" s="63">
        <v>50</v>
      </c>
      <c r="B22" s="63">
        <v>0.22800000000000001</v>
      </c>
      <c r="C22" s="63">
        <v>0</v>
      </c>
      <c r="D22" s="63">
        <v>6.9000000000000006E-2</v>
      </c>
    </row>
    <row r="23" spans="1:4">
      <c r="A23" s="63">
        <v>55</v>
      </c>
      <c r="B23" s="63">
        <v>0.21299999999999999</v>
      </c>
      <c r="C23" s="63">
        <v>0</v>
      </c>
      <c r="D23" s="63">
        <v>6.2E-2</v>
      </c>
    </row>
    <row r="24" spans="1:4">
      <c r="A24" s="63">
        <v>60</v>
      </c>
      <c r="B24" s="63">
        <v>0.2</v>
      </c>
      <c r="C24" s="63">
        <v>0</v>
      </c>
      <c r="D24" s="63">
        <v>5.7000000000000002E-2</v>
      </c>
    </row>
    <row r="25" spans="1:4">
      <c r="A25" s="63">
        <v>65</v>
      </c>
      <c r="B25" s="63">
        <v>0.188</v>
      </c>
      <c r="C25" s="63">
        <v>0</v>
      </c>
      <c r="D25" s="63">
        <v>5.1999999999999998E-2</v>
      </c>
    </row>
    <row r="26" spans="1:4">
      <c r="A26" s="63">
        <v>70</v>
      </c>
      <c r="B26" s="63">
        <v>0.17799999999999999</v>
      </c>
      <c r="C26" s="63">
        <v>0</v>
      </c>
      <c r="D26" s="63">
        <v>4.8000000000000001E-2</v>
      </c>
    </row>
    <row r="27" spans="1:4">
      <c r="A27" s="63">
        <v>75</v>
      </c>
      <c r="B27" s="63">
        <v>0.16800000000000001</v>
      </c>
      <c r="C27" s="63">
        <v>0</v>
      </c>
      <c r="D27" s="63">
        <v>4.3999999999999997E-2</v>
      </c>
    </row>
    <row r="28" spans="1:4">
      <c r="A28" s="63">
        <v>80</v>
      </c>
      <c r="B28" s="63">
        <v>0.159</v>
      </c>
      <c r="C28" s="63">
        <v>0</v>
      </c>
      <c r="D28" s="63">
        <v>0.04</v>
      </c>
    </row>
    <row r="29" spans="1:4">
      <c r="A29" s="63">
        <v>85</v>
      </c>
      <c r="B29" s="63">
        <v>0.151</v>
      </c>
      <c r="C29" s="63">
        <v>0</v>
      </c>
      <c r="D29" s="63">
        <v>3.6999999999999998E-2</v>
      </c>
    </row>
    <row r="30" spans="1:4">
      <c r="A30" s="63">
        <v>90</v>
      </c>
      <c r="B30" s="63">
        <v>0.14299999999999999</v>
      </c>
      <c r="C30" s="63">
        <v>0</v>
      </c>
      <c r="D30" s="63">
        <v>3.5000000000000003E-2</v>
      </c>
    </row>
    <row r="31" spans="1:4">
      <c r="A31" s="63">
        <v>95</v>
      </c>
      <c r="B31" s="63">
        <v>0.13600000000000001</v>
      </c>
      <c r="C31" s="63">
        <v>0</v>
      </c>
      <c r="D31" s="63">
        <v>3.2000000000000001E-2</v>
      </c>
    </row>
    <row r="32" spans="1:4">
      <c r="A32" s="63">
        <v>100</v>
      </c>
      <c r="B32" s="63">
        <v>0.13</v>
      </c>
      <c r="C32" s="63">
        <v>0</v>
      </c>
      <c r="D32" s="63">
        <v>0.03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BT73"/>
  <sheetViews>
    <sheetView tabSelected="1" topLeftCell="A13" zoomScale="120" zoomScaleNormal="120" workbookViewId="0">
      <selection activeCell="G47" sqref="G47"/>
    </sheetView>
  </sheetViews>
  <sheetFormatPr baseColWidth="10" defaultColWidth="8.83203125" defaultRowHeight="15"/>
  <cols>
    <col min="1" max="1" width="9.83203125" style="17" customWidth="1"/>
    <col min="2" max="2" width="8.83203125" style="17"/>
    <col min="3" max="4" width="12.33203125" style="62" customWidth="1"/>
    <col min="5" max="6" width="11.33203125" style="62" customWidth="1"/>
    <col min="7" max="8" width="11.5" style="62" customWidth="1"/>
    <col min="9" max="9" width="6.6640625" style="62" customWidth="1"/>
    <col min="10" max="10" width="8.83203125" style="62"/>
    <col min="11" max="13" width="13.83203125" style="263" customWidth="1"/>
    <col min="14" max="14" width="14.1640625" style="99" customWidth="1"/>
    <col min="15" max="15" width="6.6640625" style="17" customWidth="1"/>
    <col min="16" max="16" width="7.1640625" style="62" customWidth="1"/>
    <col min="17" max="24" width="12.33203125" style="62" bestFit="1" customWidth="1"/>
    <col min="25" max="25" width="8.83203125" style="17"/>
    <col min="26" max="26" width="12.83203125" style="62" bestFit="1" customWidth="1"/>
    <col min="27" max="27" width="12.5" style="62" bestFit="1" customWidth="1"/>
    <col min="28" max="28" width="12.83203125" style="62" bestFit="1" customWidth="1"/>
    <col min="29" max="29" width="6.6640625" style="17" customWidth="1"/>
    <col min="30" max="30" width="7" style="62" customWidth="1"/>
    <col min="31" max="31" width="9.1640625" style="62" bestFit="1" customWidth="1"/>
    <col min="32" max="32" width="8.83203125" style="62" bestFit="1" customWidth="1"/>
    <col min="33" max="33" width="11.1640625" style="62" customWidth="1"/>
    <col min="34" max="35" width="8.6640625" style="62" bestFit="1" customWidth="1"/>
    <col min="36" max="36" width="11.6640625" style="62" bestFit="1" customWidth="1"/>
    <col min="37" max="45" width="8.83203125" style="17"/>
    <col min="46" max="46" width="10.33203125" style="17" customWidth="1"/>
    <col min="47" max="47" width="14.33203125" style="62" customWidth="1"/>
    <col min="48" max="48" width="13.5" style="62" bestFit="1" customWidth="1"/>
    <col min="49" max="49" width="9.6640625" style="62" bestFit="1" customWidth="1"/>
    <col min="50" max="50" width="10.33203125" style="17" customWidth="1"/>
    <col min="51" max="51" width="9.1640625" style="17" customWidth="1"/>
    <col min="52" max="52" width="6.5" style="17" customWidth="1"/>
    <col min="53" max="53" width="10.1640625" style="17" customWidth="1"/>
    <col min="54" max="54" width="13" style="73" customWidth="1"/>
    <col min="55" max="55" width="10.33203125" style="62" bestFit="1" customWidth="1"/>
    <col min="56" max="57" width="10.5" style="62" bestFit="1" customWidth="1"/>
    <col min="58" max="58" width="10.6640625" style="233" bestFit="1" customWidth="1"/>
    <col min="59" max="59" width="10.1640625" style="234" bestFit="1" customWidth="1"/>
    <col min="60" max="60" width="12.33203125" style="62" bestFit="1" customWidth="1"/>
    <col min="61" max="62" width="10.1640625" style="62" bestFit="1" customWidth="1"/>
    <col min="63" max="63" width="11.33203125" style="73" bestFit="1" customWidth="1"/>
    <col min="64" max="64" width="11.5" customWidth="1"/>
    <col min="66" max="66" width="11" style="63" bestFit="1" customWidth="1"/>
    <col min="67" max="67" width="9.1640625" style="63" bestFit="1" customWidth="1"/>
    <col min="68" max="68" width="9.33203125" style="63" bestFit="1" customWidth="1"/>
    <col min="71" max="273" width="8.83203125" style="17"/>
    <col min="274" max="274" width="13.6640625" style="17" customWidth="1"/>
    <col min="275" max="529" width="8.83203125" style="17"/>
    <col min="530" max="530" width="13.6640625" style="17" customWidth="1"/>
    <col min="531" max="785" width="8.83203125" style="17"/>
    <col min="786" max="786" width="13.6640625" style="17" customWidth="1"/>
    <col min="787" max="1041" width="8.83203125" style="17"/>
    <col min="1042" max="1042" width="13.6640625" style="17" customWidth="1"/>
    <col min="1043" max="1297" width="8.83203125" style="17"/>
    <col min="1298" max="1298" width="13.6640625" style="17" customWidth="1"/>
    <col min="1299" max="1553" width="8.83203125" style="17"/>
    <col min="1554" max="1554" width="13.6640625" style="17" customWidth="1"/>
    <col min="1555" max="1809" width="8.83203125" style="17"/>
    <col min="1810" max="1810" width="13.6640625" style="17" customWidth="1"/>
    <col min="1811" max="2065" width="8.83203125" style="17"/>
    <col min="2066" max="2066" width="13.6640625" style="17" customWidth="1"/>
    <col min="2067" max="2321" width="8.83203125" style="17"/>
    <col min="2322" max="2322" width="13.6640625" style="17" customWidth="1"/>
    <col min="2323" max="2577" width="8.83203125" style="17"/>
    <col min="2578" max="2578" width="13.6640625" style="17" customWidth="1"/>
    <col min="2579" max="2833" width="8.83203125" style="17"/>
    <col min="2834" max="2834" width="13.6640625" style="17" customWidth="1"/>
    <col min="2835" max="3089" width="8.83203125" style="17"/>
    <col min="3090" max="3090" width="13.6640625" style="17" customWidth="1"/>
    <col min="3091" max="3345" width="8.83203125" style="17"/>
    <col min="3346" max="3346" width="13.6640625" style="17" customWidth="1"/>
    <col min="3347" max="3601" width="8.83203125" style="17"/>
    <col min="3602" max="3602" width="13.6640625" style="17" customWidth="1"/>
    <col min="3603" max="3857" width="8.83203125" style="17"/>
    <col min="3858" max="3858" width="13.6640625" style="17" customWidth="1"/>
    <col min="3859" max="4113" width="8.83203125" style="17"/>
    <col min="4114" max="4114" width="13.6640625" style="17" customWidth="1"/>
    <col min="4115" max="4369" width="8.83203125" style="17"/>
    <col min="4370" max="4370" width="13.6640625" style="17" customWidth="1"/>
    <col min="4371" max="4625" width="8.83203125" style="17"/>
    <col min="4626" max="4626" width="13.6640625" style="17" customWidth="1"/>
    <col min="4627" max="4881" width="8.83203125" style="17"/>
    <col min="4882" max="4882" width="13.6640625" style="17" customWidth="1"/>
    <col min="4883" max="5137" width="8.83203125" style="17"/>
    <col min="5138" max="5138" width="13.6640625" style="17" customWidth="1"/>
    <col min="5139" max="5393" width="8.83203125" style="17"/>
    <col min="5394" max="5394" width="13.6640625" style="17" customWidth="1"/>
    <col min="5395" max="5649" width="8.83203125" style="17"/>
    <col min="5650" max="5650" width="13.6640625" style="17" customWidth="1"/>
    <col min="5651" max="5905" width="8.83203125" style="17"/>
    <col min="5906" max="5906" width="13.6640625" style="17" customWidth="1"/>
    <col min="5907" max="6161" width="8.83203125" style="17"/>
    <col min="6162" max="6162" width="13.6640625" style="17" customWidth="1"/>
    <col min="6163" max="6417" width="8.83203125" style="17"/>
    <col min="6418" max="6418" width="13.6640625" style="17" customWidth="1"/>
    <col min="6419" max="6673" width="8.83203125" style="17"/>
    <col min="6674" max="6674" width="13.6640625" style="17" customWidth="1"/>
    <col min="6675" max="6929" width="8.83203125" style="17"/>
    <col min="6930" max="6930" width="13.6640625" style="17" customWidth="1"/>
    <col min="6931" max="7185" width="8.83203125" style="17"/>
    <col min="7186" max="7186" width="13.6640625" style="17" customWidth="1"/>
    <col min="7187" max="7441" width="8.83203125" style="17"/>
    <col min="7442" max="7442" width="13.6640625" style="17" customWidth="1"/>
    <col min="7443" max="7697" width="8.83203125" style="17"/>
    <col min="7698" max="7698" width="13.6640625" style="17" customWidth="1"/>
    <col min="7699" max="7953" width="8.83203125" style="17"/>
    <col min="7954" max="7954" width="13.6640625" style="17" customWidth="1"/>
    <col min="7955" max="8209" width="8.83203125" style="17"/>
    <col min="8210" max="8210" width="13.6640625" style="17" customWidth="1"/>
    <col min="8211" max="8465" width="8.83203125" style="17"/>
    <col min="8466" max="8466" width="13.6640625" style="17" customWidth="1"/>
    <col min="8467" max="8721" width="8.83203125" style="17"/>
    <col min="8722" max="8722" width="13.6640625" style="17" customWidth="1"/>
    <col min="8723" max="8977" width="8.83203125" style="17"/>
    <col min="8978" max="8978" width="13.6640625" style="17" customWidth="1"/>
    <col min="8979" max="9233" width="8.83203125" style="17"/>
    <col min="9234" max="9234" width="13.6640625" style="17" customWidth="1"/>
    <col min="9235" max="9489" width="8.83203125" style="17"/>
    <col min="9490" max="9490" width="13.6640625" style="17" customWidth="1"/>
    <col min="9491" max="9745" width="8.83203125" style="17"/>
    <col min="9746" max="9746" width="13.6640625" style="17" customWidth="1"/>
    <col min="9747" max="10001" width="8.83203125" style="17"/>
    <col min="10002" max="10002" width="13.6640625" style="17" customWidth="1"/>
    <col min="10003" max="10257" width="8.83203125" style="17"/>
    <col min="10258" max="10258" width="13.6640625" style="17" customWidth="1"/>
    <col min="10259" max="10513" width="8.83203125" style="17"/>
    <col min="10514" max="10514" width="13.6640625" style="17" customWidth="1"/>
    <col min="10515" max="10769" width="8.83203125" style="17"/>
    <col min="10770" max="10770" width="13.6640625" style="17" customWidth="1"/>
    <col min="10771" max="11025" width="8.83203125" style="17"/>
    <col min="11026" max="11026" width="13.6640625" style="17" customWidth="1"/>
    <col min="11027" max="11281" width="8.83203125" style="17"/>
    <col min="11282" max="11282" width="13.6640625" style="17" customWidth="1"/>
    <col min="11283" max="11537" width="8.83203125" style="17"/>
    <col min="11538" max="11538" width="13.6640625" style="17" customWidth="1"/>
    <col min="11539" max="11793" width="8.83203125" style="17"/>
    <col min="11794" max="11794" width="13.6640625" style="17" customWidth="1"/>
    <col min="11795" max="12049" width="8.83203125" style="17"/>
    <col min="12050" max="12050" width="13.6640625" style="17" customWidth="1"/>
    <col min="12051" max="12305" width="8.83203125" style="17"/>
    <col min="12306" max="12306" width="13.6640625" style="17" customWidth="1"/>
    <col min="12307" max="12561" width="8.83203125" style="17"/>
    <col min="12562" max="12562" width="13.6640625" style="17" customWidth="1"/>
    <col min="12563" max="12817" width="8.83203125" style="17"/>
    <col min="12818" max="12818" width="13.6640625" style="17" customWidth="1"/>
    <col min="12819" max="13073" width="8.83203125" style="17"/>
    <col min="13074" max="13074" width="13.6640625" style="17" customWidth="1"/>
    <col min="13075" max="13329" width="8.83203125" style="17"/>
    <col min="13330" max="13330" width="13.6640625" style="17" customWidth="1"/>
    <col min="13331" max="13585" width="8.83203125" style="17"/>
    <col min="13586" max="13586" width="13.6640625" style="17" customWidth="1"/>
    <col min="13587" max="13841" width="8.83203125" style="17"/>
    <col min="13842" max="13842" width="13.6640625" style="17" customWidth="1"/>
    <col min="13843" max="14097" width="8.83203125" style="17"/>
    <col min="14098" max="14098" width="13.6640625" style="17" customWidth="1"/>
    <col min="14099" max="14353" width="8.83203125" style="17"/>
    <col min="14354" max="14354" width="13.6640625" style="17" customWidth="1"/>
    <col min="14355" max="14609" width="8.83203125" style="17"/>
    <col min="14610" max="14610" width="13.6640625" style="17" customWidth="1"/>
    <col min="14611" max="14865" width="8.83203125" style="17"/>
    <col min="14866" max="14866" width="13.6640625" style="17" customWidth="1"/>
    <col min="14867" max="15121" width="8.83203125" style="17"/>
    <col min="15122" max="15122" width="13.6640625" style="17" customWidth="1"/>
    <col min="15123" max="15377" width="8.83203125" style="17"/>
    <col min="15378" max="15378" width="13.6640625" style="17" customWidth="1"/>
    <col min="15379" max="15633" width="8.83203125" style="17"/>
    <col min="15634" max="15634" width="13.6640625" style="17" customWidth="1"/>
    <col min="15635" max="15889" width="8.83203125" style="17"/>
    <col min="15890" max="15890" width="13.6640625" style="17" customWidth="1"/>
    <col min="15891" max="16145" width="8.83203125" style="17"/>
    <col min="16146" max="16146" width="13.6640625" style="17" customWidth="1"/>
    <col min="16147" max="16384" width="8.83203125" style="17"/>
  </cols>
  <sheetData>
    <row r="1" spans="1:70">
      <c r="B1" s="18" t="s">
        <v>105</v>
      </c>
      <c r="P1" s="64" t="s">
        <v>101</v>
      </c>
      <c r="AD1" s="64" t="s">
        <v>103</v>
      </c>
      <c r="AY1" s="18" t="s">
        <v>175</v>
      </c>
      <c r="AZ1" s="18"/>
      <c r="BA1" s="18"/>
    </row>
    <row r="2" spans="1:70" ht="16" thickBot="1">
      <c r="B2" s="17" t="s">
        <v>122</v>
      </c>
      <c r="J2" s="64" t="s">
        <v>100</v>
      </c>
      <c r="P2" s="101" t="s">
        <v>283</v>
      </c>
      <c r="Z2" s="64" t="s">
        <v>102</v>
      </c>
      <c r="AD2" s="101" t="s">
        <v>121</v>
      </c>
      <c r="AY2" s="17" t="s">
        <v>123</v>
      </c>
      <c r="BB2" s="235"/>
      <c r="BC2" s="231"/>
      <c r="BD2" s="231"/>
      <c r="BE2" s="231"/>
      <c r="BF2" s="236"/>
      <c r="BG2" s="237"/>
      <c r="BH2" s="231"/>
      <c r="BI2" s="231"/>
      <c r="BJ2" s="231"/>
      <c r="BK2" s="235"/>
    </row>
    <row r="3" spans="1:70" ht="16" thickBot="1">
      <c r="A3" s="59"/>
      <c r="B3" s="59"/>
      <c r="C3" s="192"/>
      <c r="D3" s="192" t="s">
        <v>79</v>
      </c>
      <c r="E3" s="55"/>
      <c r="F3" s="55" t="s">
        <v>79</v>
      </c>
      <c r="G3" s="77"/>
      <c r="H3" s="57" t="s">
        <v>79</v>
      </c>
      <c r="I3" s="231"/>
      <c r="J3" s="101" t="s">
        <v>169</v>
      </c>
      <c r="P3" s="199"/>
      <c r="Q3" s="192"/>
      <c r="R3" s="192"/>
      <c r="S3" s="192" t="s">
        <v>79</v>
      </c>
      <c r="T3" s="55"/>
      <c r="U3" s="55"/>
      <c r="V3" s="55" t="s">
        <v>79</v>
      </c>
      <c r="W3" s="77"/>
      <c r="X3" s="57" t="s">
        <v>79</v>
      </c>
      <c r="Z3" s="101" t="s">
        <v>107</v>
      </c>
      <c r="AD3" s="194"/>
      <c r="AE3" s="420" t="s">
        <v>66</v>
      </c>
      <c r="AF3" s="420"/>
      <c r="AG3" s="420"/>
      <c r="AH3" s="421" t="s">
        <v>41</v>
      </c>
      <c r="AI3" s="421"/>
      <c r="AJ3" s="422"/>
      <c r="AU3" s="64" t="s">
        <v>104</v>
      </c>
      <c r="AY3" s="200"/>
      <c r="AZ3" s="200"/>
      <c r="BA3" s="201" t="s">
        <v>75</v>
      </c>
      <c r="BB3" s="82"/>
      <c r="BC3" s="83" t="s">
        <v>167</v>
      </c>
      <c r="BD3" s="83" t="s">
        <v>91</v>
      </c>
      <c r="BE3" s="83" t="s">
        <v>167</v>
      </c>
      <c r="BF3" s="97" t="s">
        <v>79</v>
      </c>
      <c r="BG3" s="94" t="s">
        <v>85</v>
      </c>
      <c r="BH3" s="83" t="s">
        <v>167</v>
      </c>
      <c r="BI3" s="83" t="s">
        <v>75</v>
      </c>
      <c r="BJ3" s="83" t="s">
        <v>168</v>
      </c>
      <c r="BK3" s="84" t="s">
        <v>167</v>
      </c>
    </row>
    <row r="4" spans="1:70" ht="16" customHeight="1" thickBot="1">
      <c r="A4" s="60"/>
      <c r="B4" s="60"/>
      <c r="C4" s="65" t="s">
        <v>66</v>
      </c>
      <c r="D4" s="65" t="s">
        <v>66</v>
      </c>
      <c r="E4" s="75" t="s">
        <v>65</v>
      </c>
      <c r="F4" s="75" t="s">
        <v>65</v>
      </c>
      <c r="G4" s="78" t="s">
        <v>135</v>
      </c>
      <c r="H4" s="76" t="s">
        <v>135</v>
      </c>
      <c r="I4" s="231"/>
      <c r="J4" s="194"/>
      <c r="K4" s="138"/>
      <c r="L4" s="138" t="s">
        <v>79</v>
      </c>
      <c r="M4" s="139"/>
      <c r="N4" s="140" t="s">
        <v>79</v>
      </c>
      <c r="O4" s="73"/>
      <c r="P4" s="202"/>
      <c r="Q4" s="65" t="s">
        <v>66</v>
      </c>
      <c r="R4" s="65" t="s">
        <v>66</v>
      </c>
      <c r="S4" s="65" t="s">
        <v>66</v>
      </c>
      <c r="T4" s="75" t="s">
        <v>65</v>
      </c>
      <c r="U4" s="75" t="s">
        <v>65</v>
      </c>
      <c r="V4" s="75" t="s">
        <v>65</v>
      </c>
      <c r="W4" s="78" t="s">
        <v>27</v>
      </c>
      <c r="X4" s="76" t="s">
        <v>27</v>
      </c>
      <c r="Z4" s="53" t="s">
        <v>66</v>
      </c>
      <c r="AA4" s="55" t="s">
        <v>65</v>
      </c>
      <c r="AB4" s="57" t="s">
        <v>27</v>
      </c>
      <c r="AC4" s="68"/>
      <c r="AD4" s="195"/>
      <c r="AE4" s="65" t="s">
        <v>259</v>
      </c>
      <c r="AF4" s="65" t="s">
        <v>259</v>
      </c>
      <c r="AG4" s="65" t="s">
        <v>0</v>
      </c>
      <c r="AH4" s="67" t="s">
        <v>259</v>
      </c>
      <c r="AI4" s="67" t="s">
        <v>259</v>
      </c>
      <c r="AJ4" s="150" t="s">
        <v>0</v>
      </c>
      <c r="AU4" s="101" t="s">
        <v>106</v>
      </c>
      <c r="AV4" s="73"/>
      <c r="AW4" s="73"/>
      <c r="AY4" s="203"/>
      <c r="AZ4" s="203"/>
      <c r="BA4" s="204" t="s">
        <v>27</v>
      </c>
      <c r="BB4" s="85" t="s">
        <v>170</v>
      </c>
      <c r="BC4" s="86" t="s">
        <v>90</v>
      </c>
      <c r="BD4" s="86" t="s">
        <v>92</v>
      </c>
      <c r="BE4" s="86" t="s">
        <v>91</v>
      </c>
      <c r="BF4" s="98" t="s">
        <v>182</v>
      </c>
      <c r="BG4" s="95" t="s">
        <v>4</v>
      </c>
      <c r="BH4" s="86" t="s">
        <v>85</v>
      </c>
      <c r="BI4" s="86" t="s">
        <v>85</v>
      </c>
      <c r="BJ4" s="86" t="s">
        <v>85</v>
      </c>
      <c r="BK4" s="87" t="s">
        <v>87</v>
      </c>
    </row>
    <row r="5" spans="1:70">
      <c r="A5" s="60" t="s">
        <v>173</v>
      </c>
      <c r="B5" s="60"/>
      <c r="C5" s="19" t="s">
        <v>18</v>
      </c>
      <c r="D5" s="19" t="s">
        <v>18</v>
      </c>
      <c r="E5" s="56" t="s">
        <v>18</v>
      </c>
      <c r="F5" s="56" t="s">
        <v>18</v>
      </c>
      <c r="G5" s="79" t="s">
        <v>18</v>
      </c>
      <c r="H5" s="58" t="s">
        <v>18</v>
      </c>
      <c r="I5" s="231"/>
      <c r="J5" s="202"/>
      <c r="K5" s="141" t="s">
        <v>66</v>
      </c>
      <c r="L5" s="141" t="s">
        <v>66</v>
      </c>
      <c r="M5" s="142" t="s">
        <v>65</v>
      </c>
      <c r="N5" s="143" t="s">
        <v>65</v>
      </c>
      <c r="O5" s="68"/>
      <c r="P5" s="202"/>
      <c r="Q5" s="19" t="s">
        <v>34</v>
      </c>
      <c r="R5" s="19" t="s">
        <v>80</v>
      </c>
      <c r="S5" s="19" t="s">
        <v>80</v>
      </c>
      <c r="T5" s="56" t="s">
        <v>34</v>
      </c>
      <c r="U5" s="56" t="s">
        <v>80</v>
      </c>
      <c r="V5" s="56" t="s">
        <v>80</v>
      </c>
      <c r="W5" s="79" t="s">
        <v>80</v>
      </c>
      <c r="X5" s="58" t="s">
        <v>80</v>
      </c>
      <c r="Z5" s="54" t="s">
        <v>34</v>
      </c>
      <c r="AA5" s="56" t="s">
        <v>34</v>
      </c>
      <c r="AB5" s="58" t="s">
        <v>34</v>
      </c>
      <c r="AC5" s="69"/>
      <c r="AD5" s="202"/>
      <c r="AE5" s="19" t="s">
        <v>81</v>
      </c>
      <c r="AF5" s="19" t="s">
        <v>82</v>
      </c>
      <c r="AG5" s="19" t="s">
        <v>134</v>
      </c>
      <c r="AH5" s="80" t="s">
        <v>81</v>
      </c>
      <c r="AI5" s="80" t="s">
        <v>82</v>
      </c>
      <c r="AJ5" s="151" t="s">
        <v>134</v>
      </c>
      <c r="AU5" s="91" t="s">
        <v>94</v>
      </c>
      <c r="AV5" s="92">
        <v>-0.2</v>
      </c>
      <c r="AW5" s="93" t="s">
        <v>93</v>
      </c>
      <c r="AY5" s="203"/>
      <c r="AZ5" s="203"/>
      <c r="BA5" s="204" t="s">
        <v>86</v>
      </c>
      <c r="BB5" s="85" t="s">
        <v>171</v>
      </c>
      <c r="BC5" s="86" t="s">
        <v>92</v>
      </c>
      <c r="BD5" s="86" t="s">
        <v>93</v>
      </c>
      <c r="BE5" s="86" t="s">
        <v>92</v>
      </c>
      <c r="BF5" s="98" t="s">
        <v>86</v>
      </c>
      <c r="BG5" s="95" t="s">
        <v>93</v>
      </c>
      <c r="BH5" s="86" t="s">
        <v>4</v>
      </c>
      <c r="BI5" s="86" t="s">
        <v>4</v>
      </c>
      <c r="BJ5" s="86" t="s">
        <v>4</v>
      </c>
      <c r="BK5" s="87" t="s">
        <v>88</v>
      </c>
    </row>
    <row r="6" spans="1:70">
      <c r="A6" s="61" t="s">
        <v>174</v>
      </c>
      <c r="B6" s="61" t="s">
        <v>65</v>
      </c>
      <c r="C6" s="19" t="s">
        <v>19</v>
      </c>
      <c r="D6" s="19" t="s">
        <v>19</v>
      </c>
      <c r="E6" s="56" t="s">
        <v>17</v>
      </c>
      <c r="F6" s="56" t="s">
        <v>17</v>
      </c>
      <c r="G6" s="79" t="s">
        <v>17</v>
      </c>
      <c r="H6" s="58" t="s">
        <v>17</v>
      </c>
      <c r="I6" s="231"/>
      <c r="J6" s="202" t="s">
        <v>65</v>
      </c>
      <c r="K6" s="144" t="s">
        <v>64</v>
      </c>
      <c r="L6" s="144" t="s">
        <v>64</v>
      </c>
      <c r="M6" s="145" t="s">
        <v>64</v>
      </c>
      <c r="N6" s="146" t="s">
        <v>64</v>
      </c>
      <c r="O6" s="69"/>
      <c r="P6" s="61" t="s">
        <v>65</v>
      </c>
      <c r="Q6" s="19" t="s">
        <v>67</v>
      </c>
      <c r="R6" s="19" t="s">
        <v>67</v>
      </c>
      <c r="S6" s="19" t="s">
        <v>67</v>
      </c>
      <c r="T6" s="56" t="s">
        <v>67</v>
      </c>
      <c r="U6" s="56" t="s">
        <v>67</v>
      </c>
      <c r="V6" s="56" t="s">
        <v>67</v>
      </c>
      <c r="W6" s="79" t="s">
        <v>67</v>
      </c>
      <c r="X6" s="58" t="s">
        <v>67</v>
      </c>
      <c r="Z6" s="54" t="s">
        <v>54</v>
      </c>
      <c r="AA6" s="56" t="s">
        <v>54</v>
      </c>
      <c r="AB6" s="58" t="s">
        <v>54</v>
      </c>
      <c r="AC6" s="69"/>
      <c r="AD6" s="202" t="s">
        <v>65</v>
      </c>
      <c r="AE6" s="19"/>
      <c r="AF6" s="19" t="s">
        <v>83</v>
      </c>
      <c r="AG6" s="19" t="s">
        <v>84</v>
      </c>
      <c r="AH6" s="80"/>
      <c r="AI6" s="80" t="s">
        <v>83</v>
      </c>
      <c r="AJ6" s="151" t="s">
        <v>84</v>
      </c>
      <c r="AU6" s="88" t="s">
        <v>95</v>
      </c>
      <c r="AV6" s="90" t="s">
        <v>44</v>
      </c>
      <c r="AW6" s="89" t="s">
        <v>96</v>
      </c>
      <c r="AY6" s="88" t="s">
        <v>173</v>
      </c>
      <c r="AZ6" s="88" t="s">
        <v>65</v>
      </c>
      <c r="BA6" s="85" t="s">
        <v>19</v>
      </c>
      <c r="BB6" s="85" t="s">
        <v>19</v>
      </c>
      <c r="BC6" s="86" t="s">
        <v>93</v>
      </c>
      <c r="BD6" s="86" t="s">
        <v>98</v>
      </c>
      <c r="BE6" s="86" t="s">
        <v>93</v>
      </c>
      <c r="BF6" s="98" t="s">
        <v>19</v>
      </c>
      <c r="BG6" s="95" t="s">
        <v>98</v>
      </c>
      <c r="BH6" s="205" t="s">
        <v>99</v>
      </c>
      <c r="BI6" s="205" t="s">
        <v>29</v>
      </c>
      <c r="BJ6" s="86" t="s">
        <v>89</v>
      </c>
      <c r="BK6" s="206"/>
    </row>
    <row r="7" spans="1:70" ht="17" thickBot="1">
      <c r="A7" s="133" t="s">
        <v>72</v>
      </c>
      <c r="B7" s="133" t="s">
        <v>72</v>
      </c>
      <c r="C7" s="134" t="s">
        <v>129</v>
      </c>
      <c r="D7" s="134" t="s">
        <v>129</v>
      </c>
      <c r="E7" s="135" t="s">
        <v>129</v>
      </c>
      <c r="F7" s="135" t="s">
        <v>129</v>
      </c>
      <c r="G7" s="136" t="s">
        <v>129</v>
      </c>
      <c r="H7" s="137" t="s">
        <v>129</v>
      </c>
      <c r="I7" s="231"/>
      <c r="J7" s="207" t="s">
        <v>72</v>
      </c>
      <c r="K7" s="147" t="s">
        <v>130</v>
      </c>
      <c r="L7" s="147" t="s">
        <v>130</v>
      </c>
      <c r="M7" s="148" t="s">
        <v>130</v>
      </c>
      <c r="N7" s="149" t="s">
        <v>130</v>
      </c>
      <c r="O7" s="69"/>
      <c r="P7" s="61" t="s">
        <v>72</v>
      </c>
      <c r="Q7" s="19" t="s">
        <v>55</v>
      </c>
      <c r="R7" s="19" t="s">
        <v>55</v>
      </c>
      <c r="S7" s="19" t="s">
        <v>55</v>
      </c>
      <c r="T7" s="56" t="s">
        <v>55</v>
      </c>
      <c r="U7" s="56" t="s">
        <v>55</v>
      </c>
      <c r="V7" s="56" t="s">
        <v>55</v>
      </c>
      <c r="W7" s="79" t="s">
        <v>55</v>
      </c>
      <c r="X7" s="79" t="s">
        <v>55</v>
      </c>
      <c r="Z7" s="54" t="s">
        <v>55</v>
      </c>
      <c r="AA7" s="56" t="s">
        <v>55</v>
      </c>
      <c r="AB7" s="58" t="s">
        <v>55</v>
      </c>
      <c r="AC7" s="69"/>
      <c r="AD7" s="202" t="s">
        <v>72</v>
      </c>
      <c r="AE7" s="134" t="s">
        <v>55</v>
      </c>
      <c r="AF7" s="134" t="s">
        <v>55</v>
      </c>
      <c r="AG7" s="134" t="s">
        <v>55</v>
      </c>
      <c r="AH7" s="159" t="s">
        <v>55</v>
      </c>
      <c r="AI7" s="159" t="s">
        <v>55</v>
      </c>
      <c r="AJ7" s="160" t="s">
        <v>55</v>
      </c>
      <c r="AU7" s="208" t="s">
        <v>260</v>
      </c>
      <c r="AV7" s="152" t="s">
        <v>6</v>
      </c>
      <c r="AW7" s="153" t="s">
        <v>88</v>
      </c>
      <c r="AY7" s="88" t="s">
        <v>72</v>
      </c>
      <c r="AZ7" s="88" t="s">
        <v>72</v>
      </c>
      <c r="BA7" s="85" t="s">
        <v>131</v>
      </c>
      <c r="BB7" s="85" t="s">
        <v>131</v>
      </c>
      <c r="BC7" s="86" t="s">
        <v>129</v>
      </c>
      <c r="BD7" s="86" t="s">
        <v>97</v>
      </c>
      <c r="BE7" s="86" t="s">
        <v>129</v>
      </c>
      <c r="BF7" s="98" t="s">
        <v>68</v>
      </c>
      <c r="BG7" s="95" t="s">
        <v>97</v>
      </c>
      <c r="BH7" s="205" t="s">
        <v>260</v>
      </c>
      <c r="BI7" s="205" t="s">
        <v>260</v>
      </c>
      <c r="BJ7" s="205" t="s">
        <v>260</v>
      </c>
      <c r="BK7" s="209" t="s">
        <v>260</v>
      </c>
    </row>
    <row r="8" spans="1:70" ht="19" thickBot="1">
      <c r="A8" s="162"/>
      <c r="B8" s="154">
        <v>0</v>
      </c>
      <c r="C8" s="264"/>
      <c r="D8" s="238"/>
      <c r="E8" s="265"/>
      <c r="F8" s="238"/>
      <c r="G8" s="238"/>
      <c r="H8" s="241"/>
      <c r="I8" s="266"/>
      <c r="J8" s="210">
        <f>B8</f>
        <v>0</v>
      </c>
      <c r="K8" s="267"/>
      <c r="L8" s="267"/>
      <c r="M8" s="267"/>
      <c r="N8" s="211"/>
      <c r="O8" s="212"/>
      <c r="P8" s="213">
        <f>B8</f>
        <v>0</v>
      </c>
      <c r="Q8" s="240"/>
      <c r="R8" s="240"/>
      <c r="S8" s="240"/>
      <c r="T8" s="240"/>
      <c r="U8" s="240"/>
      <c r="V8" s="240"/>
      <c r="W8" s="240"/>
      <c r="X8" s="274"/>
      <c r="Z8" s="252"/>
      <c r="AA8" s="240"/>
      <c r="AB8" s="274"/>
      <c r="AC8" s="196"/>
      <c r="AD8" s="210">
        <f>B8</f>
        <v>0</v>
      </c>
      <c r="AE8" s="265"/>
      <c r="AF8" s="265"/>
      <c r="AG8" s="265"/>
      <c r="AH8" s="265"/>
      <c r="AI8" s="265"/>
      <c r="AJ8" s="282"/>
      <c r="AU8" s="404" t="s">
        <v>275</v>
      </c>
      <c r="AV8" s="408">
        <v>-0.2</v>
      </c>
      <c r="AW8" s="253"/>
      <c r="AY8" s="210"/>
      <c r="AZ8" s="214">
        <f>B8</f>
        <v>0</v>
      </c>
      <c r="BA8" s="214"/>
      <c r="BB8" s="238"/>
      <c r="BC8" s="215"/>
      <c r="BD8" s="215"/>
      <c r="BE8" s="215"/>
      <c r="BF8" s="239"/>
      <c r="BG8" s="215"/>
      <c r="BH8" s="215"/>
      <c r="BI8" s="240"/>
      <c r="BJ8" s="216">
        <v>0.15</v>
      </c>
      <c r="BK8" s="241"/>
    </row>
    <row r="9" spans="1:70" s="18" customFormat="1" ht="16" thickBot="1">
      <c r="A9" s="353">
        <v>2006</v>
      </c>
      <c r="B9" s="354">
        <v>1</v>
      </c>
      <c r="C9" s="355">
        <v>0</v>
      </c>
      <c r="D9" s="356">
        <f>C9</f>
        <v>0</v>
      </c>
      <c r="E9" s="357">
        <v>0</v>
      </c>
      <c r="F9" s="356">
        <v>0</v>
      </c>
      <c r="G9" s="356">
        <v>0</v>
      </c>
      <c r="H9" s="358">
        <v>0</v>
      </c>
      <c r="I9" s="359"/>
      <c r="J9" s="360">
        <f t="shared" ref="J9:J38" si="0">B9</f>
        <v>1</v>
      </c>
      <c r="K9" s="361"/>
      <c r="L9" s="361"/>
      <c r="M9" s="361"/>
      <c r="N9" s="362"/>
      <c r="O9" s="363"/>
      <c r="P9" s="364">
        <f t="shared" ref="P9:P38" si="1">B9</f>
        <v>1</v>
      </c>
      <c r="Q9" s="365"/>
      <c r="R9" s="365"/>
      <c r="S9" s="365"/>
      <c r="T9" s="365"/>
      <c r="U9" s="365"/>
      <c r="V9" s="365"/>
      <c r="W9" s="365"/>
      <c r="X9" s="366"/>
      <c r="Y9" s="367"/>
      <c r="Z9" s="368">
        <v>0</v>
      </c>
      <c r="AA9" s="368">
        <v>0</v>
      </c>
      <c r="AB9" s="368">
        <v>0</v>
      </c>
      <c r="AC9" s="369"/>
      <c r="AD9" s="360">
        <f t="shared" ref="AD9:AD38" si="2">B9</f>
        <v>1</v>
      </c>
      <c r="AE9" s="370"/>
      <c r="AF9" s="370"/>
      <c r="AG9" s="370"/>
      <c r="AH9" s="370"/>
      <c r="AI9" s="370"/>
      <c r="AJ9" s="371"/>
      <c r="AK9" s="367"/>
      <c r="AL9" s="367"/>
      <c r="AM9" s="367"/>
      <c r="AN9" s="367"/>
      <c r="AO9" s="367"/>
      <c r="AP9" s="367"/>
      <c r="AQ9" s="367"/>
      <c r="AR9" s="367"/>
      <c r="AS9" s="367"/>
      <c r="AT9" s="367"/>
      <c r="AU9" s="372">
        <v>0</v>
      </c>
      <c r="AV9" s="365">
        <f>AU9*-20%</f>
        <v>0</v>
      </c>
      <c r="AW9" s="373">
        <f>IF(AU9&gt;0,-AV9/BB9,0%)</f>
        <v>0</v>
      </c>
      <c r="AX9" s="367"/>
      <c r="AY9" s="360">
        <f t="shared" ref="AY9:AZ38" si="3">A9</f>
        <v>2006</v>
      </c>
      <c r="AZ9" s="374">
        <f t="shared" si="3"/>
        <v>1</v>
      </c>
      <c r="BA9" s="375">
        <v>0</v>
      </c>
      <c r="BB9" s="365">
        <v>0</v>
      </c>
      <c r="BC9" s="365">
        <f t="shared" ref="BC9:BC30" si="4">(AV9)</f>
        <v>0</v>
      </c>
      <c r="BD9" s="376">
        <v>6.9000000000000006E-2</v>
      </c>
      <c r="BE9" s="356">
        <f>-(BB9+BC9)*BD9</f>
        <v>0</v>
      </c>
      <c r="BF9" s="377">
        <f>BB9-(3.67*AJ9)+(3.67*AG9)</f>
        <v>0</v>
      </c>
      <c r="BG9" s="376">
        <v>0.1</v>
      </c>
      <c r="BH9" s="356">
        <f>-BF9*BG9</f>
        <v>0</v>
      </c>
      <c r="BI9" s="365">
        <f>-BH9+BI8-BJ9</f>
        <v>0</v>
      </c>
      <c r="BJ9" s="378"/>
      <c r="BK9" s="366">
        <f>BB9+BC9+BE9+BH9+BJ9</f>
        <v>0</v>
      </c>
      <c r="BL9" s="81"/>
      <c r="BM9"/>
      <c r="BN9" s="63"/>
      <c r="BO9" s="63"/>
      <c r="BP9" s="63"/>
      <c r="BQ9"/>
      <c r="BR9"/>
    </row>
    <row r="10" spans="1:70" s="18" customFormat="1">
      <c r="A10" s="353">
        <v>2007</v>
      </c>
      <c r="B10" s="354">
        <v>2</v>
      </c>
      <c r="C10" s="355">
        <f t="array" ref="C10:C38">TRANSPOSE('Annualized HWP Carbon Model'!G60:AI60)</f>
        <v>0</v>
      </c>
      <c r="D10" s="356">
        <f>C10</f>
        <v>0</v>
      </c>
      <c r="E10" s="379">
        <f t="array" ref="E10:E38">TRANSPOSE('Annualized HWP Carbon Model'!G107:AI107)</f>
        <v>0</v>
      </c>
      <c r="F10" s="356">
        <f>E10</f>
        <v>0</v>
      </c>
      <c r="G10" s="356">
        <v>0</v>
      </c>
      <c r="H10" s="358">
        <v>0</v>
      </c>
      <c r="I10" s="359"/>
      <c r="J10" s="360">
        <f t="shared" si="0"/>
        <v>2</v>
      </c>
      <c r="K10" s="380">
        <v>0</v>
      </c>
      <c r="L10" s="380">
        <f>K10/5</f>
        <v>0</v>
      </c>
      <c r="M10" s="380">
        <v>0</v>
      </c>
      <c r="N10" s="381">
        <v>0</v>
      </c>
      <c r="O10" s="382"/>
      <c r="P10" s="364">
        <f t="shared" si="1"/>
        <v>2</v>
      </c>
      <c r="Q10" s="356">
        <v>461634.76886319043</v>
      </c>
      <c r="R10" s="356"/>
      <c r="S10" s="356"/>
      <c r="T10" s="356">
        <v>461634.76886319043</v>
      </c>
      <c r="U10" s="356"/>
      <c r="V10" s="356"/>
      <c r="W10" s="356">
        <f>S10-P10</f>
        <v>-2</v>
      </c>
      <c r="X10" s="358">
        <f>T10-Q10</f>
        <v>0</v>
      </c>
      <c r="Y10" s="383"/>
      <c r="Z10" s="384">
        <f>K10*0.4*0.5</f>
        <v>0</v>
      </c>
      <c r="AA10" s="385">
        <f>N10*0.4*0.5</f>
        <v>0</v>
      </c>
      <c r="AB10" s="386">
        <f>AA10-Z10</f>
        <v>0</v>
      </c>
      <c r="AC10" s="387"/>
      <c r="AD10" s="360">
        <f t="shared" si="2"/>
        <v>2</v>
      </c>
      <c r="AE10" s="357">
        <f t="array" ref="AE10:AE38">TRANSPOSE('Annualized HWP Carbon Model'!G32:AI32)</f>
        <v>0</v>
      </c>
      <c r="AF10" s="357">
        <f t="array" ref="AF10:AF38">TRANSPOSE('Annualized HWP Carbon Model'!G39:AI39)</f>
        <v>0</v>
      </c>
      <c r="AG10" s="357">
        <f t="array" ref="AG10:AG38">TRANSPOSE('Annualized HWP Carbon Model'!G57:AI57)</f>
        <v>0</v>
      </c>
      <c r="AH10" s="357">
        <f t="array" ref="AH10:AH38">TRANSPOSE('Annualized HWP Carbon Model'!G79:AI79)</f>
        <v>0</v>
      </c>
      <c r="AI10" s="357">
        <f t="array" ref="AI10:AI38">TRANSPOSE('Annualized HWP Carbon Model'!G86:AI86)</f>
        <v>0</v>
      </c>
      <c r="AJ10" s="388">
        <f t="array" ref="AJ10:AJ38">TRANSPOSE('Annualized HWP Carbon Model'!G103:AI103)</f>
        <v>0</v>
      </c>
      <c r="AK10" s="367"/>
      <c r="AL10" s="367"/>
      <c r="AM10" s="367"/>
      <c r="AN10" s="367"/>
      <c r="AO10" s="367"/>
      <c r="AP10" s="367"/>
      <c r="AQ10" s="367"/>
      <c r="AR10" s="367"/>
      <c r="AS10" s="367"/>
      <c r="AT10" s="367"/>
      <c r="AU10" s="372">
        <v>0</v>
      </c>
      <c r="AV10" s="365">
        <f>AU10*-20%</f>
        <v>0</v>
      </c>
      <c r="AW10" s="373">
        <f>IF(AU10&gt;0,-AV10/BB10,0%)</f>
        <v>0</v>
      </c>
      <c r="AX10" s="367"/>
      <c r="AY10" s="360">
        <f t="shared" si="3"/>
        <v>2007</v>
      </c>
      <c r="AZ10" s="374">
        <f t="shared" si="3"/>
        <v>2</v>
      </c>
      <c r="BA10" s="375">
        <v>0</v>
      </c>
      <c r="BB10" s="365">
        <f>H10</f>
        <v>0</v>
      </c>
      <c r="BC10" s="365">
        <f t="shared" si="4"/>
        <v>0</v>
      </c>
      <c r="BD10" s="376">
        <v>6.9000000000000006E-2</v>
      </c>
      <c r="BE10" s="356">
        <f>-(BB10+BC10)*BD10</f>
        <v>0</v>
      </c>
      <c r="BF10" s="377">
        <f t="shared" ref="BF10:BF17" si="5">BB10-(3.67*AJ10)+(3.67*AG10)</f>
        <v>0</v>
      </c>
      <c r="BG10" s="376">
        <v>0.1</v>
      </c>
      <c r="BH10" s="356">
        <f t="shared" ref="BH10:BH17" si="6">-BF10*BG10</f>
        <v>0</v>
      </c>
      <c r="BI10" s="356">
        <f>-BH10+BI9-BJ8</f>
        <v>-0.15</v>
      </c>
      <c r="BJ10" s="389"/>
      <c r="BK10" s="366">
        <f>BB10+BC10+BE10+BH10+BJ8</f>
        <v>0.15</v>
      </c>
      <c r="BL10"/>
      <c r="BM10"/>
      <c r="BN10"/>
      <c r="BO10"/>
      <c r="BP10"/>
      <c r="BQ10"/>
      <c r="BR10"/>
    </row>
    <row r="11" spans="1:70" s="18" customFormat="1">
      <c r="A11" s="353">
        <v>2008</v>
      </c>
      <c r="B11" s="354">
        <v>3</v>
      </c>
      <c r="C11" s="390">
        <v>-101110.81359790254</v>
      </c>
      <c r="D11" s="356">
        <f>C11</f>
        <v>-101110.81359790254</v>
      </c>
      <c r="E11" s="379">
        <v>8911.2172142812924</v>
      </c>
      <c r="F11" s="356">
        <f>E11</f>
        <v>8911.2172142812924</v>
      </c>
      <c r="G11" s="356">
        <f>E11-C11</f>
        <v>110022.03081218383</v>
      </c>
      <c r="H11" s="358">
        <f>G11</f>
        <v>110022.03081218383</v>
      </c>
      <c r="I11" s="359"/>
      <c r="J11" s="360">
        <f t="shared" si="0"/>
        <v>3</v>
      </c>
      <c r="K11" s="390">
        <v>91326.444023733566</v>
      </c>
      <c r="L11" s="380">
        <f>K11</f>
        <v>91326.444023733566</v>
      </c>
      <c r="M11" s="380">
        <v>0</v>
      </c>
      <c r="N11" s="381">
        <f t="shared" ref="N11:N38" si="7">M11</f>
        <v>0</v>
      </c>
      <c r="O11" s="391"/>
      <c r="P11" s="364">
        <f t="shared" si="1"/>
        <v>3</v>
      </c>
      <c r="Q11" s="356">
        <v>434290.79925249401</v>
      </c>
      <c r="R11" s="390">
        <f>Q11-Q10</f>
        <v>-27343.969610696426</v>
      </c>
      <c r="S11" s="390">
        <f>R11</f>
        <v>-27343.969610696426</v>
      </c>
      <c r="T11" s="356">
        <v>464062.89344473847</v>
      </c>
      <c r="U11" s="390">
        <f t="shared" ref="U11:U38" si="8">T11-T10</f>
        <v>2428.1245815480361</v>
      </c>
      <c r="V11" s="390">
        <f>U11</f>
        <v>2428.1245815480361</v>
      </c>
      <c r="W11" s="356">
        <f>U11-R11</f>
        <v>29772.094192244462</v>
      </c>
      <c r="X11" s="358">
        <f t="shared" ref="X11:X38" si="9">V11-S11</f>
        <v>29772.094192244462</v>
      </c>
      <c r="Y11" s="383"/>
      <c r="Z11" s="392">
        <f t="shared" ref="Z11:Z23" si="10">K11*0.4*0.5</f>
        <v>18265.288804746713</v>
      </c>
      <c r="AA11" s="356">
        <f t="shared" ref="AA11:AA23" si="11">N11*0.4*0.5</f>
        <v>0</v>
      </c>
      <c r="AB11" s="358">
        <f t="shared" ref="AB11:AB23" si="12">AA11-Z11</f>
        <v>-18265.288804746713</v>
      </c>
      <c r="AC11" s="387"/>
      <c r="AD11" s="360">
        <f t="shared" si="2"/>
        <v>3</v>
      </c>
      <c r="AE11" s="357">
        <v>1164.7824138253388</v>
      </c>
      <c r="AF11" s="390">
        <v>375.2390993453642</v>
      </c>
      <c r="AG11" s="357">
        <v>-1746.6823106221084</v>
      </c>
      <c r="AH11" s="357">
        <v>0</v>
      </c>
      <c r="AI11" s="357">
        <v>0</v>
      </c>
      <c r="AJ11" s="388">
        <v>0</v>
      </c>
      <c r="AK11" s="367"/>
      <c r="AL11" s="367"/>
      <c r="AM11" s="367"/>
      <c r="AN11" s="367"/>
      <c r="AO11" s="367"/>
      <c r="AP11" s="367"/>
      <c r="AQ11" s="367"/>
      <c r="AR11" s="367"/>
      <c r="AS11" s="367"/>
      <c r="AT11" s="367"/>
      <c r="AU11" s="392">
        <f t="shared" ref="AU11:AU17" si="13">MAX(0,(L11-N11)*0.4*0.5*3.67)</f>
        <v>67033.609913420441</v>
      </c>
      <c r="AV11" s="356">
        <f>AU11*-20%</f>
        <v>-13406.721982684088</v>
      </c>
      <c r="AW11" s="393">
        <f>IF(AU11&gt;0,-AV11/BB11,0%)</f>
        <v>0.12185488564168032</v>
      </c>
      <c r="AX11" s="394"/>
      <c r="AY11" s="360">
        <f t="shared" si="3"/>
        <v>2008</v>
      </c>
      <c r="AZ11" s="374">
        <f t="shared" si="3"/>
        <v>3</v>
      </c>
      <c r="BA11" s="377">
        <f>BA10+BB11</f>
        <v>110022.03081218383</v>
      </c>
      <c r="BB11" s="356">
        <f>H11</f>
        <v>110022.03081218383</v>
      </c>
      <c r="BC11" s="356">
        <f t="shared" si="4"/>
        <v>-13406.721982684088</v>
      </c>
      <c r="BD11" s="376">
        <v>6.9000000000000006E-2</v>
      </c>
      <c r="BE11" s="356">
        <f>-(BB11+BC11)*BD11</f>
        <v>-6666.4563092354829</v>
      </c>
      <c r="BF11" s="377">
        <f t="shared" si="5"/>
        <v>103611.70673220069</v>
      </c>
      <c r="BG11" s="376">
        <v>0.1</v>
      </c>
      <c r="BH11" s="356">
        <f t="shared" si="6"/>
        <v>-10361.170673220069</v>
      </c>
      <c r="BI11" s="356">
        <f>-BH11+BI10-BJ11</f>
        <v>10361.02067322007</v>
      </c>
      <c r="BJ11" s="365"/>
      <c r="BK11" s="366">
        <f t="shared" ref="BK11:BK17" si="14">BB11+BC11+BE11+BH11+BJ11</f>
        <v>79587.681847044194</v>
      </c>
      <c r="BL11"/>
      <c r="BM11"/>
      <c r="BN11"/>
      <c r="BO11"/>
      <c r="BP11"/>
      <c r="BQ11"/>
      <c r="BR11"/>
    </row>
    <row r="12" spans="1:70" s="18" customFormat="1">
      <c r="A12" s="353">
        <v>2009</v>
      </c>
      <c r="B12" s="354">
        <v>4</v>
      </c>
      <c r="C12" s="390">
        <v>-105980.00815628975</v>
      </c>
      <c r="D12" s="356">
        <f t="shared" ref="D12:D38" si="15">C12</f>
        <v>-105980.00815628975</v>
      </c>
      <c r="E12" s="379">
        <v>8863.3480871242664</v>
      </c>
      <c r="F12" s="356">
        <f t="shared" ref="F12:F38" si="16">E12</f>
        <v>8863.3480871242664</v>
      </c>
      <c r="G12" s="356">
        <f t="shared" ref="G12:G30" si="17">E12-C12</f>
        <v>114843.35624341402</v>
      </c>
      <c r="H12" s="358">
        <f t="shared" ref="H12:H38" si="18">G12</f>
        <v>114843.35624341402</v>
      </c>
      <c r="I12" s="359"/>
      <c r="J12" s="360">
        <f t="shared" si="0"/>
        <v>4</v>
      </c>
      <c r="K12" s="390">
        <v>91961.960369978202</v>
      </c>
      <c r="L12" s="380">
        <f t="shared" ref="L12:L20" si="19">K12</f>
        <v>91961.960369978202</v>
      </c>
      <c r="M12" s="380">
        <v>0</v>
      </c>
      <c r="N12" s="381">
        <f t="shared" si="7"/>
        <v>0</v>
      </c>
      <c r="O12" s="391"/>
      <c r="P12" s="364">
        <f t="shared" si="1"/>
        <v>4</v>
      </c>
      <c r="Q12" s="356">
        <v>405621.51172866346</v>
      </c>
      <c r="R12" s="390">
        <f t="shared" ref="R12:R38" si="20">Q12-Q11</f>
        <v>-28669.287523830542</v>
      </c>
      <c r="S12" s="390">
        <f t="shared" ref="S12:S38" si="21">R12</f>
        <v>-28669.287523830542</v>
      </c>
      <c r="T12" s="356">
        <v>466477.97466738813</v>
      </c>
      <c r="U12" s="390">
        <f t="shared" si="8"/>
        <v>2415.0812226496637</v>
      </c>
      <c r="V12" s="390">
        <f t="shared" ref="V12:V38" si="22">U12</f>
        <v>2415.0812226496637</v>
      </c>
      <c r="W12" s="356">
        <f t="shared" ref="W12:W38" si="23">U12-R12</f>
        <v>31084.368746480206</v>
      </c>
      <c r="X12" s="358">
        <f t="shared" si="9"/>
        <v>31084.368746480206</v>
      </c>
      <c r="Y12" s="394"/>
      <c r="Z12" s="392">
        <f t="shared" si="10"/>
        <v>18392.392073995641</v>
      </c>
      <c r="AA12" s="356">
        <f t="shared" si="11"/>
        <v>0</v>
      </c>
      <c r="AB12" s="358">
        <f t="shared" si="12"/>
        <v>-18392.392073995641</v>
      </c>
      <c r="AC12" s="387"/>
      <c r="AD12" s="360">
        <f t="shared" si="2"/>
        <v>4</v>
      </c>
      <c r="AE12" s="357">
        <v>1172.8878237284323</v>
      </c>
      <c r="AF12" s="390">
        <v>377.8502880753461</v>
      </c>
      <c r="AG12" s="357">
        <v>-1758.8370065807972</v>
      </c>
      <c r="AH12" s="357">
        <v>0</v>
      </c>
      <c r="AI12" s="357">
        <v>0</v>
      </c>
      <c r="AJ12" s="388">
        <v>0</v>
      </c>
      <c r="AK12" s="367"/>
      <c r="AL12" s="367"/>
      <c r="AM12" s="367"/>
      <c r="AN12" s="367"/>
      <c r="AO12" s="367"/>
      <c r="AP12" s="367"/>
      <c r="AQ12" s="367"/>
      <c r="AR12" s="367"/>
      <c r="AS12" s="367"/>
      <c r="AT12" s="367"/>
      <c r="AU12" s="392">
        <f t="shared" si="13"/>
        <v>67500.078911564007</v>
      </c>
      <c r="AV12" s="356">
        <f t="shared" ref="AV12:AV18" si="24">AU12*-20%</f>
        <v>-13500.015782312803</v>
      </c>
      <c r="AW12" s="393">
        <f t="shared" ref="AW12:AW20" si="25">IF(AU12&gt;0,-AV12/BB12,0%)</f>
        <v>0.11755156087304786</v>
      </c>
      <c r="AX12" s="383"/>
      <c r="AY12" s="360">
        <f t="shared" si="3"/>
        <v>2009</v>
      </c>
      <c r="AZ12" s="374">
        <f t="shared" si="3"/>
        <v>4</v>
      </c>
      <c r="BA12" s="377">
        <f t="shared" ref="BA12:BA38" si="26">BA11+BB12</f>
        <v>224865.38705559785</v>
      </c>
      <c r="BB12" s="356">
        <f t="shared" ref="BB12:BB38" si="27">H12</f>
        <v>114843.35624341402</v>
      </c>
      <c r="BC12" s="356">
        <f t="shared" si="4"/>
        <v>-13500.015782312803</v>
      </c>
      <c r="BD12" s="376">
        <v>6.9000000000000006E-2</v>
      </c>
      <c r="BE12" s="356">
        <f t="shared" ref="BE12:BE30" si="28">-(BB12+BC12)*BD12</f>
        <v>-6992.6904918159844</v>
      </c>
      <c r="BF12" s="377">
        <f t="shared" si="5"/>
        <v>108388.42442926249</v>
      </c>
      <c r="BG12" s="376">
        <f>BG11</f>
        <v>0.1</v>
      </c>
      <c r="BH12" s="356">
        <f t="shared" si="6"/>
        <v>-10838.84244292625</v>
      </c>
      <c r="BI12" s="356">
        <f t="shared" ref="BI12:BI38" si="29">-BH12+BI11-BJ12</f>
        <v>21199.86311614632</v>
      </c>
      <c r="BJ12" s="365"/>
      <c r="BK12" s="366">
        <f t="shared" si="14"/>
        <v>83511.807526358971</v>
      </c>
      <c r="BL12"/>
      <c r="BM12"/>
      <c r="BN12"/>
      <c r="BO12"/>
      <c r="BP12"/>
      <c r="BQ12"/>
      <c r="BR12"/>
    </row>
    <row r="13" spans="1:70" s="18" customFormat="1">
      <c r="A13" s="353">
        <v>2010</v>
      </c>
      <c r="B13" s="354">
        <v>5</v>
      </c>
      <c r="C13" s="390">
        <v>-110413.7357825143</v>
      </c>
      <c r="D13" s="356">
        <f t="shared" si="15"/>
        <v>-110413.7357825143</v>
      </c>
      <c r="E13" s="379">
        <v>8815.3992903785365</v>
      </c>
      <c r="F13" s="356">
        <f t="shared" si="16"/>
        <v>8815.3992903785365</v>
      </c>
      <c r="G13" s="356">
        <f t="shared" si="17"/>
        <v>119229.13507289284</v>
      </c>
      <c r="H13" s="358">
        <f t="shared" si="18"/>
        <v>119229.13507289284</v>
      </c>
      <c r="I13" s="359"/>
      <c r="J13" s="360">
        <f t="shared" si="0"/>
        <v>5</v>
      </c>
      <c r="K13" s="390">
        <v>92595.495739041435</v>
      </c>
      <c r="L13" s="380">
        <f t="shared" si="19"/>
        <v>92595.495739041435</v>
      </c>
      <c r="M13" s="380">
        <v>0</v>
      </c>
      <c r="N13" s="381">
        <f t="shared" si="7"/>
        <v>0</v>
      </c>
      <c r="O13" s="391"/>
      <c r="P13" s="364">
        <f t="shared" si="1"/>
        <v>5</v>
      </c>
      <c r="Q13" s="356">
        <v>375745.5576488112</v>
      </c>
      <c r="R13" s="390">
        <f t="shared" si="20"/>
        <v>-29875.954079852265</v>
      </c>
      <c r="S13" s="390">
        <f t="shared" si="21"/>
        <v>-29875.954079852265</v>
      </c>
      <c r="T13" s="356">
        <v>468879.99082280463</v>
      </c>
      <c r="U13" s="390">
        <f t="shared" si="8"/>
        <v>2402.0161554164952</v>
      </c>
      <c r="V13" s="390">
        <f t="shared" si="22"/>
        <v>2402.0161554164952</v>
      </c>
      <c r="W13" s="356">
        <f t="shared" si="23"/>
        <v>32277.97023526876</v>
      </c>
      <c r="X13" s="358">
        <f t="shared" si="9"/>
        <v>32277.97023526876</v>
      </c>
      <c r="Y13" s="383"/>
      <c r="Z13" s="392">
        <f t="shared" si="10"/>
        <v>18519.099147808287</v>
      </c>
      <c r="AA13" s="356">
        <f t="shared" si="11"/>
        <v>0</v>
      </c>
      <c r="AB13" s="358">
        <f t="shared" si="12"/>
        <v>-18519.099147808287</v>
      </c>
      <c r="AC13" s="387"/>
      <c r="AD13" s="360">
        <f t="shared" si="2"/>
        <v>5</v>
      </c>
      <c r="AE13" s="357">
        <v>1180.9679681412536</v>
      </c>
      <c r="AF13" s="357">
        <v>380.45333743122529</v>
      </c>
      <c r="AG13" s="357">
        <v>-1770.9538149611676</v>
      </c>
      <c r="AH13" s="357">
        <v>0</v>
      </c>
      <c r="AI13" s="357">
        <v>0</v>
      </c>
      <c r="AJ13" s="388">
        <v>0</v>
      </c>
      <c r="AK13" s="367"/>
      <c r="AL13" s="367"/>
      <c r="AM13" s="367"/>
      <c r="AN13" s="367"/>
      <c r="AO13" s="367"/>
      <c r="AP13" s="367"/>
      <c r="AQ13" s="367"/>
      <c r="AR13" s="367"/>
      <c r="AS13" s="367"/>
      <c r="AT13" s="367"/>
      <c r="AU13" s="392">
        <f t="shared" si="13"/>
        <v>67965.093872456418</v>
      </c>
      <c r="AV13" s="356">
        <f t="shared" si="24"/>
        <v>-13593.018774491284</v>
      </c>
      <c r="AW13" s="393">
        <f t="shared" si="25"/>
        <v>0.11400752648403388</v>
      </c>
      <c r="AX13" s="383"/>
      <c r="AY13" s="360">
        <f t="shared" si="3"/>
        <v>2010</v>
      </c>
      <c r="AZ13" s="374">
        <f t="shared" si="3"/>
        <v>5</v>
      </c>
      <c r="BA13" s="377">
        <f t="shared" si="26"/>
        <v>344094.52212849067</v>
      </c>
      <c r="BB13" s="356">
        <f t="shared" si="27"/>
        <v>119229.13507289284</v>
      </c>
      <c r="BC13" s="356">
        <f t="shared" si="4"/>
        <v>-13593.018774491284</v>
      </c>
      <c r="BD13" s="376">
        <v>6.9000000000000006E-2</v>
      </c>
      <c r="BE13" s="356">
        <f t="shared" si="28"/>
        <v>-7288.8920245897079</v>
      </c>
      <c r="BF13" s="377">
        <f t="shared" si="5"/>
        <v>112729.73457198535</v>
      </c>
      <c r="BG13" s="376">
        <f t="shared" ref="BG13:BG38" si="30">BG12</f>
        <v>0.1</v>
      </c>
      <c r="BH13" s="356">
        <f t="shared" si="6"/>
        <v>-11272.973457198535</v>
      </c>
      <c r="BI13" s="356">
        <f t="shared" si="29"/>
        <v>32472.836573344855</v>
      </c>
      <c r="BJ13" s="365"/>
      <c r="BK13" s="366">
        <f t="shared" si="14"/>
        <v>87074.250816613319</v>
      </c>
      <c r="BL13"/>
      <c r="BM13"/>
      <c r="BN13"/>
      <c r="BO13"/>
      <c r="BP13"/>
      <c r="BQ13"/>
      <c r="BR13"/>
    </row>
    <row r="14" spans="1:70" s="18" customFormat="1">
      <c r="A14" s="353">
        <v>2011</v>
      </c>
      <c r="B14" s="354">
        <v>6</v>
      </c>
      <c r="C14" s="390">
        <v>-114476.97328476116</v>
      </c>
      <c r="D14" s="356">
        <f t="shared" si="15"/>
        <v>-114476.97328476116</v>
      </c>
      <c r="E14" s="379">
        <v>8731.6076165278082</v>
      </c>
      <c r="F14" s="356">
        <f t="shared" si="16"/>
        <v>8731.6076165278082</v>
      </c>
      <c r="G14" s="356">
        <f t="shared" si="17"/>
        <v>123208.58090128897</v>
      </c>
      <c r="H14" s="358">
        <f t="shared" si="18"/>
        <v>123208.58090128897</v>
      </c>
      <c r="I14" s="359"/>
      <c r="J14" s="360">
        <f t="shared" si="0"/>
        <v>6</v>
      </c>
      <c r="K14" s="390">
        <v>93229.502769338302</v>
      </c>
      <c r="L14" s="380">
        <f t="shared" si="19"/>
        <v>93229.502769338302</v>
      </c>
      <c r="M14" s="380">
        <v>0</v>
      </c>
      <c r="N14" s="381">
        <f t="shared" si="7"/>
        <v>0</v>
      </c>
      <c r="O14" s="391"/>
      <c r="P14" s="364">
        <f t="shared" si="1"/>
        <v>6</v>
      </c>
      <c r="Q14" s="356">
        <v>344763.88906770991</v>
      </c>
      <c r="R14" s="390">
        <f t="shared" si="20"/>
        <v>-30981.668581101287</v>
      </c>
      <c r="S14" s="390">
        <f t="shared" si="21"/>
        <v>-30981.668581101287</v>
      </c>
      <c r="T14" s="356">
        <v>471259.1754594607</v>
      </c>
      <c r="U14" s="390">
        <f t="shared" si="8"/>
        <v>2379.1846366560785</v>
      </c>
      <c r="V14" s="390">
        <f t="shared" si="22"/>
        <v>2379.1846366560785</v>
      </c>
      <c r="W14" s="356">
        <f t="shared" si="23"/>
        <v>33360.853217757365</v>
      </c>
      <c r="X14" s="358">
        <f t="shared" si="9"/>
        <v>33360.853217757365</v>
      </c>
      <c r="Y14" s="383"/>
      <c r="Z14" s="392">
        <f t="shared" si="10"/>
        <v>18645.900553867661</v>
      </c>
      <c r="AA14" s="356">
        <f t="shared" si="11"/>
        <v>0</v>
      </c>
      <c r="AB14" s="358">
        <f t="shared" si="12"/>
        <v>-18645.900553867661</v>
      </c>
      <c r="AC14" s="387"/>
      <c r="AD14" s="360">
        <f t="shared" si="2"/>
        <v>6</v>
      </c>
      <c r="AE14" s="357">
        <v>1189.0541281469964</v>
      </c>
      <c r="AF14" s="357">
        <v>383.05832473331935</v>
      </c>
      <c r="AG14" s="357">
        <v>-1783.0796441935179</v>
      </c>
      <c r="AH14" s="357">
        <v>0</v>
      </c>
      <c r="AI14" s="357">
        <v>0</v>
      </c>
      <c r="AJ14" s="388">
        <v>0</v>
      </c>
      <c r="AK14" s="367"/>
      <c r="AL14" s="367"/>
      <c r="AM14" s="367"/>
      <c r="AN14" s="367"/>
      <c r="AO14" s="367"/>
      <c r="AP14" s="367"/>
      <c r="AQ14" s="367"/>
      <c r="AR14" s="367"/>
      <c r="AS14" s="367"/>
      <c r="AT14" s="367"/>
      <c r="AU14" s="392">
        <f t="shared" si="13"/>
        <v>68430.455032694314</v>
      </c>
      <c r="AV14" s="356">
        <f t="shared" si="24"/>
        <v>-13686.091006538863</v>
      </c>
      <c r="AW14" s="393">
        <f t="shared" si="25"/>
        <v>0.11108066423964214</v>
      </c>
      <c r="AX14" s="383"/>
      <c r="AY14" s="360">
        <f t="shared" si="3"/>
        <v>2011</v>
      </c>
      <c r="AZ14" s="374">
        <f t="shared" si="3"/>
        <v>6</v>
      </c>
      <c r="BA14" s="377">
        <f t="shared" si="26"/>
        <v>467303.10302977962</v>
      </c>
      <c r="BB14" s="356">
        <f t="shared" si="27"/>
        <v>123208.58090128897</v>
      </c>
      <c r="BC14" s="356">
        <f t="shared" si="4"/>
        <v>-13686.091006538863</v>
      </c>
      <c r="BD14" s="376">
        <v>6.9000000000000006E-2</v>
      </c>
      <c r="BE14" s="356">
        <f t="shared" si="28"/>
        <v>-7557.0518027377575</v>
      </c>
      <c r="BF14" s="377">
        <f t="shared" si="5"/>
        <v>116664.67860709876</v>
      </c>
      <c r="BG14" s="376">
        <f t="shared" si="30"/>
        <v>0.1</v>
      </c>
      <c r="BH14" s="356">
        <f t="shared" si="6"/>
        <v>-11666.467860709876</v>
      </c>
      <c r="BI14" s="356">
        <f t="shared" si="29"/>
        <v>44139.304434054735</v>
      </c>
      <c r="BJ14" s="365"/>
      <c r="BK14" s="366">
        <f t="shared" si="14"/>
        <v>90298.970231302475</v>
      </c>
      <c r="BL14"/>
      <c r="BM14"/>
      <c r="BN14"/>
      <c r="BO14"/>
      <c r="BP14"/>
      <c r="BQ14"/>
      <c r="BR14"/>
    </row>
    <row r="15" spans="1:70" s="18" customFormat="1">
      <c r="A15" s="353">
        <v>2012</v>
      </c>
      <c r="B15" s="354">
        <v>7</v>
      </c>
      <c r="C15" s="390">
        <v>-117940.57669582359</v>
      </c>
      <c r="D15" s="356">
        <f t="shared" si="15"/>
        <v>-117940.57669582359</v>
      </c>
      <c r="E15" s="379">
        <v>8843.6533253387643</v>
      </c>
      <c r="F15" s="356">
        <f t="shared" si="16"/>
        <v>8843.6533253387643</v>
      </c>
      <c r="G15" s="356">
        <f t="shared" si="17"/>
        <v>126784.23002116235</v>
      </c>
      <c r="H15" s="358">
        <f t="shared" si="18"/>
        <v>126784.23002116235</v>
      </c>
      <c r="I15" s="359"/>
      <c r="J15" s="395">
        <f t="shared" si="0"/>
        <v>7</v>
      </c>
      <c r="K15" s="390">
        <v>94184.002247351542</v>
      </c>
      <c r="L15" s="380">
        <f t="shared" si="19"/>
        <v>94184.002247351542</v>
      </c>
      <c r="M15" s="380">
        <v>0</v>
      </c>
      <c r="N15" s="381">
        <f t="shared" si="7"/>
        <v>0</v>
      </c>
      <c r="O15" s="396"/>
      <c r="P15" s="364">
        <f t="shared" si="1"/>
        <v>7</v>
      </c>
      <c r="Q15" s="356">
        <v>312804.08723108307</v>
      </c>
      <c r="R15" s="390">
        <f t="shared" si="20"/>
        <v>-31959.801836626837</v>
      </c>
      <c r="S15" s="390">
        <f t="shared" si="21"/>
        <v>-31959.801836626837</v>
      </c>
      <c r="T15" s="356">
        <v>473668.89026200533</v>
      </c>
      <c r="U15" s="390">
        <f t="shared" si="8"/>
        <v>2409.7148025446222</v>
      </c>
      <c r="V15" s="390">
        <f t="shared" si="22"/>
        <v>2409.7148025446222</v>
      </c>
      <c r="W15" s="356">
        <f t="shared" si="23"/>
        <v>34369.516639171459</v>
      </c>
      <c r="X15" s="358">
        <f t="shared" si="9"/>
        <v>34369.516639171459</v>
      </c>
      <c r="Y15" s="383"/>
      <c r="Z15" s="392">
        <f t="shared" si="10"/>
        <v>18836.800449470309</v>
      </c>
      <c r="AA15" s="356">
        <f t="shared" si="11"/>
        <v>0</v>
      </c>
      <c r="AB15" s="358">
        <f t="shared" si="12"/>
        <v>-18836.800449470309</v>
      </c>
      <c r="AC15" s="387"/>
      <c r="AD15" s="360">
        <f t="shared" si="2"/>
        <v>7</v>
      </c>
      <c r="AE15" s="357">
        <v>1201.2278661905621</v>
      </c>
      <c r="AF15" s="357">
        <v>315.78519270611008</v>
      </c>
      <c r="AG15" s="357">
        <v>-1693.6081421127774</v>
      </c>
      <c r="AH15" s="357">
        <v>0</v>
      </c>
      <c r="AI15" s="357">
        <v>0</v>
      </c>
      <c r="AJ15" s="388">
        <v>0</v>
      </c>
      <c r="AK15" s="367"/>
      <c r="AL15" s="367"/>
      <c r="AM15" s="367"/>
      <c r="AN15" s="367"/>
      <c r="AO15" s="367"/>
      <c r="AP15" s="367"/>
      <c r="AQ15" s="367"/>
      <c r="AR15" s="367"/>
      <c r="AS15" s="367"/>
      <c r="AT15" s="367"/>
      <c r="AU15" s="392">
        <f t="shared" si="13"/>
        <v>69131.057649556038</v>
      </c>
      <c r="AV15" s="356">
        <f t="shared" si="24"/>
        <v>-13826.211529911208</v>
      </c>
      <c r="AW15" s="393">
        <f t="shared" si="25"/>
        <v>0.10905308592088613</v>
      </c>
      <c r="AX15" s="383"/>
      <c r="AY15" s="360">
        <f t="shared" si="3"/>
        <v>2012</v>
      </c>
      <c r="AZ15" s="374">
        <f t="shared" si="3"/>
        <v>7</v>
      </c>
      <c r="BA15" s="377">
        <f t="shared" si="26"/>
        <v>594087.33305094193</v>
      </c>
      <c r="BB15" s="356">
        <f t="shared" si="27"/>
        <v>126784.23002116235</v>
      </c>
      <c r="BC15" s="356">
        <f t="shared" si="4"/>
        <v>-13826.211529911208</v>
      </c>
      <c r="BD15" s="376">
        <v>1.4999999999999999E-2</v>
      </c>
      <c r="BE15" s="356">
        <f t="shared" si="28"/>
        <v>-1694.3702773687671</v>
      </c>
      <c r="BF15" s="377">
        <f t="shared" si="5"/>
        <v>120568.68813960846</v>
      </c>
      <c r="BG15" s="376">
        <f t="shared" si="30"/>
        <v>0.1</v>
      </c>
      <c r="BH15" s="356">
        <f t="shared" si="6"/>
        <v>-12056.868813960848</v>
      </c>
      <c r="BI15" s="356">
        <f t="shared" si="29"/>
        <v>56196.173248015584</v>
      </c>
      <c r="BJ15" s="365"/>
      <c r="BK15" s="366">
        <f t="shared" si="14"/>
        <v>99206.779399921536</v>
      </c>
      <c r="BL15"/>
      <c r="BM15"/>
      <c r="BN15"/>
      <c r="BO15"/>
      <c r="BP15"/>
      <c r="BQ15" s="81"/>
      <c r="BR15" s="81"/>
    </row>
    <row r="16" spans="1:70" s="18" customFormat="1">
      <c r="A16" s="353">
        <v>2013</v>
      </c>
      <c r="B16" s="354">
        <v>8</v>
      </c>
      <c r="C16" s="390">
        <v>-121566.13467674419</v>
      </c>
      <c r="D16" s="356">
        <f t="shared" si="15"/>
        <v>-121566.13467674419</v>
      </c>
      <c r="E16" s="379">
        <v>8274.659511836684</v>
      </c>
      <c r="F16" s="356">
        <f t="shared" si="16"/>
        <v>8274.659511836684</v>
      </c>
      <c r="G16" s="356">
        <f t="shared" si="17"/>
        <v>129840.79418858087</v>
      </c>
      <c r="H16" s="358">
        <f t="shared" si="18"/>
        <v>129840.79418858087</v>
      </c>
      <c r="I16" s="359"/>
      <c r="J16" s="395">
        <f t="shared" si="0"/>
        <v>8</v>
      </c>
      <c r="K16" s="390">
        <v>94645.459271637577</v>
      </c>
      <c r="L16" s="380">
        <f t="shared" si="19"/>
        <v>94645.459271637577</v>
      </c>
      <c r="M16" s="380">
        <v>0</v>
      </c>
      <c r="N16" s="381">
        <f t="shared" si="7"/>
        <v>0</v>
      </c>
      <c r="O16" s="396"/>
      <c r="P16" s="364">
        <f t="shared" si="1"/>
        <v>8</v>
      </c>
      <c r="Q16" s="356">
        <v>279857.26016874734</v>
      </c>
      <c r="R16" s="390">
        <f t="shared" si="20"/>
        <v>-32946.827062335738</v>
      </c>
      <c r="S16" s="390">
        <f t="shared" si="21"/>
        <v>-32946.827062335738</v>
      </c>
      <c r="T16" s="356">
        <v>475923.5658783096</v>
      </c>
      <c r="U16" s="390">
        <f t="shared" si="8"/>
        <v>2254.6756163042737</v>
      </c>
      <c r="V16" s="390">
        <f t="shared" si="22"/>
        <v>2254.6756163042737</v>
      </c>
      <c r="W16" s="356">
        <f t="shared" si="23"/>
        <v>35201.502678640012</v>
      </c>
      <c r="X16" s="358">
        <f t="shared" si="9"/>
        <v>35201.502678640012</v>
      </c>
      <c r="Y16" s="383"/>
      <c r="Z16" s="392">
        <f t="shared" si="10"/>
        <v>18929.091854327515</v>
      </c>
      <c r="AA16" s="356">
        <f t="shared" si="11"/>
        <v>0</v>
      </c>
      <c r="AB16" s="358">
        <f t="shared" si="12"/>
        <v>-18929.091854327515</v>
      </c>
      <c r="AC16" s="387"/>
      <c r="AD16" s="360">
        <f t="shared" si="2"/>
        <v>8</v>
      </c>
      <c r="AE16" s="357">
        <v>1207.1133140733773</v>
      </c>
      <c r="AF16" s="357">
        <v>317.33239065759494</v>
      </c>
      <c r="AG16" s="357">
        <v>-1701.9060202546884</v>
      </c>
      <c r="AH16" s="357">
        <v>0</v>
      </c>
      <c r="AI16" s="357">
        <v>0</v>
      </c>
      <c r="AJ16" s="388">
        <v>0</v>
      </c>
      <c r="AK16" s="367"/>
      <c r="AL16" s="367"/>
      <c r="AM16" s="367"/>
      <c r="AN16" s="367"/>
      <c r="AO16" s="367"/>
      <c r="AP16" s="367"/>
      <c r="AQ16" s="367"/>
      <c r="AR16" s="367"/>
      <c r="AS16" s="367"/>
      <c r="AT16" s="367"/>
      <c r="AU16" s="392">
        <f>MAX(0,(L16-N16)*0.4*0.5*3.67)</f>
        <v>69469.767105381979</v>
      </c>
      <c r="AV16" s="356">
        <f t="shared" si="24"/>
        <v>-13893.953421076396</v>
      </c>
      <c r="AW16" s="393">
        <f t="shared" si="25"/>
        <v>0.10700761272991605</v>
      </c>
      <c r="AX16" s="383"/>
      <c r="AY16" s="360">
        <f t="shared" si="3"/>
        <v>2013</v>
      </c>
      <c r="AZ16" s="374">
        <f t="shared" si="3"/>
        <v>8</v>
      </c>
      <c r="BA16" s="377">
        <f t="shared" si="26"/>
        <v>723928.12723952276</v>
      </c>
      <c r="BB16" s="356">
        <f t="shared" si="27"/>
        <v>129840.79418858087</v>
      </c>
      <c r="BC16" s="356">
        <f t="shared" si="4"/>
        <v>-13893.953421076396</v>
      </c>
      <c r="BD16" s="376">
        <v>1.4999999999999999E-2</v>
      </c>
      <c r="BE16" s="356">
        <f t="shared" si="28"/>
        <v>-1739.202611512567</v>
      </c>
      <c r="BF16" s="377">
        <f t="shared" si="5"/>
        <v>123594.79909424616</v>
      </c>
      <c r="BG16" s="376">
        <f t="shared" si="30"/>
        <v>0.1</v>
      </c>
      <c r="BH16" s="356">
        <f t="shared" si="6"/>
        <v>-12359.479909424617</v>
      </c>
      <c r="BI16" s="356">
        <f t="shared" si="29"/>
        <v>68555.653157440203</v>
      </c>
      <c r="BJ16" s="365"/>
      <c r="BK16" s="366">
        <f t="shared" si="14"/>
        <v>101848.1582465673</v>
      </c>
      <c r="BL16"/>
      <c r="BM16"/>
      <c r="BN16"/>
      <c r="BO16"/>
      <c r="BP16"/>
      <c r="BQ16" s="81"/>
      <c r="BR16" s="81"/>
    </row>
    <row r="17" spans="1:68">
      <c r="A17" s="397">
        <v>2014</v>
      </c>
      <c r="B17" s="354">
        <v>9</v>
      </c>
      <c r="C17" s="390">
        <v>-124329.21739360936</v>
      </c>
      <c r="D17" s="356">
        <f t="shared" si="15"/>
        <v>-124329.21739360936</v>
      </c>
      <c r="E17" s="379">
        <v>8740.0337145017002</v>
      </c>
      <c r="F17" s="356">
        <f t="shared" si="16"/>
        <v>8740.0337145017002</v>
      </c>
      <c r="G17" s="356">
        <f t="shared" si="17"/>
        <v>133069.25110811106</v>
      </c>
      <c r="H17" s="358">
        <f t="shared" si="18"/>
        <v>133069.25110811106</v>
      </c>
      <c r="I17" s="359"/>
      <c r="J17" s="360">
        <f t="shared" si="0"/>
        <v>9</v>
      </c>
      <c r="K17" s="390">
        <v>95278.214736757058</v>
      </c>
      <c r="L17" s="380">
        <f t="shared" si="19"/>
        <v>95278.214736757058</v>
      </c>
      <c r="M17" s="380">
        <v>0</v>
      </c>
      <c r="N17" s="381">
        <f t="shared" si="7"/>
        <v>0</v>
      </c>
      <c r="O17" s="396"/>
      <c r="P17" s="364">
        <f t="shared" si="1"/>
        <v>9</v>
      </c>
      <c r="Q17" s="356">
        <v>246158.73594936176</v>
      </c>
      <c r="R17" s="390">
        <f t="shared" si="20"/>
        <v>-33698.524219385581</v>
      </c>
      <c r="S17" s="390">
        <f t="shared" si="21"/>
        <v>-33698.524219385581</v>
      </c>
      <c r="T17" s="356">
        <v>478305.0464544681</v>
      </c>
      <c r="U17" s="390">
        <f t="shared" si="8"/>
        <v>2381.4805761585012</v>
      </c>
      <c r="V17" s="390">
        <f t="shared" si="22"/>
        <v>2381.4805761585012</v>
      </c>
      <c r="W17" s="356">
        <f t="shared" si="23"/>
        <v>36080.004795544082</v>
      </c>
      <c r="X17" s="358">
        <f t="shared" si="9"/>
        <v>36080.004795544082</v>
      </c>
      <c r="Y17" s="383"/>
      <c r="Z17" s="392">
        <f t="shared" si="10"/>
        <v>19055.642947351411</v>
      </c>
      <c r="AA17" s="356">
        <f t="shared" si="11"/>
        <v>0</v>
      </c>
      <c r="AB17" s="358">
        <f t="shared" si="12"/>
        <v>-19055.642947351411</v>
      </c>
      <c r="AC17" s="387"/>
      <c r="AD17" s="360">
        <f t="shared" si="2"/>
        <v>9</v>
      </c>
      <c r="AE17" s="357">
        <v>1215.183511549056</v>
      </c>
      <c r="AF17" s="357">
        <v>319.45392724258562</v>
      </c>
      <c r="AG17" s="357">
        <v>-1713.2841713432172</v>
      </c>
      <c r="AH17" s="357">
        <v>0</v>
      </c>
      <c r="AI17" s="357">
        <v>0</v>
      </c>
      <c r="AJ17" s="388">
        <v>0</v>
      </c>
      <c r="AK17" s="383"/>
      <c r="AL17" s="383"/>
      <c r="AM17" s="383"/>
      <c r="AN17" s="383"/>
      <c r="AO17" s="383"/>
      <c r="AP17" s="383"/>
      <c r="AQ17" s="383"/>
      <c r="AR17" s="383"/>
      <c r="AS17" s="383"/>
      <c r="AT17" s="383"/>
      <c r="AU17" s="392">
        <f t="shared" si="13"/>
        <v>69934.20961677967</v>
      </c>
      <c r="AV17" s="356">
        <f t="shared" si="24"/>
        <v>-13986.841923355934</v>
      </c>
      <c r="AW17" s="393">
        <f t="shared" si="25"/>
        <v>0.10510949604723059</v>
      </c>
      <c r="AX17" s="383"/>
      <c r="AY17" s="360">
        <f t="shared" si="3"/>
        <v>2014</v>
      </c>
      <c r="AZ17" s="374">
        <f t="shared" si="3"/>
        <v>9</v>
      </c>
      <c r="BA17" s="377">
        <f t="shared" si="26"/>
        <v>856997.37834763387</v>
      </c>
      <c r="BB17" s="356">
        <f t="shared" si="27"/>
        <v>133069.25110811106</v>
      </c>
      <c r="BC17" s="356">
        <f t="shared" si="4"/>
        <v>-13986.841923355934</v>
      </c>
      <c r="BD17" s="376">
        <v>1.4999999999999999E-2</v>
      </c>
      <c r="BE17" s="356">
        <f t="shared" si="28"/>
        <v>-1786.2361377713266</v>
      </c>
      <c r="BF17" s="377">
        <f t="shared" si="5"/>
        <v>126781.49819928146</v>
      </c>
      <c r="BG17" s="376">
        <f t="shared" si="30"/>
        <v>0.1</v>
      </c>
      <c r="BH17" s="356">
        <f t="shared" si="6"/>
        <v>-12678.149819928147</v>
      </c>
      <c r="BI17" s="356">
        <f t="shared" si="29"/>
        <v>81233.802977368352</v>
      </c>
      <c r="BJ17" s="365"/>
      <c r="BK17" s="366">
        <f t="shared" si="14"/>
        <v>104618.02322705564</v>
      </c>
      <c r="BN17"/>
      <c r="BO17"/>
      <c r="BP17"/>
    </row>
    <row r="18" spans="1:68">
      <c r="A18" s="397">
        <v>2015</v>
      </c>
      <c r="B18" s="354">
        <v>10</v>
      </c>
      <c r="C18" s="390">
        <v>-126868.88874596874</v>
      </c>
      <c r="D18" s="356">
        <f t="shared" si="15"/>
        <v>-126868.88874596874</v>
      </c>
      <c r="E18" s="379">
        <v>8826.7311072768061</v>
      </c>
      <c r="F18" s="356">
        <f t="shared" si="16"/>
        <v>8826.7311072768061</v>
      </c>
      <c r="G18" s="356">
        <f>E18-C18</f>
        <v>135695.61985324556</v>
      </c>
      <c r="H18" s="358">
        <f t="shared" si="18"/>
        <v>135695.61985324556</v>
      </c>
      <c r="I18" s="359"/>
      <c r="J18" s="360">
        <f t="shared" si="0"/>
        <v>10</v>
      </c>
      <c r="K18" s="390">
        <v>95738.443476580389</v>
      </c>
      <c r="L18" s="380">
        <f t="shared" si="19"/>
        <v>95738.443476580389</v>
      </c>
      <c r="M18" s="380">
        <v>0</v>
      </c>
      <c r="N18" s="381">
        <f t="shared" si="7"/>
        <v>0</v>
      </c>
      <c r="O18" s="396"/>
      <c r="P18" s="364">
        <f t="shared" si="1"/>
        <v>10</v>
      </c>
      <c r="Q18" s="356">
        <v>211738.28628213119</v>
      </c>
      <c r="R18" s="390">
        <f t="shared" si="20"/>
        <v>-34420.449667230569</v>
      </c>
      <c r="S18" s="390">
        <f t="shared" si="21"/>
        <v>-34420.449667230569</v>
      </c>
      <c r="T18" s="356">
        <v>480712.33675645269</v>
      </c>
      <c r="U18" s="390">
        <f t="shared" si="8"/>
        <v>2407.2903019845835</v>
      </c>
      <c r="V18" s="390">
        <f t="shared" si="22"/>
        <v>2407.2903019845835</v>
      </c>
      <c r="W18" s="356">
        <f t="shared" si="23"/>
        <v>36827.739969215152</v>
      </c>
      <c r="X18" s="358">
        <f t="shared" si="9"/>
        <v>36827.739969215152</v>
      </c>
      <c r="Y18" s="383"/>
      <c r="Z18" s="392">
        <f t="shared" si="10"/>
        <v>19147.688695316079</v>
      </c>
      <c r="AA18" s="356">
        <f t="shared" si="11"/>
        <v>0</v>
      </c>
      <c r="AB18" s="358">
        <f t="shared" si="12"/>
        <v>-19147.688695316079</v>
      </c>
      <c r="AC18" s="387"/>
      <c r="AD18" s="360">
        <f t="shared" si="2"/>
        <v>10</v>
      </c>
      <c r="AE18" s="357">
        <v>1221.0532938253036</v>
      </c>
      <c r="AF18" s="357">
        <v>320.91662543242307</v>
      </c>
      <c r="AG18" s="357">
        <v>-1722.1262736549902</v>
      </c>
      <c r="AH18" s="357">
        <v>0</v>
      </c>
      <c r="AI18" s="357">
        <v>0</v>
      </c>
      <c r="AJ18" s="388">
        <v>0</v>
      </c>
      <c r="AK18" s="383"/>
      <c r="AL18" s="383"/>
      <c r="AM18" s="383"/>
      <c r="AN18" s="383"/>
      <c r="AO18" s="383"/>
      <c r="AP18" s="383"/>
      <c r="AQ18" s="383"/>
      <c r="AR18" s="383"/>
      <c r="AS18" s="383"/>
      <c r="AT18" s="383"/>
      <c r="AU18" s="392">
        <f>MAX(0,(L18-N18)*0.4*0.5*44/12)</f>
        <v>70208.191882825617</v>
      </c>
      <c r="AV18" s="356">
        <f t="shared" si="24"/>
        <v>-14041.638376565124</v>
      </c>
      <c r="AW18" s="393">
        <f t="shared" si="25"/>
        <v>0.1034789361053151</v>
      </c>
      <c r="AX18" s="383"/>
      <c r="AY18" s="360">
        <f t="shared" si="3"/>
        <v>2015</v>
      </c>
      <c r="AZ18" s="374">
        <f t="shared" si="3"/>
        <v>10</v>
      </c>
      <c r="BA18" s="377">
        <f t="shared" si="26"/>
        <v>992692.99820087943</v>
      </c>
      <c r="BB18" s="356">
        <f t="shared" si="27"/>
        <v>135695.61985324556</v>
      </c>
      <c r="BC18" s="356">
        <f t="shared" si="4"/>
        <v>-14041.638376565124</v>
      </c>
      <c r="BD18" s="376">
        <v>1.7999999999999999E-2</v>
      </c>
      <c r="BE18" s="356">
        <f t="shared" si="28"/>
        <v>-2189.7716665802477</v>
      </c>
      <c r="BF18" s="377">
        <f>BB18-(44/12*AJ18)+(44/12*AG18)</f>
        <v>129381.15684984393</v>
      </c>
      <c r="BG18" s="376">
        <f t="shared" si="30"/>
        <v>0.1</v>
      </c>
      <c r="BH18" s="356">
        <f t="shared" ref="BH18:BH38" si="31">ROUNDDOWN(-BF18*BG18,0)</f>
        <v>-12938</v>
      </c>
      <c r="BI18" s="356">
        <f t="shared" si="29"/>
        <v>94171.802977368352</v>
      </c>
      <c r="BJ18" s="365"/>
      <c r="BK18" s="366">
        <f>ROUNDDOWN(BB18+BC18+BE18+BH18+BJ18,0)</f>
        <v>106526</v>
      </c>
      <c r="BN18"/>
      <c r="BO18"/>
      <c r="BP18"/>
    </row>
    <row r="19" spans="1:68">
      <c r="A19" s="397">
        <v>2016</v>
      </c>
      <c r="B19" s="354">
        <v>11</v>
      </c>
      <c r="C19" s="390">
        <v>-108067.02913067274</v>
      </c>
      <c r="D19" s="356">
        <f t="shared" si="15"/>
        <v>-108067.02913067274</v>
      </c>
      <c r="E19" s="379">
        <v>9089.9215759077724</v>
      </c>
      <c r="F19" s="356">
        <f t="shared" si="16"/>
        <v>9089.9215759077724</v>
      </c>
      <c r="G19" s="356">
        <f t="shared" si="17"/>
        <v>117156.95070658052</v>
      </c>
      <c r="H19" s="358">
        <f t="shared" si="18"/>
        <v>117156.95070658052</v>
      </c>
      <c r="I19" s="359"/>
      <c r="J19" s="360">
        <f t="shared" si="0"/>
        <v>11</v>
      </c>
      <c r="K19" s="390">
        <v>96711.906154962664</v>
      </c>
      <c r="L19" s="380">
        <f t="shared" si="19"/>
        <v>96711.906154962664</v>
      </c>
      <c r="M19" s="380">
        <v>0</v>
      </c>
      <c r="N19" s="381">
        <f t="shared" si="7"/>
        <v>0</v>
      </c>
      <c r="O19" s="396"/>
      <c r="P19" s="364">
        <f t="shared" si="1"/>
        <v>11</v>
      </c>
      <c r="Q19" s="356">
        <v>176651.24869106116</v>
      </c>
      <c r="R19" s="390">
        <f t="shared" si="20"/>
        <v>-35087.037591070024</v>
      </c>
      <c r="S19" s="390">
        <f t="shared" si="21"/>
        <v>-35087.037591070024</v>
      </c>
      <c r="T19" s="356">
        <v>483191.40627715481</v>
      </c>
      <c r="U19" s="390">
        <f t="shared" si="8"/>
        <v>2479.0695207021199</v>
      </c>
      <c r="V19" s="390">
        <f t="shared" si="22"/>
        <v>2479.0695207021199</v>
      </c>
      <c r="W19" s="356">
        <f t="shared" si="23"/>
        <v>37566.107111772144</v>
      </c>
      <c r="X19" s="358">
        <f t="shared" si="9"/>
        <v>37566.107111772144</v>
      </c>
      <c r="Y19" s="383"/>
      <c r="Z19" s="392">
        <f t="shared" si="10"/>
        <v>19342.381230992534</v>
      </c>
      <c r="AA19" s="356">
        <f t="shared" si="11"/>
        <v>0</v>
      </c>
      <c r="AB19" s="358">
        <f t="shared" si="12"/>
        <v>-19342.381230992534</v>
      </c>
      <c r="AC19" s="387"/>
      <c r="AD19" s="360">
        <f t="shared" si="2"/>
        <v>11</v>
      </c>
      <c r="AE19" s="357">
        <v>7353.8482135312515</v>
      </c>
      <c r="AF19" s="357">
        <v>0</v>
      </c>
      <c r="AG19" s="357">
        <v>-1739.6367490083394</v>
      </c>
      <c r="AH19" s="357">
        <v>0</v>
      </c>
      <c r="AI19" s="357">
        <v>0</v>
      </c>
      <c r="AJ19" s="388">
        <v>0</v>
      </c>
      <c r="AK19" s="383"/>
      <c r="AL19" s="383"/>
      <c r="AM19" s="383"/>
      <c r="AN19" s="383"/>
      <c r="AO19" s="383"/>
      <c r="AP19" s="383"/>
      <c r="AQ19" s="383"/>
      <c r="AR19" s="383"/>
      <c r="AS19" s="383"/>
      <c r="AT19" s="383"/>
      <c r="AU19" s="392">
        <f t="shared" ref="AU19:AU38" si="32">MAX(0,(L19-N19)*0.4*0.5*44/12)</f>
        <v>70922.0645136393</v>
      </c>
      <c r="AV19" s="356">
        <f>BB19*AV$8</f>
        <v>-23431.390141316107</v>
      </c>
      <c r="AW19" s="393">
        <f t="shared" si="25"/>
        <v>0.2</v>
      </c>
      <c r="AX19" s="383"/>
      <c r="AY19" s="360">
        <f t="shared" si="3"/>
        <v>2016</v>
      </c>
      <c r="AZ19" s="374">
        <f t="shared" si="3"/>
        <v>11</v>
      </c>
      <c r="BA19" s="377">
        <f t="shared" si="26"/>
        <v>1109849.9489074599</v>
      </c>
      <c r="BB19" s="356">
        <f t="shared" si="27"/>
        <v>117156.95070658052</v>
      </c>
      <c r="BC19" s="356">
        <f t="shared" si="4"/>
        <v>-23431.390141316107</v>
      </c>
      <c r="BD19" s="376">
        <v>1.7999999999999999E-2</v>
      </c>
      <c r="BE19" s="356">
        <f t="shared" si="28"/>
        <v>-1687.0600901747594</v>
      </c>
      <c r="BF19" s="377">
        <f>BB19-(44/12*AJ19)+(44/12*AG19)</f>
        <v>110778.28262688327</v>
      </c>
      <c r="BG19" s="376">
        <f t="shared" si="30"/>
        <v>0.1</v>
      </c>
      <c r="BH19" s="356">
        <f t="shared" si="31"/>
        <v>-11077</v>
      </c>
      <c r="BI19" s="356">
        <f t="shared" si="29"/>
        <v>105248.80297736835</v>
      </c>
      <c r="BJ19" s="365"/>
      <c r="BK19" s="366">
        <f t="shared" ref="BK19:BK20" si="33">ROUNDDOWN(BB19+BC19+BE19+BH19+BJ19,0)</f>
        <v>80961</v>
      </c>
      <c r="BN19"/>
      <c r="BO19"/>
      <c r="BP19"/>
    </row>
    <row r="20" spans="1:68">
      <c r="A20" s="397">
        <v>2017</v>
      </c>
      <c r="B20" s="354">
        <v>12</v>
      </c>
      <c r="C20" s="390">
        <v>-111815.60962921534</v>
      </c>
      <c r="D20" s="356">
        <f t="shared" si="15"/>
        <v>-111815.60962921534</v>
      </c>
      <c r="E20" s="379">
        <v>9351.4496926671509</v>
      </c>
      <c r="F20" s="356">
        <f t="shared" si="16"/>
        <v>9351.4496926671509</v>
      </c>
      <c r="G20" s="356">
        <f t="shared" si="17"/>
        <v>121167.05932188249</v>
      </c>
      <c r="H20" s="358">
        <f t="shared" si="18"/>
        <v>121167.05932188249</v>
      </c>
      <c r="I20" s="359"/>
      <c r="J20" s="360">
        <f t="shared" si="0"/>
        <v>12</v>
      </c>
      <c r="K20" s="390">
        <v>97170.717643482916</v>
      </c>
      <c r="L20" s="380">
        <f t="shared" si="19"/>
        <v>97170.717643482916</v>
      </c>
      <c r="M20" s="380">
        <v>0</v>
      </c>
      <c r="N20" s="381">
        <f t="shared" si="7"/>
        <v>0</v>
      </c>
      <c r="O20" s="396"/>
      <c r="P20" s="364">
        <f t="shared" si="1"/>
        <v>12</v>
      </c>
      <c r="Q20" s="356">
        <v>140930.39206767167</v>
      </c>
      <c r="R20" s="390">
        <f t="shared" si="20"/>
        <v>-35720.856623389496</v>
      </c>
      <c r="S20" s="390">
        <f t="shared" si="21"/>
        <v>-35720.856623389496</v>
      </c>
      <c r="T20" s="356">
        <v>485741.80164788221</v>
      </c>
      <c r="U20" s="390">
        <f t="shared" si="8"/>
        <v>2550.395370727405</v>
      </c>
      <c r="V20" s="390">
        <f t="shared" si="22"/>
        <v>2550.395370727405</v>
      </c>
      <c r="W20" s="356">
        <f t="shared" si="23"/>
        <v>38271.251994116901</v>
      </c>
      <c r="X20" s="358">
        <f t="shared" si="9"/>
        <v>38271.251994116901</v>
      </c>
      <c r="Y20" s="383"/>
      <c r="Z20" s="392">
        <f t="shared" si="10"/>
        <v>19434.143528696583</v>
      </c>
      <c r="AA20" s="356">
        <f t="shared" si="11"/>
        <v>0</v>
      </c>
      <c r="AB20" s="358">
        <f t="shared" si="12"/>
        <v>-19434.143528696583</v>
      </c>
      <c r="AC20" s="387"/>
      <c r="AD20" s="360">
        <f t="shared" si="2"/>
        <v>12</v>
      </c>
      <c r="AE20" s="357">
        <v>6973.5801302005711</v>
      </c>
      <c r="AF20" s="357">
        <v>0</v>
      </c>
      <c r="AG20" s="357">
        <v>-1747.8897693243503</v>
      </c>
      <c r="AH20" s="357">
        <v>0</v>
      </c>
      <c r="AI20" s="357">
        <v>0</v>
      </c>
      <c r="AJ20" s="388">
        <v>0</v>
      </c>
      <c r="AK20" s="383"/>
      <c r="AL20" s="383"/>
      <c r="AM20" s="383"/>
      <c r="AN20" s="383"/>
      <c r="AO20" s="383"/>
      <c r="AP20" s="383"/>
      <c r="AQ20" s="383"/>
      <c r="AR20" s="383"/>
      <c r="AS20" s="383"/>
      <c r="AT20" s="383"/>
      <c r="AU20" s="392">
        <f t="shared" si="32"/>
        <v>71258.526271887473</v>
      </c>
      <c r="AV20" s="356">
        <f>BB20*AV$8</f>
        <v>-24233.4118643765</v>
      </c>
      <c r="AW20" s="393">
        <f t="shared" si="25"/>
        <v>0.2</v>
      </c>
      <c r="AX20" s="383"/>
      <c r="AY20" s="360">
        <f t="shared" si="3"/>
        <v>2017</v>
      </c>
      <c r="AZ20" s="374">
        <f t="shared" si="3"/>
        <v>12</v>
      </c>
      <c r="BA20" s="377">
        <f t="shared" si="26"/>
        <v>1231017.0082293423</v>
      </c>
      <c r="BB20" s="356">
        <f t="shared" si="27"/>
        <v>121167.05932188249</v>
      </c>
      <c r="BC20" s="356">
        <f t="shared" si="4"/>
        <v>-24233.4118643765</v>
      </c>
      <c r="BD20" s="376">
        <v>1.7999999999999999E-2</v>
      </c>
      <c r="BE20" s="356">
        <f t="shared" si="28"/>
        <v>-1744.8056542351078</v>
      </c>
      <c r="BF20" s="377">
        <f t="shared" ref="BF20:BF38" si="34">BB20-(44/12*AJ20)+(44/12*AG20)</f>
        <v>114758.13016769321</v>
      </c>
      <c r="BG20" s="376">
        <f t="shared" si="30"/>
        <v>0.1</v>
      </c>
      <c r="BH20" s="356">
        <f t="shared" si="31"/>
        <v>-11475</v>
      </c>
      <c r="BI20" s="356">
        <f t="shared" si="29"/>
        <v>99215.232530763096</v>
      </c>
      <c r="BJ20" s="356">
        <f>(-SUM(BH16:BH20)+BI15)*BJ$8</f>
        <v>17508.570446605252</v>
      </c>
      <c r="BK20" s="366">
        <f t="shared" si="33"/>
        <v>101222</v>
      </c>
      <c r="BN20"/>
      <c r="BO20"/>
      <c r="BP20"/>
    </row>
    <row r="21" spans="1:68">
      <c r="A21" s="397">
        <v>2018</v>
      </c>
      <c r="B21" s="354">
        <v>13</v>
      </c>
      <c r="C21" s="390">
        <v>-30886.258720980564</v>
      </c>
      <c r="D21" s="356">
        <f t="shared" si="15"/>
        <v>-30886.258720980564</v>
      </c>
      <c r="E21" s="379">
        <v>9502.8282936859559</v>
      </c>
      <c r="F21" s="356">
        <f t="shared" si="16"/>
        <v>9502.8282936859559</v>
      </c>
      <c r="G21" s="356">
        <f t="shared" si="17"/>
        <v>40389.087014666518</v>
      </c>
      <c r="H21" s="358">
        <f t="shared" si="18"/>
        <v>40389.087014666518</v>
      </c>
      <c r="I21" s="359"/>
      <c r="J21" s="360">
        <f t="shared" si="0"/>
        <v>13</v>
      </c>
      <c r="K21" s="390">
        <v>0</v>
      </c>
      <c r="L21" s="380">
        <f t="shared" ref="L21:L30" si="35">K21/5</f>
        <v>0</v>
      </c>
      <c r="M21" s="380">
        <v>0</v>
      </c>
      <c r="N21" s="381">
        <f t="shared" si="7"/>
        <v>0</v>
      </c>
      <c r="O21" s="396"/>
      <c r="P21" s="364">
        <f t="shared" si="1"/>
        <v>13</v>
      </c>
      <c r="Q21" s="356">
        <v>136711.88143245014</v>
      </c>
      <c r="R21" s="390">
        <f t="shared" si="20"/>
        <v>-4218.5106352215225</v>
      </c>
      <c r="S21" s="390">
        <f t="shared" si="21"/>
        <v>-4218.5106352215225</v>
      </c>
      <c r="T21" s="356">
        <v>488333.48209161474</v>
      </c>
      <c r="U21" s="390">
        <f t="shared" si="8"/>
        <v>2591.6804437325336</v>
      </c>
      <c r="V21" s="390">
        <f t="shared" si="22"/>
        <v>2591.6804437325336</v>
      </c>
      <c r="W21" s="356">
        <f t="shared" si="23"/>
        <v>6810.1910789540561</v>
      </c>
      <c r="X21" s="358">
        <f t="shared" si="9"/>
        <v>6810.1910789540561</v>
      </c>
      <c r="Y21" s="383"/>
      <c r="Z21" s="392">
        <f t="shared" si="10"/>
        <v>0</v>
      </c>
      <c r="AA21" s="356">
        <f t="shared" si="11"/>
        <v>0</v>
      </c>
      <c r="AB21" s="358">
        <f t="shared" si="12"/>
        <v>0</v>
      </c>
      <c r="AC21" s="387"/>
      <c r="AD21" s="360">
        <f t="shared" si="2"/>
        <v>13</v>
      </c>
      <c r="AE21" s="357">
        <v>-4205.0144705004495</v>
      </c>
      <c r="AF21" s="357">
        <v>0</v>
      </c>
      <c r="AG21" s="357">
        <v>0</v>
      </c>
      <c r="AH21" s="357">
        <v>0</v>
      </c>
      <c r="AI21" s="357">
        <v>0</v>
      </c>
      <c r="AJ21" s="388">
        <v>0</v>
      </c>
      <c r="AU21" s="392">
        <f t="shared" si="32"/>
        <v>0</v>
      </c>
      <c r="AV21" s="356">
        <f>BB21*0</f>
        <v>0</v>
      </c>
      <c r="AW21" s="393">
        <f>-AV21/BB21</f>
        <v>0</v>
      </c>
      <c r="AX21" s="383"/>
      <c r="AY21" s="360">
        <f t="shared" si="3"/>
        <v>2018</v>
      </c>
      <c r="AZ21" s="374">
        <f t="shared" si="3"/>
        <v>13</v>
      </c>
      <c r="BA21" s="377">
        <f t="shared" si="26"/>
        <v>1271406.0952440088</v>
      </c>
      <c r="BB21" s="356">
        <f t="shared" si="27"/>
        <v>40389.087014666518</v>
      </c>
      <c r="BC21" s="356">
        <f t="shared" si="4"/>
        <v>0</v>
      </c>
      <c r="BD21" s="376">
        <v>1.7999999999999999E-2</v>
      </c>
      <c r="BE21" s="356">
        <f t="shared" si="28"/>
        <v>-727.0035662639973</v>
      </c>
      <c r="BF21" s="377">
        <f t="shared" si="34"/>
        <v>40389.087014666518</v>
      </c>
      <c r="BG21" s="376">
        <f t="shared" si="30"/>
        <v>0.1</v>
      </c>
      <c r="BH21" s="356">
        <f t="shared" si="31"/>
        <v>-4038</v>
      </c>
      <c r="BI21" s="356">
        <f t="shared" si="29"/>
        <v>103253.2325307631</v>
      </c>
      <c r="BJ21" s="365"/>
      <c r="BK21" s="366">
        <f>ROUNDDOWN(BB21+BC21+BE21+(-BF21*BG21)+BJ21,0)</f>
        <v>35623</v>
      </c>
      <c r="BN21"/>
      <c r="BO21"/>
      <c r="BP21"/>
    </row>
    <row r="22" spans="1:68">
      <c r="A22" s="397">
        <v>2019</v>
      </c>
      <c r="B22" s="354">
        <v>14</v>
      </c>
      <c r="C22" s="390">
        <v>-26862.755755397488</v>
      </c>
      <c r="D22" s="356">
        <f t="shared" si="15"/>
        <v>-26862.755755397488</v>
      </c>
      <c r="E22" s="379">
        <v>9640.5598411818119</v>
      </c>
      <c r="F22" s="356">
        <f t="shared" si="16"/>
        <v>9640.5598411818119</v>
      </c>
      <c r="G22" s="356">
        <f t="shared" si="17"/>
        <v>36503.315596579298</v>
      </c>
      <c r="H22" s="358">
        <f t="shared" si="18"/>
        <v>36503.315596579298</v>
      </c>
      <c r="I22" s="359"/>
      <c r="J22" s="360">
        <f t="shared" si="0"/>
        <v>14</v>
      </c>
      <c r="K22" s="390">
        <v>0</v>
      </c>
      <c r="L22" s="380">
        <f t="shared" si="35"/>
        <v>0</v>
      </c>
      <c r="M22" s="380">
        <v>0</v>
      </c>
      <c r="N22" s="381">
        <f t="shared" si="7"/>
        <v>0</v>
      </c>
      <c r="O22" s="396"/>
      <c r="P22" s="364">
        <f t="shared" si="1"/>
        <v>14</v>
      </c>
      <c r="Q22" s="356">
        <v>133177.76271710475</v>
      </c>
      <c r="R22" s="390">
        <f t="shared" si="20"/>
        <v>-3534.1187153453939</v>
      </c>
      <c r="S22" s="390">
        <f t="shared" si="21"/>
        <v>-3534.1187153453939</v>
      </c>
      <c r="T22" s="356">
        <v>490962.72568466433</v>
      </c>
      <c r="U22" s="390">
        <f t="shared" si="8"/>
        <v>2629.2435930495849</v>
      </c>
      <c r="V22" s="390">
        <f t="shared" si="22"/>
        <v>2629.2435930495849</v>
      </c>
      <c r="W22" s="356">
        <f t="shared" si="23"/>
        <v>6163.3623083949788</v>
      </c>
      <c r="X22" s="358">
        <f t="shared" si="9"/>
        <v>6163.3623083949788</v>
      </c>
      <c r="Y22" s="383"/>
      <c r="Z22" s="392">
        <f t="shared" si="10"/>
        <v>0</v>
      </c>
      <c r="AA22" s="356">
        <f t="shared" si="11"/>
        <v>0</v>
      </c>
      <c r="AB22" s="358">
        <f t="shared" si="12"/>
        <v>0</v>
      </c>
      <c r="AC22" s="387"/>
      <c r="AD22" s="360">
        <f t="shared" si="2"/>
        <v>14</v>
      </c>
      <c r="AE22" s="357">
        <v>-3792.0873997630115</v>
      </c>
      <c r="AF22" s="357">
        <v>0</v>
      </c>
      <c r="AG22" s="357">
        <v>0</v>
      </c>
      <c r="AH22" s="357">
        <v>0</v>
      </c>
      <c r="AI22" s="357">
        <v>0</v>
      </c>
      <c r="AJ22" s="388">
        <v>0</v>
      </c>
      <c r="AU22" s="392">
        <f t="shared" si="32"/>
        <v>0</v>
      </c>
      <c r="AV22" s="356">
        <f t="shared" ref="AV22:AV38" si="36">BB22*0</f>
        <v>0</v>
      </c>
      <c r="AW22" s="393">
        <f t="shared" ref="AW22:AW38" si="37">-AV22/BB22</f>
        <v>0</v>
      </c>
      <c r="AX22" s="383"/>
      <c r="AY22" s="360">
        <f t="shared" si="3"/>
        <v>2019</v>
      </c>
      <c r="AZ22" s="374">
        <f t="shared" si="3"/>
        <v>14</v>
      </c>
      <c r="BA22" s="377">
        <f t="shared" si="26"/>
        <v>1307909.4108405882</v>
      </c>
      <c r="BB22" s="356">
        <f t="shared" si="27"/>
        <v>36503.315596579298</v>
      </c>
      <c r="BC22" s="356">
        <f t="shared" si="4"/>
        <v>0</v>
      </c>
      <c r="BD22" s="376">
        <v>5.3999999999999999E-2</v>
      </c>
      <c r="BE22" s="356">
        <f t="shared" si="28"/>
        <v>-1971.1790422152822</v>
      </c>
      <c r="BF22" s="377">
        <f>BB22-(44/12*AJ22)+(44/12*AG22)</f>
        <v>36503.315596579298</v>
      </c>
      <c r="BG22" s="376">
        <f t="shared" si="30"/>
        <v>0.1</v>
      </c>
      <c r="BH22" s="356">
        <f t="shared" si="31"/>
        <v>-3650</v>
      </c>
      <c r="BI22" s="356">
        <f t="shared" si="29"/>
        <v>106903.2325307631</v>
      </c>
      <c r="BJ22" s="365"/>
      <c r="BK22" s="366">
        <f t="shared" ref="BK22:BK38" si="38">ROUNDDOWN(BB22+BC22+BE22+(-BF22*BG22)+BJ22,0)</f>
        <v>30881</v>
      </c>
      <c r="BN22"/>
      <c r="BO22"/>
      <c r="BP22"/>
    </row>
    <row r="23" spans="1:68">
      <c r="A23" s="397">
        <v>2020</v>
      </c>
      <c r="B23" s="354">
        <v>15</v>
      </c>
      <c r="C23" s="390">
        <v>-28242.654129029503</v>
      </c>
      <c r="D23" s="356">
        <f t="shared" si="15"/>
        <v>-28242.654129029503</v>
      </c>
      <c r="E23" s="414">
        <v>-3020.6086402334427</v>
      </c>
      <c r="F23" s="356">
        <f t="shared" si="16"/>
        <v>-3020.6086402334427</v>
      </c>
      <c r="G23" s="356">
        <f t="shared" si="17"/>
        <v>25222.045488796059</v>
      </c>
      <c r="H23" s="358">
        <f t="shared" si="18"/>
        <v>25222.045488796059</v>
      </c>
      <c r="I23" s="415"/>
      <c r="J23" s="360">
        <f t="shared" si="0"/>
        <v>15</v>
      </c>
      <c r="K23" s="390">
        <v>0</v>
      </c>
      <c r="L23" s="380">
        <f t="shared" si="35"/>
        <v>0</v>
      </c>
      <c r="M23" s="380">
        <v>0</v>
      </c>
      <c r="N23" s="381">
        <f t="shared" si="7"/>
        <v>0</v>
      </c>
      <c r="O23" s="396"/>
      <c r="P23" s="364">
        <f t="shared" si="1"/>
        <v>15</v>
      </c>
      <c r="Q23" s="356">
        <v>129709.63303785413</v>
      </c>
      <c r="R23" s="390">
        <f t="shared" si="20"/>
        <v>-3468.1296792506182</v>
      </c>
      <c r="S23" s="390">
        <f t="shared" si="21"/>
        <v>-3468.1296792506182</v>
      </c>
      <c r="T23" s="356">
        <v>490138.92332823703</v>
      </c>
      <c r="U23" s="390">
        <f t="shared" si="8"/>
        <v>-823.80235642730258</v>
      </c>
      <c r="V23" s="390">
        <f t="shared" si="22"/>
        <v>-823.80235642730258</v>
      </c>
      <c r="W23" s="356">
        <f t="shared" si="23"/>
        <v>2644.3273228233156</v>
      </c>
      <c r="X23" s="358">
        <f t="shared" si="9"/>
        <v>2644.3273228233156</v>
      </c>
      <c r="Y23" s="383"/>
      <c r="Z23" s="392">
        <f t="shared" si="10"/>
        <v>0</v>
      </c>
      <c r="AA23" s="356">
        <f t="shared" si="11"/>
        <v>0</v>
      </c>
      <c r="AB23" s="358">
        <f t="shared" si="12"/>
        <v>0</v>
      </c>
      <c r="AC23" s="387"/>
      <c r="AD23" s="360">
        <f t="shared" si="2"/>
        <v>15</v>
      </c>
      <c r="AE23" s="357">
        <v>-4234.4123559392465</v>
      </c>
      <c r="AF23" s="357">
        <v>0</v>
      </c>
      <c r="AG23" s="357">
        <v>0</v>
      </c>
      <c r="AH23" s="357">
        <v>0</v>
      </c>
      <c r="AI23" s="357">
        <v>0</v>
      </c>
      <c r="AJ23" s="388">
        <v>0</v>
      </c>
      <c r="AU23" s="392">
        <f t="shared" si="32"/>
        <v>0</v>
      </c>
      <c r="AV23" s="356">
        <f t="shared" si="36"/>
        <v>0</v>
      </c>
      <c r="AW23" s="393">
        <f t="shared" si="37"/>
        <v>0</v>
      </c>
      <c r="AX23" s="383"/>
      <c r="AY23" s="360">
        <f t="shared" si="3"/>
        <v>2020</v>
      </c>
      <c r="AZ23" s="374">
        <f t="shared" si="3"/>
        <v>15</v>
      </c>
      <c r="BA23" s="377">
        <f t="shared" si="26"/>
        <v>1333131.4563293841</v>
      </c>
      <c r="BB23" s="356">
        <f t="shared" si="27"/>
        <v>25222.045488796059</v>
      </c>
      <c r="BC23" s="356">
        <f t="shared" si="4"/>
        <v>0</v>
      </c>
      <c r="BD23" s="376">
        <v>5.3999999999999999E-2</v>
      </c>
      <c r="BE23" s="356">
        <f t="shared" si="28"/>
        <v>-1361.9904563949872</v>
      </c>
      <c r="BF23" s="377">
        <f t="shared" si="34"/>
        <v>25222.045488796059</v>
      </c>
      <c r="BG23" s="376">
        <f t="shared" si="30"/>
        <v>0.1</v>
      </c>
      <c r="BH23" s="356">
        <f t="shared" si="31"/>
        <v>-2522</v>
      </c>
      <c r="BI23" s="356">
        <f t="shared" si="29"/>
        <v>109425.2325307631</v>
      </c>
      <c r="BJ23" s="365"/>
      <c r="BK23" s="366">
        <f t="shared" si="38"/>
        <v>21337</v>
      </c>
      <c r="BN23"/>
      <c r="BO23"/>
      <c r="BP23"/>
    </row>
    <row r="24" spans="1:68">
      <c r="A24" s="397">
        <v>2021</v>
      </c>
      <c r="B24" s="354">
        <v>16</v>
      </c>
      <c r="C24" s="390">
        <v>-24150.808783679731</v>
      </c>
      <c r="D24" s="356">
        <f t="shared" si="15"/>
        <v>-24150.808783679731</v>
      </c>
      <c r="E24" s="379">
        <v>14912.518894851828</v>
      </c>
      <c r="F24" s="356">
        <f t="shared" si="16"/>
        <v>14912.518894851828</v>
      </c>
      <c r="G24" s="356">
        <f t="shared" si="17"/>
        <v>39063.327678531561</v>
      </c>
      <c r="H24" s="358">
        <f t="shared" si="18"/>
        <v>39063.327678531561</v>
      </c>
      <c r="I24" s="359"/>
      <c r="J24" s="360">
        <f t="shared" si="0"/>
        <v>16</v>
      </c>
      <c r="K24" s="390">
        <v>0</v>
      </c>
      <c r="L24" s="380">
        <f t="shared" si="35"/>
        <v>0</v>
      </c>
      <c r="M24" s="380">
        <v>0</v>
      </c>
      <c r="N24" s="381">
        <f t="shared" si="7"/>
        <v>0</v>
      </c>
      <c r="O24" s="396"/>
      <c r="P24" s="364">
        <f t="shared" si="1"/>
        <v>16</v>
      </c>
      <c r="Q24" s="356">
        <v>127357.46118006253</v>
      </c>
      <c r="R24" s="390">
        <f t="shared" si="20"/>
        <v>-2352.1718577916035</v>
      </c>
      <c r="S24" s="390">
        <f t="shared" si="21"/>
        <v>-2352.1718577916035</v>
      </c>
      <c r="T24" s="356">
        <v>494205.97393592389</v>
      </c>
      <c r="U24" s="390">
        <f t="shared" si="8"/>
        <v>4067.0506076868623</v>
      </c>
      <c r="V24" s="390">
        <f t="shared" si="22"/>
        <v>4067.0506076868623</v>
      </c>
      <c r="W24" s="356">
        <f t="shared" si="23"/>
        <v>6419.2224654784659</v>
      </c>
      <c r="X24" s="358">
        <f t="shared" si="9"/>
        <v>6419.2224654784659</v>
      </c>
      <c r="Y24" s="383"/>
      <c r="Z24" s="392">
        <f t="shared" ref="Z24:Z38" si="39">K24*0.4*0.5</f>
        <v>0</v>
      </c>
      <c r="AA24" s="356">
        <f t="shared" ref="AA24:AA38" si="40">N24*0.4*0.5</f>
        <v>0</v>
      </c>
      <c r="AB24" s="358">
        <f t="shared" ref="AB24:AB38" si="41">AA24-Z24</f>
        <v>0</v>
      </c>
      <c r="AC24" s="387"/>
      <c r="AD24" s="360">
        <f t="shared" si="2"/>
        <v>16</v>
      </c>
      <c r="AE24" s="357">
        <v>-4234.4123559392319</v>
      </c>
      <c r="AF24" s="357">
        <v>0</v>
      </c>
      <c r="AG24" s="357">
        <v>0</v>
      </c>
      <c r="AH24" s="357">
        <v>0</v>
      </c>
      <c r="AI24" s="357">
        <v>0</v>
      </c>
      <c r="AJ24" s="388">
        <v>0</v>
      </c>
      <c r="AU24" s="392">
        <f t="shared" si="32"/>
        <v>0</v>
      </c>
      <c r="AV24" s="356">
        <f t="shared" si="36"/>
        <v>0</v>
      </c>
      <c r="AW24" s="393">
        <f t="shared" si="37"/>
        <v>0</v>
      </c>
      <c r="AX24" s="383"/>
      <c r="AY24" s="360">
        <f t="shared" si="3"/>
        <v>2021</v>
      </c>
      <c r="AZ24" s="374">
        <f t="shared" si="3"/>
        <v>16</v>
      </c>
      <c r="BA24" s="377">
        <f t="shared" si="26"/>
        <v>1372194.7840079158</v>
      </c>
      <c r="BB24" s="356">
        <f t="shared" si="27"/>
        <v>39063.327678531561</v>
      </c>
      <c r="BC24" s="356">
        <f t="shared" si="4"/>
        <v>0</v>
      </c>
      <c r="BD24" s="376">
        <v>5.3999999999999999E-2</v>
      </c>
      <c r="BE24" s="356">
        <f t="shared" si="28"/>
        <v>-2109.4196946407042</v>
      </c>
      <c r="BF24" s="377">
        <f t="shared" si="34"/>
        <v>39063.327678531561</v>
      </c>
      <c r="BG24" s="376">
        <f t="shared" si="30"/>
        <v>0.1</v>
      </c>
      <c r="BH24" s="356">
        <f t="shared" si="31"/>
        <v>-3906</v>
      </c>
      <c r="BI24" s="356">
        <f t="shared" si="29"/>
        <v>113331.2325307631</v>
      </c>
      <c r="BJ24" s="365"/>
      <c r="BK24" s="366">
        <f t="shared" si="38"/>
        <v>33047</v>
      </c>
      <c r="BN24"/>
      <c r="BO24"/>
      <c r="BP24"/>
    </row>
    <row r="25" spans="1:68">
      <c r="A25" s="163">
        <v>2022</v>
      </c>
      <c r="B25" s="164">
        <v>17</v>
      </c>
      <c r="C25" s="269">
        <v>-23906.660174321136</v>
      </c>
      <c r="D25" s="244">
        <f t="shared" si="15"/>
        <v>-23906.660174321136</v>
      </c>
      <c r="E25" s="168">
        <v>8767.985544535235</v>
      </c>
      <c r="F25" s="244">
        <f t="shared" si="16"/>
        <v>8767.985544535235</v>
      </c>
      <c r="G25" s="244">
        <f t="shared" si="17"/>
        <v>32674.645718856373</v>
      </c>
      <c r="H25" s="271">
        <f t="shared" si="18"/>
        <v>32674.645718856373</v>
      </c>
      <c r="I25" s="266"/>
      <c r="J25" s="217">
        <f t="shared" si="0"/>
        <v>17</v>
      </c>
      <c r="K25" s="269">
        <v>0</v>
      </c>
      <c r="L25" s="268">
        <f t="shared" si="35"/>
        <v>0</v>
      </c>
      <c r="M25" s="268">
        <v>0</v>
      </c>
      <c r="N25" s="220">
        <f t="shared" si="7"/>
        <v>0</v>
      </c>
      <c r="O25" s="221"/>
      <c r="P25" s="218">
        <f t="shared" si="1"/>
        <v>17</v>
      </c>
      <c r="Q25" s="244">
        <v>125071.87530664145</v>
      </c>
      <c r="R25" s="269">
        <f t="shared" si="20"/>
        <v>-2285.5858734210778</v>
      </c>
      <c r="S25" s="269">
        <f t="shared" si="21"/>
        <v>-2285.5858734210778</v>
      </c>
      <c r="T25" s="244">
        <v>496597.24272079713</v>
      </c>
      <c r="U25" s="269">
        <f t="shared" si="8"/>
        <v>2391.2687848732457</v>
      </c>
      <c r="V25" s="269">
        <f t="shared" si="22"/>
        <v>2391.2687848732457</v>
      </c>
      <c r="W25" s="244">
        <f t="shared" si="23"/>
        <v>4676.8546582943236</v>
      </c>
      <c r="X25" s="271">
        <f t="shared" si="9"/>
        <v>4676.8546582943236</v>
      </c>
      <c r="Y25" s="18"/>
      <c r="Z25" s="254">
        <f t="shared" si="39"/>
        <v>0</v>
      </c>
      <c r="AA25" s="244">
        <f t="shared" si="40"/>
        <v>0</v>
      </c>
      <c r="AB25" s="271">
        <f t="shared" si="41"/>
        <v>0</v>
      </c>
      <c r="AC25" s="196"/>
      <c r="AD25" s="217">
        <f t="shared" si="2"/>
        <v>17</v>
      </c>
      <c r="AE25" s="270">
        <v>-4234.4123559392319</v>
      </c>
      <c r="AF25" s="270">
        <v>0</v>
      </c>
      <c r="AG25" s="270">
        <v>0</v>
      </c>
      <c r="AH25" s="270">
        <v>0</v>
      </c>
      <c r="AI25" s="270">
        <v>0</v>
      </c>
      <c r="AJ25" s="283">
        <v>0</v>
      </c>
      <c r="AU25" s="254">
        <f t="shared" si="32"/>
        <v>0</v>
      </c>
      <c r="AV25" s="244">
        <f t="shared" si="36"/>
        <v>0</v>
      </c>
      <c r="AW25" s="255">
        <f t="shared" si="37"/>
        <v>0</v>
      </c>
      <c r="AY25" s="217">
        <f t="shared" si="3"/>
        <v>2022</v>
      </c>
      <c r="AZ25" s="219">
        <f t="shared" si="3"/>
        <v>17</v>
      </c>
      <c r="BA25" s="222">
        <f t="shared" si="26"/>
        <v>1404869.4297267722</v>
      </c>
      <c r="BB25" s="244">
        <f t="shared" si="27"/>
        <v>32674.645718856373</v>
      </c>
      <c r="BC25" s="244">
        <f t="shared" si="4"/>
        <v>0</v>
      </c>
      <c r="BD25" s="243">
        <v>5.3999999999999999E-2</v>
      </c>
      <c r="BE25" s="244">
        <f t="shared" si="28"/>
        <v>-1764.4308688182441</v>
      </c>
      <c r="BF25" s="222">
        <f t="shared" si="34"/>
        <v>32674.645718856373</v>
      </c>
      <c r="BG25" s="243">
        <f t="shared" si="30"/>
        <v>0.1</v>
      </c>
      <c r="BH25" s="244">
        <f t="shared" si="31"/>
        <v>-3267</v>
      </c>
      <c r="BI25" s="244">
        <f t="shared" si="29"/>
        <v>99108.497651148631</v>
      </c>
      <c r="BJ25" s="244">
        <f>(-SUM(BH21:BH25)+BI20)*BJ$8</f>
        <v>17489.734879614465</v>
      </c>
      <c r="BK25" s="245">
        <f t="shared" si="38"/>
        <v>45132</v>
      </c>
      <c r="BN25"/>
      <c r="BO25"/>
      <c r="BP25"/>
    </row>
    <row r="26" spans="1:68">
      <c r="A26" s="163">
        <v>2023</v>
      </c>
      <c r="B26" s="164">
        <v>18</v>
      </c>
      <c r="C26" s="269">
        <v>-23084.295213646139</v>
      </c>
      <c r="D26" s="244">
        <f t="shared" si="15"/>
        <v>-23084.295213646139</v>
      </c>
      <c r="E26" s="168">
        <v>8668.9157520534554</v>
      </c>
      <c r="F26" s="244">
        <f t="shared" si="16"/>
        <v>8668.9157520534554</v>
      </c>
      <c r="G26" s="244">
        <f t="shared" si="17"/>
        <v>31753.210965699596</v>
      </c>
      <c r="H26" s="271">
        <f t="shared" si="18"/>
        <v>31753.210965699596</v>
      </c>
      <c r="I26" s="266"/>
      <c r="J26" s="217">
        <f t="shared" si="0"/>
        <v>18</v>
      </c>
      <c r="K26" s="269">
        <v>0</v>
      </c>
      <c r="L26" s="268">
        <f t="shared" si="35"/>
        <v>0</v>
      </c>
      <c r="M26" s="268">
        <v>0</v>
      </c>
      <c r="N26" s="220">
        <f t="shared" si="7"/>
        <v>0</v>
      </c>
      <c r="O26" s="221"/>
      <c r="P26" s="218">
        <f t="shared" si="1"/>
        <v>18</v>
      </c>
      <c r="Q26" s="244">
        <v>123010.57078613174</v>
      </c>
      <c r="R26" s="269">
        <f t="shared" si="20"/>
        <v>-2061.3045205097151</v>
      </c>
      <c r="S26" s="269">
        <f t="shared" si="21"/>
        <v>-2061.3045205097151</v>
      </c>
      <c r="T26" s="244">
        <v>498961.49247135717</v>
      </c>
      <c r="U26" s="269">
        <f t="shared" si="8"/>
        <v>2364.2497505600331</v>
      </c>
      <c r="V26" s="269">
        <f t="shared" si="22"/>
        <v>2364.2497505600331</v>
      </c>
      <c r="W26" s="244">
        <f t="shared" si="23"/>
        <v>4425.5542710697482</v>
      </c>
      <c r="X26" s="271">
        <f t="shared" si="9"/>
        <v>4425.5542710697482</v>
      </c>
      <c r="Z26" s="254">
        <f t="shared" si="39"/>
        <v>0</v>
      </c>
      <c r="AA26" s="244">
        <f t="shared" si="40"/>
        <v>0</v>
      </c>
      <c r="AB26" s="271">
        <f t="shared" si="41"/>
        <v>0</v>
      </c>
      <c r="AC26" s="196"/>
      <c r="AD26" s="217">
        <f t="shared" si="2"/>
        <v>18</v>
      </c>
      <c r="AE26" s="270">
        <v>-4234.4123559392319</v>
      </c>
      <c r="AF26" s="270">
        <v>0</v>
      </c>
      <c r="AG26" s="270">
        <v>0</v>
      </c>
      <c r="AH26" s="270">
        <v>0</v>
      </c>
      <c r="AI26" s="270">
        <v>0</v>
      </c>
      <c r="AJ26" s="283">
        <v>0</v>
      </c>
      <c r="AU26" s="254">
        <f t="shared" si="32"/>
        <v>0</v>
      </c>
      <c r="AV26" s="244">
        <f t="shared" si="36"/>
        <v>0</v>
      </c>
      <c r="AW26" s="255">
        <f t="shared" si="37"/>
        <v>0</v>
      </c>
      <c r="AY26" s="217">
        <f t="shared" si="3"/>
        <v>2023</v>
      </c>
      <c r="AZ26" s="219">
        <f t="shared" si="3"/>
        <v>18</v>
      </c>
      <c r="BA26" s="222">
        <f t="shared" si="26"/>
        <v>1436622.6406924718</v>
      </c>
      <c r="BB26" s="244">
        <f t="shared" si="27"/>
        <v>31753.210965699596</v>
      </c>
      <c r="BC26" s="244">
        <f t="shared" si="4"/>
        <v>0</v>
      </c>
      <c r="BD26" s="243">
        <v>5.3999999999999999E-2</v>
      </c>
      <c r="BE26" s="244">
        <f t="shared" si="28"/>
        <v>-1714.6733921477783</v>
      </c>
      <c r="BF26" s="222">
        <f t="shared" si="34"/>
        <v>31753.210965699596</v>
      </c>
      <c r="BG26" s="243">
        <f t="shared" si="30"/>
        <v>0.1</v>
      </c>
      <c r="BH26" s="244">
        <f t="shared" si="31"/>
        <v>-3175</v>
      </c>
      <c r="BI26" s="244">
        <f t="shared" si="29"/>
        <v>102283.49765114863</v>
      </c>
      <c r="BJ26" s="242"/>
      <c r="BK26" s="245">
        <f t="shared" si="38"/>
        <v>26863</v>
      </c>
    </row>
    <row r="27" spans="1:68">
      <c r="A27" s="163">
        <v>2024</v>
      </c>
      <c r="B27" s="164">
        <v>19</v>
      </c>
      <c r="C27" s="269">
        <v>-22396.12700276266</v>
      </c>
      <c r="D27" s="244">
        <f t="shared" si="15"/>
        <v>-22396.12700276266</v>
      </c>
      <c r="E27" s="168">
        <v>8912.2664137839838</v>
      </c>
      <c r="F27" s="244">
        <f t="shared" si="16"/>
        <v>8912.2664137839838</v>
      </c>
      <c r="G27" s="244">
        <f t="shared" si="17"/>
        <v>31308.393416546642</v>
      </c>
      <c r="H27" s="271">
        <f t="shared" si="18"/>
        <v>31308.393416546642</v>
      </c>
      <c r="I27" s="266"/>
      <c r="J27" s="217">
        <f t="shared" si="0"/>
        <v>19</v>
      </c>
      <c r="K27" s="269">
        <v>0</v>
      </c>
      <c r="L27" s="268">
        <f t="shared" si="35"/>
        <v>0</v>
      </c>
      <c r="M27" s="268">
        <v>0</v>
      </c>
      <c r="N27" s="220">
        <f t="shared" si="7"/>
        <v>0</v>
      </c>
      <c r="O27" s="221"/>
      <c r="P27" s="218">
        <f t="shared" si="1"/>
        <v>19</v>
      </c>
      <c r="Q27" s="244">
        <v>121136.94850495388</v>
      </c>
      <c r="R27" s="269">
        <f t="shared" si="20"/>
        <v>-1873.6222811778571</v>
      </c>
      <c r="S27" s="269">
        <f t="shared" si="21"/>
        <v>-1873.6222811778571</v>
      </c>
      <c r="T27" s="244">
        <v>501392.11058420734</v>
      </c>
      <c r="U27" s="269">
        <f t="shared" si="8"/>
        <v>2430.6181128501776</v>
      </c>
      <c r="V27" s="269">
        <f t="shared" si="22"/>
        <v>2430.6181128501776</v>
      </c>
      <c r="W27" s="244">
        <f t="shared" si="23"/>
        <v>4304.2403940280346</v>
      </c>
      <c r="X27" s="271">
        <f t="shared" si="9"/>
        <v>4304.2403940280346</v>
      </c>
      <c r="Z27" s="254">
        <f t="shared" si="39"/>
        <v>0</v>
      </c>
      <c r="AA27" s="244">
        <f t="shared" si="40"/>
        <v>0</v>
      </c>
      <c r="AB27" s="271">
        <f t="shared" si="41"/>
        <v>0</v>
      </c>
      <c r="AC27" s="196"/>
      <c r="AD27" s="217">
        <f t="shared" si="2"/>
        <v>19</v>
      </c>
      <c r="AE27" s="270">
        <v>-4234.4123559392319</v>
      </c>
      <c r="AF27" s="270">
        <v>0</v>
      </c>
      <c r="AG27" s="270">
        <v>0</v>
      </c>
      <c r="AH27" s="270">
        <v>0</v>
      </c>
      <c r="AI27" s="270">
        <v>0</v>
      </c>
      <c r="AJ27" s="283">
        <v>0</v>
      </c>
      <c r="AU27" s="254">
        <f t="shared" si="32"/>
        <v>0</v>
      </c>
      <c r="AV27" s="244">
        <f t="shared" si="36"/>
        <v>0</v>
      </c>
      <c r="AW27" s="255">
        <f t="shared" si="37"/>
        <v>0</v>
      </c>
      <c r="AY27" s="217">
        <f t="shared" si="3"/>
        <v>2024</v>
      </c>
      <c r="AZ27" s="219">
        <f t="shared" si="3"/>
        <v>19</v>
      </c>
      <c r="BA27" s="222">
        <f t="shared" si="26"/>
        <v>1467931.0341090185</v>
      </c>
      <c r="BB27" s="244">
        <f t="shared" si="27"/>
        <v>31308.393416546642</v>
      </c>
      <c r="BC27" s="244">
        <f t="shared" si="4"/>
        <v>0</v>
      </c>
      <c r="BD27" s="243">
        <v>5.3999999999999999E-2</v>
      </c>
      <c r="BE27" s="244">
        <f t="shared" si="28"/>
        <v>-1690.6532444935187</v>
      </c>
      <c r="BF27" s="222">
        <f t="shared" si="34"/>
        <v>31308.393416546642</v>
      </c>
      <c r="BG27" s="243">
        <f t="shared" si="30"/>
        <v>0.1</v>
      </c>
      <c r="BH27" s="244">
        <f t="shared" si="31"/>
        <v>-3130</v>
      </c>
      <c r="BI27" s="244">
        <f t="shared" si="29"/>
        <v>105413.49765114863</v>
      </c>
      <c r="BJ27" s="242"/>
      <c r="BK27" s="245">
        <f t="shared" si="38"/>
        <v>26486</v>
      </c>
    </row>
    <row r="28" spans="1:68">
      <c r="A28" s="163">
        <v>2025</v>
      </c>
      <c r="B28" s="164">
        <v>20</v>
      </c>
      <c r="C28" s="269">
        <v>-21699.950539298105</v>
      </c>
      <c r="D28" s="244">
        <f t="shared" si="15"/>
        <v>-21699.950539298105</v>
      </c>
      <c r="E28" s="168">
        <v>9622.9032497654935</v>
      </c>
      <c r="F28" s="244">
        <f t="shared" si="16"/>
        <v>9622.9032497654935</v>
      </c>
      <c r="G28" s="244">
        <f t="shared" si="17"/>
        <v>31322.8537890636</v>
      </c>
      <c r="H28" s="271">
        <f t="shared" si="18"/>
        <v>31322.8537890636</v>
      </c>
      <c r="I28" s="266"/>
      <c r="J28" s="217">
        <f t="shared" si="0"/>
        <v>20</v>
      </c>
      <c r="K28" s="269">
        <v>0</v>
      </c>
      <c r="L28" s="268">
        <f t="shared" si="35"/>
        <v>0</v>
      </c>
      <c r="M28" s="268">
        <v>0</v>
      </c>
      <c r="N28" s="220">
        <f t="shared" si="7"/>
        <v>0</v>
      </c>
      <c r="O28" s="221"/>
      <c r="P28" s="218">
        <f t="shared" si="1"/>
        <v>20</v>
      </c>
      <c r="Q28" s="244">
        <v>119453.19253199364</v>
      </c>
      <c r="R28" s="269">
        <f t="shared" si="20"/>
        <v>-1683.7559729602362</v>
      </c>
      <c r="S28" s="269">
        <f t="shared" si="21"/>
        <v>-1683.7559729602362</v>
      </c>
      <c r="T28" s="244">
        <v>504016.5387432343</v>
      </c>
      <c r="U28" s="269">
        <f t="shared" si="8"/>
        <v>2624.4281590269529</v>
      </c>
      <c r="V28" s="269">
        <f t="shared" si="22"/>
        <v>2624.4281590269529</v>
      </c>
      <c r="W28" s="244">
        <f t="shared" si="23"/>
        <v>4308.1841319871892</v>
      </c>
      <c r="X28" s="271">
        <f t="shared" si="9"/>
        <v>4308.1841319871892</v>
      </c>
      <c r="Z28" s="254">
        <f t="shared" si="39"/>
        <v>0</v>
      </c>
      <c r="AA28" s="244">
        <f t="shared" si="40"/>
        <v>0</v>
      </c>
      <c r="AB28" s="271">
        <f t="shared" si="41"/>
        <v>0</v>
      </c>
      <c r="AC28" s="196"/>
      <c r="AD28" s="217">
        <f t="shared" si="2"/>
        <v>20</v>
      </c>
      <c r="AE28" s="270">
        <v>-4234.4123559392465</v>
      </c>
      <c r="AF28" s="270">
        <v>0</v>
      </c>
      <c r="AG28" s="270">
        <v>0</v>
      </c>
      <c r="AH28" s="270">
        <v>0</v>
      </c>
      <c r="AI28" s="270">
        <v>0</v>
      </c>
      <c r="AJ28" s="283">
        <v>0</v>
      </c>
      <c r="AU28" s="254">
        <f t="shared" si="32"/>
        <v>0</v>
      </c>
      <c r="AV28" s="244">
        <f t="shared" si="36"/>
        <v>0</v>
      </c>
      <c r="AW28" s="255">
        <f t="shared" si="37"/>
        <v>0</v>
      </c>
      <c r="AY28" s="217">
        <f t="shared" si="3"/>
        <v>2025</v>
      </c>
      <c r="AZ28" s="219">
        <f t="shared" si="3"/>
        <v>20</v>
      </c>
      <c r="BA28" s="222">
        <f t="shared" si="26"/>
        <v>1499253.8878980821</v>
      </c>
      <c r="BB28" s="244">
        <f t="shared" si="27"/>
        <v>31322.8537890636</v>
      </c>
      <c r="BC28" s="244">
        <f t="shared" si="4"/>
        <v>0</v>
      </c>
      <c r="BD28" s="243">
        <v>5.3999999999999999E-2</v>
      </c>
      <c r="BE28" s="244">
        <f t="shared" si="28"/>
        <v>-1691.4341046094344</v>
      </c>
      <c r="BF28" s="222">
        <f t="shared" si="34"/>
        <v>31322.8537890636</v>
      </c>
      <c r="BG28" s="243">
        <f t="shared" si="30"/>
        <v>0.1</v>
      </c>
      <c r="BH28" s="244">
        <f t="shared" si="31"/>
        <v>-3132</v>
      </c>
      <c r="BI28" s="244">
        <f t="shared" si="29"/>
        <v>108545.49765114863</v>
      </c>
      <c r="BJ28" s="242"/>
      <c r="BK28" s="245">
        <f t="shared" si="38"/>
        <v>26499</v>
      </c>
    </row>
    <row r="29" spans="1:68">
      <c r="A29" s="163">
        <v>2026</v>
      </c>
      <c r="B29" s="164">
        <v>21</v>
      </c>
      <c r="C29" s="269">
        <v>-21162.547261351388</v>
      </c>
      <c r="D29" s="244">
        <f t="shared" si="15"/>
        <v>-21162.547261351388</v>
      </c>
      <c r="E29" s="168">
        <v>9367.9862027706895</v>
      </c>
      <c r="F29" s="244">
        <f t="shared" si="16"/>
        <v>9367.9862027706895</v>
      </c>
      <c r="G29" s="244">
        <f t="shared" si="17"/>
        <v>30530.533464122076</v>
      </c>
      <c r="H29" s="271">
        <f t="shared" si="18"/>
        <v>30530.533464122076</v>
      </c>
      <c r="I29" s="266"/>
      <c r="J29" s="217">
        <f t="shared" si="0"/>
        <v>21</v>
      </c>
      <c r="K29" s="269">
        <v>0</v>
      </c>
      <c r="L29" s="268">
        <f t="shared" si="35"/>
        <v>0</v>
      </c>
      <c r="M29" s="268">
        <v>0</v>
      </c>
      <c r="N29" s="220">
        <f t="shared" si="7"/>
        <v>0</v>
      </c>
      <c r="O29" s="221"/>
      <c r="P29" s="218">
        <f t="shared" si="1"/>
        <v>21</v>
      </c>
      <c r="Q29" s="244">
        <v>117916.00108938249</v>
      </c>
      <c r="R29" s="269">
        <f t="shared" si="20"/>
        <v>-1537.1914426111471</v>
      </c>
      <c r="S29" s="269">
        <f t="shared" si="21"/>
        <v>-1537.1914426111471</v>
      </c>
      <c r="T29" s="244">
        <v>506571.44407126267</v>
      </c>
      <c r="U29" s="269">
        <f t="shared" si="8"/>
        <v>2554.9053280283697</v>
      </c>
      <c r="V29" s="269">
        <f t="shared" si="22"/>
        <v>2554.9053280283697</v>
      </c>
      <c r="W29" s="244">
        <f t="shared" si="23"/>
        <v>4092.0967706395168</v>
      </c>
      <c r="X29" s="271">
        <f t="shared" si="9"/>
        <v>4092.0967706395168</v>
      </c>
      <c r="Z29" s="254">
        <f t="shared" si="39"/>
        <v>0</v>
      </c>
      <c r="AA29" s="244">
        <f t="shared" si="40"/>
        <v>0</v>
      </c>
      <c r="AB29" s="271">
        <f t="shared" si="41"/>
        <v>0</v>
      </c>
      <c r="AC29" s="196"/>
      <c r="AD29" s="217">
        <f t="shared" si="2"/>
        <v>21</v>
      </c>
      <c r="AE29" s="270">
        <v>-4234.4123559392319</v>
      </c>
      <c r="AF29" s="270">
        <v>0</v>
      </c>
      <c r="AG29" s="270">
        <v>0</v>
      </c>
      <c r="AH29" s="270">
        <v>0</v>
      </c>
      <c r="AI29" s="270">
        <v>0</v>
      </c>
      <c r="AJ29" s="283">
        <v>0</v>
      </c>
      <c r="AU29" s="254">
        <f t="shared" si="32"/>
        <v>0</v>
      </c>
      <c r="AV29" s="244">
        <f t="shared" si="36"/>
        <v>0</v>
      </c>
      <c r="AW29" s="255">
        <f t="shared" si="37"/>
        <v>0</v>
      </c>
      <c r="AY29" s="217">
        <f t="shared" si="3"/>
        <v>2026</v>
      </c>
      <c r="AZ29" s="219">
        <f t="shared" si="3"/>
        <v>21</v>
      </c>
      <c r="BA29" s="222">
        <f t="shared" si="26"/>
        <v>1529784.4213622042</v>
      </c>
      <c r="BB29" s="244">
        <f t="shared" si="27"/>
        <v>30530.533464122076</v>
      </c>
      <c r="BC29" s="244">
        <f t="shared" si="4"/>
        <v>0</v>
      </c>
      <c r="BD29" s="243">
        <v>5.3999999999999999E-2</v>
      </c>
      <c r="BE29" s="244">
        <f t="shared" si="28"/>
        <v>-1648.6488070625921</v>
      </c>
      <c r="BF29" s="222">
        <f t="shared" si="34"/>
        <v>30530.533464122076</v>
      </c>
      <c r="BG29" s="243">
        <f t="shared" si="30"/>
        <v>0.1</v>
      </c>
      <c r="BH29" s="244">
        <f t="shared" si="31"/>
        <v>-3053</v>
      </c>
      <c r="BI29" s="244">
        <f t="shared" si="29"/>
        <v>111598.49765114863</v>
      </c>
      <c r="BJ29" s="242"/>
      <c r="BK29" s="245">
        <f t="shared" si="38"/>
        <v>25828</v>
      </c>
    </row>
    <row r="30" spans="1:68">
      <c r="A30" s="163">
        <v>2027</v>
      </c>
      <c r="B30" s="164">
        <v>22</v>
      </c>
      <c r="C30" s="269">
        <v>-20614.099059699471</v>
      </c>
      <c r="D30" s="244">
        <f t="shared" si="15"/>
        <v>-20614.099059699471</v>
      </c>
      <c r="E30" s="168">
        <v>9455.0847762902267</v>
      </c>
      <c r="F30" s="244">
        <f t="shared" si="16"/>
        <v>9455.0847762902267</v>
      </c>
      <c r="G30" s="244">
        <f t="shared" si="17"/>
        <v>30069.183835989697</v>
      </c>
      <c r="H30" s="271">
        <f t="shared" si="18"/>
        <v>30069.183835989697</v>
      </c>
      <c r="I30" s="266"/>
      <c r="J30" s="217">
        <f t="shared" si="0"/>
        <v>22</v>
      </c>
      <c r="K30" s="269">
        <v>0</v>
      </c>
      <c r="L30" s="268">
        <f t="shared" si="35"/>
        <v>0</v>
      </c>
      <c r="M30" s="268">
        <v>0</v>
      </c>
      <c r="N30" s="220">
        <f t="shared" si="7"/>
        <v>0</v>
      </c>
      <c r="O30" s="221"/>
      <c r="P30" s="218">
        <f t="shared" si="1"/>
        <v>22</v>
      </c>
      <c r="Q30" s="244">
        <v>116528.38642904005</v>
      </c>
      <c r="R30" s="269">
        <f t="shared" si="20"/>
        <v>-1387.6146603424422</v>
      </c>
      <c r="S30" s="269">
        <f t="shared" si="21"/>
        <v>-1387.6146603424422</v>
      </c>
      <c r="T30" s="244">
        <v>509150.10355570546</v>
      </c>
      <c r="U30" s="269">
        <f t="shared" si="8"/>
        <v>2578.6594844427891</v>
      </c>
      <c r="V30" s="269">
        <f t="shared" si="22"/>
        <v>2578.6594844427891</v>
      </c>
      <c r="W30" s="244">
        <f t="shared" si="23"/>
        <v>3966.2741447852313</v>
      </c>
      <c r="X30" s="271">
        <f t="shared" si="9"/>
        <v>3966.2741447852313</v>
      </c>
      <c r="Z30" s="254">
        <f t="shared" si="39"/>
        <v>0</v>
      </c>
      <c r="AA30" s="244">
        <f t="shared" si="40"/>
        <v>0</v>
      </c>
      <c r="AB30" s="271">
        <f t="shared" si="41"/>
        <v>0</v>
      </c>
      <c r="AC30" s="196"/>
      <c r="AD30" s="217">
        <f t="shared" si="2"/>
        <v>22</v>
      </c>
      <c r="AE30" s="270">
        <v>-4234.4123559392319</v>
      </c>
      <c r="AF30" s="270">
        <v>0</v>
      </c>
      <c r="AG30" s="270">
        <v>0</v>
      </c>
      <c r="AH30" s="270">
        <v>0</v>
      </c>
      <c r="AI30" s="270">
        <v>0</v>
      </c>
      <c r="AJ30" s="283">
        <v>0</v>
      </c>
      <c r="AU30" s="254">
        <f t="shared" si="32"/>
        <v>0</v>
      </c>
      <c r="AV30" s="244">
        <f t="shared" si="36"/>
        <v>0</v>
      </c>
      <c r="AW30" s="255">
        <f t="shared" si="37"/>
        <v>0</v>
      </c>
      <c r="AY30" s="217">
        <f t="shared" si="3"/>
        <v>2027</v>
      </c>
      <c r="AZ30" s="219">
        <f t="shared" si="3"/>
        <v>22</v>
      </c>
      <c r="BA30" s="222">
        <f t="shared" si="26"/>
        <v>1559853.605198194</v>
      </c>
      <c r="BB30" s="244">
        <f t="shared" si="27"/>
        <v>30069.183835989697</v>
      </c>
      <c r="BC30" s="244">
        <f t="shared" si="4"/>
        <v>0</v>
      </c>
      <c r="BD30" s="243">
        <v>5.3999999999999999E-2</v>
      </c>
      <c r="BE30" s="244">
        <f t="shared" si="28"/>
        <v>-1623.7359271434436</v>
      </c>
      <c r="BF30" s="222">
        <f t="shared" si="34"/>
        <v>30069.183835989697</v>
      </c>
      <c r="BG30" s="243">
        <f t="shared" si="30"/>
        <v>0.1</v>
      </c>
      <c r="BH30" s="244">
        <f t="shared" si="31"/>
        <v>-3006</v>
      </c>
      <c r="BI30" s="244">
        <f t="shared" si="29"/>
        <v>97413.82300347634</v>
      </c>
      <c r="BJ30" s="244">
        <f>(-SUM(BH26:BH30)+BI25)*BJ$8</f>
        <v>17190.674647672295</v>
      </c>
      <c r="BK30" s="245">
        <f t="shared" si="38"/>
        <v>42629</v>
      </c>
    </row>
    <row r="31" spans="1:68">
      <c r="A31" s="163">
        <v>2028</v>
      </c>
      <c r="B31" s="164">
        <v>23</v>
      </c>
      <c r="C31" s="269">
        <v>-20086.737818768237</v>
      </c>
      <c r="D31" s="244">
        <f t="shared" si="15"/>
        <v>-20086.737818768237</v>
      </c>
      <c r="E31" s="168">
        <v>9527.7376286963317</v>
      </c>
      <c r="F31" s="244">
        <f t="shared" si="16"/>
        <v>9527.7376286963317</v>
      </c>
      <c r="G31" s="244">
        <f t="shared" ref="G31:G38" si="42">E31-C31</f>
        <v>29614.475447464567</v>
      </c>
      <c r="H31" s="271">
        <f t="shared" si="18"/>
        <v>29614.475447464567</v>
      </c>
      <c r="I31" s="266"/>
      <c r="J31" s="217">
        <f t="shared" si="0"/>
        <v>23</v>
      </c>
      <c r="K31" s="269">
        <v>0</v>
      </c>
      <c r="L31" s="268">
        <f t="shared" ref="L31:L38" si="43">K31/5</f>
        <v>0</v>
      </c>
      <c r="M31" s="268">
        <v>0</v>
      </c>
      <c r="N31" s="220">
        <f t="shared" si="7"/>
        <v>0</v>
      </c>
      <c r="O31" s="221"/>
      <c r="P31" s="218">
        <f t="shared" si="1"/>
        <v>23</v>
      </c>
      <c r="Q31" s="244">
        <v>115284.59756167886</v>
      </c>
      <c r="R31" s="269">
        <f t="shared" si="20"/>
        <v>-1243.7888673611887</v>
      </c>
      <c r="S31" s="269">
        <f t="shared" si="21"/>
        <v>-1243.7888673611887</v>
      </c>
      <c r="T31" s="244">
        <v>511748.57745444082</v>
      </c>
      <c r="U31" s="269">
        <f t="shared" si="8"/>
        <v>2598.473898735363</v>
      </c>
      <c r="V31" s="269">
        <f t="shared" si="22"/>
        <v>2598.473898735363</v>
      </c>
      <c r="W31" s="244">
        <f t="shared" si="23"/>
        <v>3842.2627660965518</v>
      </c>
      <c r="X31" s="271">
        <f t="shared" si="9"/>
        <v>3842.2627660965518</v>
      </c>
      <c r="Z31" s="254">
        <f t="shared" si="39"/>
        <v>0</v>
      </c>
      <c r="AA31" s="244">
        <f t="shared" si="40"/>
        <v>0</v>
      </c>
      <c r="AB31" s="271">
        <f t="shared" si="41"/>
        <v>0</v>
      </c>
      <c r="AC31" s="196"/>
      <c r="AD31" s="217">
        <f t="shared" si="2"/>
        <v>23</v>
      </c>
      <c r="AE31" s="270">
        <v>-4234.4123559392392</v>
      </c>
      <c r="AF31" s="270">
        <v>0</v>
      </c>
      <c r="AG31" s="270">
        <v>0</v>
      </c>
      <c r="AH31" s="270">
        <v>0</v>
      </c>
      <c r="AI31" s="270">
        <v>0</v>
      </c>
      <c r="AJ31" s="283">
        <v>0</v>
      </c>
      <c r="AU31" s="254">
        <f t="shared" si="32"/>
        <v>0</v>
      </c>
      <c r="AV31" s="244">
        <f t="shared" si="36"/>
        <v>0</v>
      </c>
      <c r="AW31" s="255">
        <f t="shared" si="37"/>
        <v>0</v>
      </c>
      <c r="AY31" s="217">
        <f t="shared" si="3"/>
        <v>2028</v>
      </c>
      <c r="AZ31" s="219">
        <f t="shared" si="3"/>
        <v>23</v>
      </c>
      <c r="BA31" s="222">
        <f t="shared" si="26"/>
        <v>1589468.0806456585</v>
      </c>
      <c r="BB31" s="244">
        <f t="shared" si="27"/>
        <v>29614.475447464567</v>
      </c>
      <c r="BC31" s="244">
        <f t="shared" ref="BC31:BC38" si="44">(AV31)</f>
        <v>0</v>
      </c>
      <c r="BD31" s="243">
        <v>5.3999999999999999E-2</v>
      </c>
      <c r="BE31" s="244">
        <f t="shared" ref="BE31:BE38" si="45">-(BB31+BC31)*BD31</f>
        <v>-1599.1816741630867</v>
      </c>
      <c r="BF31" s="222">
        <f t="shared" si="34"/>
        <v>29614.475447464567</v>
      </c>
      <c r="BG31" s="243">
        <f t="shared" si="30"/>
        <v>0.1</v>
      </c>
      <c r="BH31" s="244">
        <f t="shared" si="31"/>
        <v>-2961</v>
      </c>
      <c r="BI31" s="244">
        <f t="shared" si="29"/>
        <v>100374.82300347634</v>
      </c>
      <c r="BJ31" s="242"/>
      <c r="BK31" s="245">
        <f t="shared" si="38"/>
        <v>25053</v>
      </c>
    </row>
    <row r="32" spans="1:68">
      <c r="A32" s="163">
        <v>2029</v>
      </c>
      <c r="B32" s="164">
        <v>24</v>
      </c>
      <c r="C32" s="269">
        <v>-18039.68215230741</v>
      </c>
      <c r="D32" s="244">
        <f t="shared" si="15"/>
        <v>-18039.68215230741</v>
      </c>
      <c r="E32" s="168">
        <v>9763.0987649089275</v>
      </c>
      <c r="F32" s="244">
        <f t="shared" si="16"/>
        <v>9763.0987649089275</v>
      </c>
      <c r="G32" s="244">
        <f t="shared" si="42"/>
        <v>27802.78091721634</v>
      </c>
      <c r="H32" s="271">
        <f t="shared" si="18"/>
        <v>27802.78091721634</v>
      </c>
      <c r="I32" s="266"/>
      <c r="J32" s="217">
        <f t="shared" si="0"/>
        <v>24</v>
      </c>
      <c r="K32" s="269">
        <v>0</v>
      </c>
      <c r="L32" s="268">
        <f t="shared" si="43"/>
        <v>0</v>
      </c>
      <c r="M32" s="268">
        <v>0</v>
      </c>
      <c r="N32" s="220">
        <f t="shared" si="7"/>
        <v>0</v>
      </c>
      <c r="O32" s="221"/>
      <c r="P32" s="218">
        <f t="shared" si="1"/>
        <v>24</v>
      </c>
      <c r="Q32" s="244">
        <v>114188.9390552823</v>
      </c>
      <c r="R32" s="269">
        <f t="shared" si="20"/>
        <v>-1095.6585063965613</v>
      </c>
      <c r="S32" s="269">
        <f t="shared" si="21"/>
        <v>-1095.6585063965613</v>
      </c>
      <c r="T32" s="244">
        <v>514411.24075396144</v>
      </c>
      <c r="U32" s="269">
        <f t="shared" si="8"/>
        <v>2662.6632995206164</v>
      </c>
      <c r="V32" s="269">
        <f t="shared" si="22"/>
        <v>2662.6632995206164</v>
      </c>
      <c r="W32" s="244">
        <f t="shared" si="23"/>
        <v>3758.3218059171777</v>
      </c>
      <c r="X32" s="271">
        <f t="shared" si="9"/>
        <v>3758.3218059171777</v>
      </c>
      <c r="Z32" s="254">
        <f t="shared" si="39"/>
        <v>0</v>
      </c>
      <c r="AA32" s="244">
        <f t="shared" si="40"/>
        <v>0</v>
      </c>
      <c r="AB32" s="271">
        <f t="shared" si="41"/>
        <v>0</v>
      </c>
      <c r="AC32" s="196"/>
      <c r="AD32" s="217">
        <f t="shared" si="2"/>
        <v>24</v>
      </c>
      <c r="AE32" s="270">
        <v>-3824.2548078690961</v>
      </c>
      <c r="AF32" s="270">
        <v>0</v>
      </c>
      <c r="AG32" s="270">
        <v>0</v>
      </c>
      <c r="AH32" s="270">
        <v>0</v>
      </c>
      <c r="AI32" s="270">
        <v>0</v>
      </c>
      <c r="AJ32" s="283">
        <v>0</v>
      </c>
      <c r="AU32" s="254">
        <f t="shared" si="32"/>
        <v>0</v>
      </c>
      <c r="AV32" s="244">
        <f t="shared" si="36"/>
        <v>0</v>
      </c>
      <c r="AW32" s="255">
        <f t="shared" si="37"/>
        <v>0</v>
      </c>
      <c r="AY32" s="217">
        <f t="shared" si="3"/>
        <v>2029</v>
      </c>
      <c r="AZ32" s="219">
        <f t="shared" si="3"/>
        <v>24</v>
      </c>
      <c r="BA32" s="222">
        <f t="shared" si="26"/>
        <v>1617270.8615628749</v>
      </c>
      <c r="BB32" s="244">
        <f t="shared" si="27"/>
        <v>27802.78091721634</v>
      </c>
      <c r="BC32" s="244">
        <f t="shared" si="44"/>
        <v>0</v>
      </c>
      <c r="BD32" s="243">
        <v>5.3999999999999999E-2</v>
      </c>
      <c r="BE32" s="244">
        <f t="shared" si="45"/>
        <v>-1501.3501695296823</v>
      </c>
      <c r="BF32" s="222">
        <f t="shared" si="34"/>
        <v>27802.78091721634</v>
      </c>
      <c r="BG32" s="243">
        <f t="shared" si="30"/>
        <v>0.1</v>
      </c>
      <c r="BH32" s="244">
        <f t="shared" si="31"/>
        <v>-2780</v>
      </c>
      <c r="BI32" s="244">
        <f t="shared" si="29"/>
        <v>103154.82300347634</v>
      </c>
      <c r="BJ32" s="242"/>
      <c r="BK32" s="245">
        <f t="shared" si="38"/>
        <v>23521</v>
      </c>
    </row>
    <row r="33" spans="1:72">
      <c r="A33" s="163">
        <v>2030</v>
      </c>
      <c r="B33" s="164">
        <v>25</v>
      </c>
      <c r="C33" s="269">
        <v>-15967.630240691207</v>
      </c>
      <c r="D33" s="244">
        <f t="shared" si="15"/>
        <v>-15967.630240691207</v>
      </c>
      <c r="E33" s="168">
        <v>9887.458584189395</v>
      </c>
      <c r="F33" s="244">
        <f t="shared" si="16"/>
        <v>9887.458584189395</v>
      </c>
      <c r="G33" s="244">
        <f t="shared" si="42"/>
        <v>25855.0888248806</v>
      </c>
      <c r="H33" s="271">
        <f t="shared" si="18"/>
        <v>25855.0888248806</v>
      </c>
      <c r="I33" s="266"/>
      <c r="J33" s="217">
        <f t="shared" si="0"/>
        <v>25</v>
      </c>
      <c r="K33" s="269">
        <v>0</v>
      </c>
      <c r="L33" s="268">
        <f t="shared" si="43"/>
        <v>0</v>
      </c>
      <c r="M33" s="268">
        <v>0</v>
      </c>
      <c r="N33" s="220">
        <f t="shared" si="7"/>
        <v>0</v>
      </c>
      <c r="O33" s="221"/>
      <c r="P33" s="218">
        <f t="shared" si="1"/>
        <v>25</v>
      </c>
      <c r="Q33" s="244">
        <v>113245.37389072613</v>
      </c>
      <c r="R33" s="269">
        <f t="shared" si="20"/>
        <v>-943.56516455617384</v>
      </c>
      <c r="S33" s="269">
        <f t="shared" si="21"/>
        <v>-943.56516455617384</v>
      </c>
      <c r="T33" s="244">
        <v>517107.82036783127</v>
      </c>
      <c r="U33" s="269">
        <f t="shared" si="8"/>
        <v>2696.5796138698352</v>
      </c>
      <c r="V33" s="269">
        <f t="shared" si="22"/>
        <v>2696.5796138698352</v>
      </c>
      <c r="W33" s="244">
        <f t="shared" si="23"/>
        <v>3640.144778426009</v>
      </c>
      <c r="X33" s="271">
        <f t="shared" si="9"/>
        <v>3640.144778426009</v>
      </c>
      <c r="Z33" s="254">
        <f t="shared" si="39"/>
        <v>0</v>
      </c>
      <c r="AA33" s="244">
        <f t="shared" si="40"/>
        <v>0</v>
      </c>
      <c r="AB33" s="271">
        <f t="shared" si="41"/>
        <v>0</v>
      </c>
      <c r="AC33" s="196"/>
      <c r="AD33" s="217">
        <f t="shared" si="2"/>
        <v>25</v>
      </c>
      <c r="AE33" s="270">
        <v>-3411.2430829050645</v>
      </c>
      <c r="AF33" s="270">
        <v>0</v>
      </c>
      <c r="AG33" s="270">
        <v>0</v>
      </c>
      <c r="AH33" s="270">
        <v>0</v>
      </c>
      <c r="AI33" s="270">
        <v>0</v>
      </c>
      <c r="AJ33" s="283">
        <v>0</v>
      </c>
      <c r="AU33" s="254">
        <f t="shared" si="32"/>
        <v>0</v>
      </c>
      <c r="AV33" s="244">
        <f t="shared" si="36"/>
        <v>0</v>
      </c>
      <c r="AW33" s="255">
        <f t="shared" si="37"/>
        <v>0</v>
      </c>
      <c r="AY33" s="217">
        <f t="shared" si="3"/>
        <v>2030</v>
      </c>
      <c r="AZ33" s="219">
        <f t="shared" si="3"/>
        <v>25</v>
      </c>
      <c r="BA33" s="222">
        <f t="shared" si="26"/>
        <v>1643125.9503877554</v>
      </c>
      <c r="BB33" s="244">
        <f t="shared" si="27"/>
        <v>25855.0888248806</v>
      </c>
      <c r="BC33" s="244">
        <f t="shared" si="44"/>
        <v>0</v>
      </c>
      <c r="BD33" s="243">
        <v>5.3999999999999999E-2</v>
      </c>
      <c r="BE33" s="244">
        <f t="shared" si="45"/>
        <v>-1396.1747965435525</v>
      </c>
      <c r="BF33" s="222">
        <f t="shared" si="34"/>
        <v>25855.0888248806</v>
      </c>
      <c r="BG33" s="243">
        <f t="shared" si="30"/>
        <v>0.1</v>
      </c>
      <c r="BH33" s="244">
        <f t="shared" si="31"/>
        <v>-2585</v>
      </c>
      <c r="BI33" s="244">
        <f t="shared" si="29"/>
        <v>105739.82300347634</v>
      </c>
      <c r="BJ33" s="242"/>
      <c r="BK33" s="245">
        <f t="shared" si="38"/>
        <v>21873</v>
      </c>
    </row>
    <row r="34" spans="1:72">
      <c r="A34" s="163">
        <v>2031</v>
      </c>
      <c r="B34" s="164">
        <v>26</v>
      </c>
      <c r="C34" s="269">
        <v>-13883.083355708151</v>
      </c>
      <c r="D34" s="244">
        <f t="shared" si="15"/>
        <v>-13883.083355708151</v>
      </c>
      <c r="E34" s="168">
        <v>9470.3626037970334</v>
      </c>
      <c r="F34" s="244">
        <f t="shared" si="16"/>
        <v>9470.3626037970334</v>
      </c>
      <c r="G34" s="244">
        <f t="shared" si="42"/>
        <v>23353.445959505185</v>
      </c>
      <c r="H34" s="271">
        <f t="shared" si="18"/>
        <v>23353.445959505185</v>
      </c>
      <c r="I34" s="266"/>
      <c r="J34" s="217">
        <f t="shared" si="0"/>
        <v>26</v>
      </c>
      <c r="K34" s="269">
        <v>0</v>
      </c>
      <c r="L34" s="268">
        <f t="shared" si="43"/>
        <v>0</v>
      </c>
      <c r="M34" s="268">
        <v>0</v>
      </c>
      <c r="N34" s="220">
        <f t="shared" si="7"/>
        <v>0</v>
      </c>
      <c r="O34" s="221"/>
      <c r="P34" s="218">
        <f t="shared" si="1"/>
        <v>26</v>
      </c>
      <c r="Q34" s="244">
        <v>112454.4645079216</v>
      </c>
      <c r="R34" s="269">
        <f t="shared" si="20"/>
        <v>-790.90938280452974</v>
      </c>
      <c r="S34" s="269">
        <f t="shared" si="21"/>
        <v>-790.90938280452974</v>
      </c>
      <c r="T34" s="244">
        <v>519690.64653250319</v>
      </c>
      <c r="U34" s="269">
        <f t="shared" si="8"/>
        <v>2582.8261646719184</v>
      </c>
      <c r="V34" s="269">
        <f t="shared" si="22"/>
        <v>2582.8261646719184</v>
      </c>
      <c r="W34" s="244">
        <f t="shared" si="23"/>
        <v>3373.7355474764481</v>
      </c>
      <c r="X34" s="271">
        <f t="shared" si="9"/>
        <v>3373.7355474764481</v>
      </c>
      <c r="Z34" s="254">
        <f t="shared" si="39"/>
        <v>0</v>
      </c>
      <c r="AA34" s="244">
        <f t="shared" si="40"/>
        <v>0</v>
      </c>
      <c r="AB34" s="271">
        <f t="shared" si="41"/>
        <v>0</v>
      </c>
      <c r="AC34" s="196"/>
      <c r="AD34" s="217">
        <f t="shared" si="2"/>
        <v>26</v>
      </c>
      <c r="AE34" s="270">
        <v>-2995.3860778431481</v>
      </c>
      <c r="AF34" s="270">
        <v>0</v>
      </c>
      <c r="AG34" s="270">
        <v>0</v>
      </c>
      <c r="AH34" s="270">
        <v>0</v>
      </c>
      <c r="AI34" s="270">
        <v>0</v>
      </c>
      <c r="AJ34" s="283">
        <v>0</v>
      </c>
      <c r="AU34" s="254">
        <f t="shared" si="32"/>
        <v>0</v>
      </c>
      <c r="AV34" s="244">
        <f t="shared" si="36"/>
        <v>0</v>
      </c>
      <c r="AW34" s="255">
        <f t="shared" si="37"/>
        <v>0</v>
      </c>
      <c r="AY34" s="217">
        <f t="shared" si="3"/>
        <v>2031</v>
      </c>
      <c r="AZ34" s="219">
        <f t="shared" si="3"/>
        <v>26</v>
      </c>
      <c r="BA34" s="222">
        <f t="shared" si="26"/>
        <v>1666479.3963472606</v>
      </c>
      <c r="BB34" s="244">
        <f t="shared" si="27"/>
        <v>23353.445959505185</v>
      </c>
      <c r="BC34" s="244">
        <f t="shared" si="44"/>
        <v>0</v>
      </c>
      <c r="BD34" s="243">
        <v>5.3999999999999999E-2</v>
      </c>
      <c r="BE34" s="244">
        <f t="shared" si="45"/>
        <v>-1261.0860818132799</v>
      </c>
      <c r="BF34" s="222">
        <f t="shared" si="34"/>
        <v>23353.445959505185</v>
      </c>
      <c r="BG34" s="243">
        <f t="shared" si="30"/>
        <v>0.1</v>
      </c>
      <c r="BH34" s="244">
        <f t="shared" si="31"/>
        <v>-2335</v>
      </c>
      <c r="BI34" s="244">
        <f t="shared" si="29"/>
        <v>108074.82300347634</v>
      </c>
      <c r="BJ34" s="242"/>
      <c r="BK34" s="245">
        <f t="shared" si="38"/>
        <v>19757</v>
      </c>
    </row>
    <row r="35" spans="1:72">
      <c r="A35" s="163">
        <v>2032</v>
      </c>
      <c r="B35" s="164">
        <v>27</v>
      </c>
      <c r="C35" s="269">
        <v>-11663.583251488739</v>
      </c>
      <c r="D35" s="244">
        <f t="shared" si="15"/>
        <v>-11663.583251488739</v>
      </c>
      <c r="E35" s="168">
        <v>9406.3357202179413</v>
      </c>
      <c r="F35" s="244">
        <f t="shared" si="16"/>
        <v>9406.3357202179413</v>
      </c>
      <c r="G35" s="244">
        <f t="shared" si="42"/>
        <v>21069.91897170668</v>
      </c>
      <c r="H35" s="271">
        <f t="shared" si="18"/>
        <v>21069.91897170668</v>
      </c>
      <c r="I35" s="266"/>
      <c r="J35" s="217">
        <f t="shared" si="0"/>
        <v>27</v>
      </c>
      <c r="K35" s="269">
        <v>0</v>
      </c>
      <c r="L35" s="268">
        <f t="shared" si="43"/>
        <v>0</v>
      </c>
      <c r="M35" s="268">
        <v>0</v>
      </c>
      <c r="N35" s="220">
        <f t="shared" si="7"/>
        <v>0</v>
      </c>
      <c r="O35" s="221"/>
      <c r="P35" s="218">
        <f t="shared" si="1"/>
        <v>27</v>
      </c>
      <c r="Q35" s="244">
        <v>111850.16893191417</v>
      </c>
      <c r="R35" s="269">
        <f t="shared" si="20"/>
        <v>-604.29557600742555</v>
      </c>
      <c r="S35" s="269">
        <f t="shared" si="21"/>
        <v>-604.29557600742555</v>
      </c>
      <c r="T35" s="244">
        <v>522256.01081983536</v>
      </c>
      <c r="U35" s="269">
        <f t="shared" si="8"/>
        <v>2565.364287332166</v>
      </c>
      <c r="V35" s="269">
        <f t="shared" si="22"/>
        <v>2565.364287332166</v>
      </c>
      <c r="W35" s="244">
        <f t="shared" si="23"/>
        <v>3169.6598633395915</v>
      </c>
      <c r="X35" s="271">
        <f t="shared" si="9"/>
        <v>3169.6598633395915</v>
      </c>
      <c r="Z35" s="254">
        <f t="shared" si="39"/>
        <v>0</v>
      </c>
      <c r="AA35" s="244">
        <f t="shared" si="40"/>
        <v>0</v>
      </c>
      <c r="AB35" s="271">
        <f t="shared" si="41"/>
        <v>0</v>
      </c>
      <c r="AC35" s="196"/>
      <c r="AD35" s="217">
        <f t="shared" si="2"/>
        <v>27</v>
      </c>
      <c r="AE35" s="270">
        <v>-2576.6816743985946</v>
      </c>
      <c r="AF35" s="270">
        <v>0</v>
      </c>
      <c r="AG35" s="270">
        <v>0</v>
      </c>
      <c r="AH35" s="270">
        <v>0</v>
      </c>
      <c r="AI35" s="270">
        <v>0</v>
      </c>
      <c r="AJ35" s="283">
        <v>0</v>
      </c>
      <c r="AU35" s="254">
        <f t="shared" si="32"/>
        <v>0</v>
      </c>
      <c r="AV35" s="244">
        <f t="shared" si="36"/>
        <v>0</v>
      </c>
      <c r="AW35" s="255">
        <f t="shared" si="37"/>
        <v>0</v>
      </c>
      <c r="AY35" s="217">
        <f t="shared" si="3"/>
        <v>2032</v>
      </c>
      <c r="AZ35" s="219">
        <f t="shared" si="3"/>
        <v>27</v>
      </c>
      <c r="BA35" s="222">
        <f t="shared" si="26"/>
        <v>1687549.3153189672</v>
      </c>
      <c r="BB35" s="244">
        <f t="shared" si="27"/>
        <v>21069.91897170668</v>
      </c>
      <c r="BC35" s="244">
        <f t="shared" si="44"/>
        <v>0</v>
      </c>
      <c r="BD35" s="243">
        <v>5.3999999999999999E-2</v>
      </c>
      <c r="BE35" s="244">
        <f t="shared" si="45"/>
        <v>-1137.7756244721606</v>
      </c>
      <c r="BF35" s="222">
        <f t="shared" si="34"/>
        <v>21069.91897170668</v>
      </c>
      <c r="BG35" s="243">
        <f t="shared" si="30"/>
        <v>0.1</v>
      </c>
      <c r="BH35" s="244">
        <f t="shared" si="31"/>
        <v>-2106</v>
      </c>
      <c r="BI35" s="244">
        <f t="shared" si="29"/>
        <v>93653.699552954888</v>
      </c>
      <c r="BJ35" s="244">
        <f>(-SUM(BH31:BH35)+BI30)*BJ$8</f>
        <v>16527.123450521449</v>
      </c>
      <c r="BK35" s="245">
        <f t="shared" si="38"/>
        <v>34352</v>
      </c>
    </row>
    <row r="36" spans="1:72">
      <c r="A36" s="163">
        <v>2033</v>
      </c>
      <c r="B36" s="164">
        <v>28</v>
      </c>
      <c r="C36" s="269">
        <v>-9359.3944807009193</v>
      </c>
      <c r="D36" s="244">
        <f t="shared" si="15"/>
        <v>-9359.3944807009193</v>
      </c>
      <c r="E36" s="168">
        <v>9826.8124013301367</v>
      </c>
      <c r="F36" s="244">
        <f t="shared" si="16"/>
        <v>9826.8124013301367</v>
      </c>
      <c r="G36" s="244">
        <f t="shared" si="42"/>
        <v>19186.206882031056</v>
      </c>
      <c r="H36" s="271">
        <f t="shared" si="18"/>
        <v>19186.206882031056</v>
      </c>
      <c r="I36" s="266"/>
      <c r="J36" s="217">
        <f t="shared" si="0"/>
        <v>28</v>
      </c>
      <c r="K36" s="269">
        <v>0</v>
      </c>
      <c r="L36" s="268">
        <f t="shared" si="43"/>
        <v>0</v>
      </c>
      <c r="M36" s="268">
        <v>0</v>
      </c>
      <c r="N36" s="220">
        <f t="shared" si="7"/>
        <v>0</v>
      </c>
      <c r="O36" s="221"/>
      <c r="P36" s="218">
        <f t="shared" si="1"/>
        <v>28</v>
      </c>
      <c r="Q36" s="244">
        <v>111451.29730499716</v>
      </c>
      <c r="R36" s="269">
        <f t="shared" si="20"/>
        <v>-398.87162691701087</v>
      </c>
      <c r="S36" s="269">
        <f t="shared" si="21"/>
        <v>-398.87162691701087</v>
      </c>
      <c r="T36" s="244">
        <v>524936.05056565267</v>
      </c>
      <c r="U36" s="269">
        <f t="shared" si="8"/>
        <v>2680.0397458173102</v>
      </c>
      <c r="V36" s="269">
        <f t="shared" si="22"/>
        <v>2680.0397458173102</v>
      </c>
      <c r="W36" s="244">
        <f t="shared" si="23"/>
        <v>3078.911372734321</v>
      </c>
      <c r="X36" s="271">
        <f t="shared" si="9"/>
        <v>3078.911372734321</v>
      </c>
      <c r="Z36" s="254">
        <f t="shared" si="39"/>
        <v>0</v>
      </c>
      <c r="AA36" s="244">
        <f t="shared" si="40"/>
        <v>0</v>
      </c>
      <c r="AB36" s="271">
        <f t="shared" si="41"/>
        <v>0</v>
      </c>
      <c r="AC36" s="196"/>
      <c r="AD36" s="217">
        <f t="shared" si="2"/>
        <v>28</v>
      </c>
      <c r="AE36" s="270">
        <v>-2153.6905041832397</v>
      </c>
      <c r="AF36" s="270">
        <v>0</v>
      </c>
      <c r="AG36" s="270">
        <v>0</v>
      </c>
      <c r="AH36" s="270">
        <v>0</v>
      </c>
      <c r="AI36" s="270">
        <v>0</v>
      </c>
      <c r="AJ36" s="283">
        <v>0</v>
      </c>
      <c r="AU36" s="254">
        <f t="shared" si="32"/>
        <v>0</v>
      </c>
      <c r="AV36" s="244">
        <f t="shared" si="36"/>
        <v>0</v>
      </c>
      <c r="AW36" s="255">
        <f t="shared" si="37"/>
        <v>0</v>
      </c>
      <c r="AY36" s="217">
        <f t="shared" si="3"/>
        <v>2033</v>
      </c>
      <c r="AZ36" s="219">
        <f t="shared" si="3"/>
        <v>28</v>
      </c>
      <c r="BA36" s="222">
        <f t="shared" si="26"/>
        <v>1706735.5222009984</v>
      </c>
      <c r="BB36" s="244">
        <f t="shared" si="27"/>
        <v>19186.206882031056</v>
      </c>
      <c r="BC36" s="244">
        <f t="shared" si="44"/>
        <v>0</v>
      </c>
      <c r="BD36" s="243">
        <v>5.3999999999999999E-2</v>
      </c>
      <c r="BE36" s="244">
        <f t="shared" si="45"/>
        <v>-1036.055171629677</v>
      </c>
      <c r="BF36" s="222">
        <f t="shared" si="34"/>
        <v>19186.206882031056</v>
      </c>
      <c r="BG36" s="243">
        <f t="shared" si="30"/>
        <v>0.1</v>
      </c>
      <c r="BH36" s="244">
        <f t="shared" si="31"/>
        <v>-1918</v>
      </c>
      <c r="BI36" s="244">
        <f t="shared" si="29"/>
        <v>95571.699552954888</v>
      </c>
      <c r="BJ36" s="242"/>
      <c r="BK36" s="245">
        <f t="shared" si="38"/>
        <v>16231</v>
      </c>
    </row>
    <row r="37" spans="1:72">
      <c r="A37" s="163">
        <v>2034</v>
      </c>
      <c r="B37" s="164">
        <v>29</v>
      </c>
      <c r="C37" s="269">
        <v>-7241.0227427051141</v>
      </c>
      <c r="D37" s="244">
        <f t="shared" si="15"/>
        <v>-7241.0227427051141</v>
      </c>
      <c r="E37" s="168">
        <v>9305.9315800480163</v>
      </c>
      <c r="F37" s="244">
        <f t="shared" si="16"/>
        <v>9305.9315800480163</v>
      </c>
      <c r="G37" s="244">
        <f t="shared" si="42"/>
        <v>16546.954322753132</v>
      </c>
      <c r="H37" s="271">
        <f t="shared" si="18"/>
        <v>16546.954322753132</v>
      </c>
      <c r="I37" s="266"/>
      <c r="J37" s="217">
        <f t="shared" si="0"/>
        <v>29</v>
      </c>
      <c r="K37" s="269">
        <v>0</v>
      </c>
      <c r="L37" s="268">
        <f t="shared" si="43"/>
        <v>0</v>
      </c>
      <c r="M37" s="268">
        <v>0</v>
      </c>
      <c r="N37" s="220">
        <f t="shared" si="7"/>
        <v>0</v>
      </c>
      <c r="O37" s="221"/>
      <c r="P37" s="218">
        <f t="shared" si="1"/>
        <v>29</v>
      </c>
      <c r="Q37" s="244">
        <v>111205.09979810097</v>
      </c>
      <c r="R37" s="269">
        <f t="shared" si="20"/>
        <v>-246.19750689619104</v>
      </c>
      <c r="S37" s="269">
        <f t="shared" si="21"/>
        <v>-246.19750689619104</v>
      </c>
      <c r="T37" s="244">
        <v>527474.03190566576</v>
      </c>
      <c r="U37" s="269">
        <f t="shared" si="8"/>
        <v>2537.9813400130952</v>
      </c>
      <c r="V37" s="269">
        <f t="shared" si="22"/>
        <v>2537.9813400130952</v>
      </c>
      <c r="W37" s="244">
        <f t="shared" si="23"/>
        <v>2784.1788469092862</v>
      </c>
      <c r="X37" s="271">
        <f t="shared" si="9"/>
        <v>2784.1788469092862</v>
      </c>
      <c r="Z37" s="254">
        <f t="shared" si="39"/>
        <v>0</v>
      </c>
      <c r="AA37" s="244">
        <f t="shared" si="40"/>
        <v>0</v>
      </c>
      <c r="AB37" s="271">
        <f t="shared" si="41"/>
        <v>0</v>
      </c>
      <c r="AC37" s="196"/>
      <c r="AD37" s="217">
        <f t="shared" si="2"/>
        <v>29</v>
      </c>
      <c r="AE37" s="270">
        <v>-1728.626877477931</v>
      </c>
      <c r="AF37" s="270">
        <v>0</v>
      </c>
      <c r="AG37" s="270">
        <v>0</v>
      </c>
      <c r="AH37" s="270">
        <v>0</v>
      </c>
      <c r="AI37" s="270">
        <v>0</v>
      </c>
      <c r="AJ37" s="283">
        <v>0</v>
      </c>
      <c r="AU37" s="254">
        <f t="shared" si="32"/>
        <v>0</v>
      </c>
      <c r="AV37" s="244">
        <f t="shared" si="36"/>
        <v>0</v>
      </c>
      <c r="AW37" s="255">
        <f t="shared" si="37"/>
        <v>0</v>
      </c>
      <c r="AY37" s="217">
        <f t="shared" si="3"/>
        <v>2034</v>
      </c>
      <c r="AZ37" s="219">
        <f t="shared" si="3"/>
        <v>29</v>
      </c>
      <c r="BA37" s="222">
        <f>BA36+BB37</f>
        <v>1723282.4765237516</v>
      </c>
      <c r="BB37" s="244">
        <f t="shared" si="27"/>
        <v>16546.954322753132</v>
      </c>
      <c r="BC37" s="244">
        <f t="shared" si="44"/>
        <v>0</v>
      </c>
      <c r="BD37" s="243">
        <v>5.3999999999999999E-2</v>
      </c>
      <c r="BE37" s="244">
        <f t="shared" si="45"/>
        <v>-893.53553342866917</v>
      </c>
      <c r="BF37" s="222">
        <f t="shared" si="34"/>
        <v>16546.954322753132</v>
      </c>
      <c r="BG37" s="243">
        <f t="shared" si="30"/>
        <v>0.1</v>
      </c>
      <c r="BH37" s="244">
        <f t="shared" si="31"/>
        <v>-1654</v>
      </c>
      <c r="BI37" s="244">
        <f t="shared" si="29"/>
        <v>97225.699552954888</v>
      </c>
      <c r="BJ37" s="242"/>
      <c r="BK37" s="245">
        <f t="shared" si="38"/>
        <v>13998</v>
      </c>
    </row>
    <row r="38" spans="1:72" ht="16" thickBot="1">
      <c r="A38" s="163">
        <v>2035</v>
      </c>
      <c r="B38" s="164">
        <v>30</v>
      </c>
      <c r="C38" s="269">
        <v>-5178.1992933794609</v>
      </c>
      <c r="D38" s="244">
        <f t="shared" si="15"/>
        <v>-5178.1992933794609</v>
      </c>
      <c r="E38" s="168">
        <v>9287.3052786410553</v>
      </c>
      <c r="F38" s="244">
        <f t="shared" si="16"/>
        <v>9287.3052786410553</v>
      </c>
      <c r="G38" s="244">
        <f t="shared" si="42"/>
        <v>14465.504572020516</v>
      </c>
      <c r="H38" s="271">
        <f t="shared" si="18"/>
        <v>14465.504572020516</v>
      </c>
      <c r="I38" s="266"/>
      <c r="J38" s="217">
        <f t="shared" si="0"/>
        <v>30</v>
      </c>
      <c r="K38" s="269">
        <v>0</v>
      </c>
      <c r="L38" s="268">
        <f t="shared" si="43"/>
        <v>0</v>
      </c>
      <c r="M38" s="268">
        <v>0</v>
      </c>
      <c r="N38" s="220">
        <f t="shared" si="7"/>
        <v>0</v>
      </c>
      <c r="O38" s="221"/>
      <c r="P38" s="218">
        <f t="shared" si="1"/>
        <v>30</v>
      </c>
      <c r="Q38" s="244">
        <v>111093.58510049223</v>
      </c>
      <c r="R38" s="269">
        <f t="shared" si="20"/>
        <v>-111.5146976087417</v>
      </c>
      <c r="S38" s="269">
        <f t="shared" si="21"/>
        <v>-111.5146976087417</v>
      </c>
      <c r="T38" s="244">
        <v>530006.93334529514</v>
      </c>
      <c r="U38" s="269">
        <f t="shared" si="8"/>
        <v>2532.9014396293787</v>
      </c>
      <c r="V38" s="269">
        <f t="shared" si="22"/>
        <v>2532.9014396293787</v>
      </c>
      <c r="W38" s="244">
        <f t="shared" si="23"/>
        <v>2644.4161372381204</v>
      </c>
      <c r="X38" s="271">
        <f t="shared" si="9"/>
        <v>2644.4161372381204</v>
      </c>
      <c r="Z38" s="254">
        <f t="shared" si="39"/>
        <v>0</v>
      </c>
      <c r="AA38" s="244">
        <f t="shared" si="40"/>
        <v>0</v>
      </c>
      <c r="AB38" s="271">
        <f t="shared" si="41"/>
        <v>0</v>
      </c>
      <c r="AC38" s="196"/>
      <c r="AD38" s="217">
        <f t="shared" si="2"/>
        <v>30</v>
      </c>
      <c r="AE38" s="270">
        <v>-1300.7214733129294</v>
      </c>
      <c r="AF38" s="270">
        <v>0</v>
      </c>
      <c r="AG38" s="270">
        <v>0</v>
      </c>
      <c r="AH38" s="270">
        <v>0</v>
      </c>
      <c r="AI38" s="270">
        <v>0</v>
      </c>
      <c r="AJ38" s="283">
        <v>0</v>
      </c>
      <c r="AU38" s="254">
        <f t="shared" si="32"/>
        <v>0</v>
      </c>
      <c r="AV38" s="244">
        <f t="shared" si="36"/>
        <v>0</v>
      </c>
      <c r="AW38" s="255">
        <f t="shared" si="37"/>
        <v>0</v>
      </c>
      <c r="AY38" s="217">
        <f t="shared" si="3"/>
        <v>2035</v>
      </c>
      <c r="AZ38" s="219">
        <f t="shared" si="3"/>
        <v>30</v>
      </c>
      <c r="BA38" s="222">
        <f t="shared" si="26"/>
        <v>1737747.9810957722</v>
      </c>
      <c r="BB38" s="244">
        <f t="shared" si="27"/>
        <v>14465.504572020516</v>
      </c>
      <c r="BC38" s="244">
        <f t="shared" si="44"/>
        <v>0</v>
      </c>
      <c r="BD38" s="243">
        <v>5.3999999999999999E-2</v>
      </c>
      <c r="BE38" s="244">
        <f t="shared" si="45"/>
        <v>-781.13724688910781</v>
      </c>
      <c r="BF38" s="222">
        <f t="shared" si="34"/>
        <v>14465.504572020516</v>
      </c>
      <c r="BG38" s="243">
        <f t="shared" si="30"/>
        <v>0.1</v>
      </c>
      <c r="BH38" s="244">
        <f t="shared" si="31"/>
        <v>-1446</v>
      </c>
      <c r="BI38" s="244">
        <f t="shared" si="29"/>
        <v>98671.699552954888</v>
      </c>
      <c r="BJ38" s="242"/>
      <c r="BK38" s="245">
        <f t="shared" si="38"/>
        <v>12237</v>
      </c>
    </row>
    <row r="39" spans="1:72" ht="16" thickBot="1">
      <c r="B39" s="161" t="s">
        <v>20</v>
      </c>
      <c r="C39" s="246"/>
      <c r="D39" s="246">
        <f>SUM(D10:D38)</f>
        <v>-1486994.477069417</v>
      </c>
      <c r="E39" s="246">
        <f>SUM(E10:E38)</f>
        <v>250753.50402635484</v>
      </c>
      <c r="F39" s="246">
        <f>SUM(F10:F38)</f>
        <v>250753.50402635484</v>
      </c>
      <c r="G39" s="246">
        <f>SUM(G10:G38)</f>
        <v>1737747.9810957722</v>
      </c>
      <c r="H39" s="246">
        <f>SUM(H10:H38)</f>
        <v>1737747.9810957722</v>
      </c>
      <c r="I39" s="266"/>
      <c r="J39" s="223" t="s">
        <v>20</v>
      </c>
      <c r="K39" s="228">
        <f>SUM(K11:K38)</f>
        <v>942842.1464328639</v>
      </c>
      <c r="L39" s="228">
        <f>SUM(L11:L38)</f>
        <v>942842.1464328639</v>
      </c>
      <c r="M39" s="228">
        <f>SUM(M11:M38)</f>
        <v>0</v>
      </c>
      <c r="N39" s="224">
        <f>SUM(N11:N38)</f>
        <v>0</v>
      </c>
      <c r="O39" s="225"/>
      <c r="P39" s="223" t="s">
        <v>20</v>
      </c>
      <c r="Q39" s="275"/>
      <c r="R39" s="276">
        <f>SUM(R11:R38)</f>
        <v>-350541.18376269843</v>
      </c>
      <c r="S39" s="276"/>
      <c r="T39" s="277"/>
      <c r="U39" s="276">
        <f>SUM(U11:U38)</f>
        <v>68372.164482104708</v>
      </c>
      <c r="V39" s="276"/>
      <c r="W39" s="276">
        <f>SUM(W11:W38)</f>
        <v>418913.34824480314</v>
      </c>
      <c r="X39" s="278">
        <f>SUM(X11:X38)</f>
        <v>418913.34824480314</v>
      </c>
      <c r="Y39" s="198"/>
      <c r="Z39" s="227">
        <f>SUM(Z11:Z38)</f>
        <v>188568.42928657273</v>
      </c>
      <c r="AA39" s="275">
        <f>SUM(AA11:AA30)</f>
        <v>0</v>
      </c>
      <c r="AB39" s="279">
        <f>SUM(AB11:AB38)</f>
        <v>-188568.42928657273</v>
      </c>
      <c r="AC39" s="226"/>
      <c r="AD39" s="227" t="s">
        <v>20</v>
      </c>
      <c r="AE39" s="228">
        <f t="shared" ref="AE39:AJ39" si="46">SUM(AE11:AE38)</f>
        <v>-40217.718908494448</v>
      </c>
      <c r="AF39" s="228">
        <f t="shared" si="46"/>
        <v>2790.0891856239687</v>
      </c>
      <c r="AG39" s="228">
        <f t="shared" si="46"/>
        <v>-17378.003902055956</v>
      </c>
      <c r="AH39" s="228">
        <f t="shared" si="46"/>
        <v>0</v>
      </c>
      <c r="AI39" s="228">
        <f t="shared" si="46"/>
        <v>0</v>
      </c>
      <c r="AJ39" s="228">
        <f t="shared" si="46"/>
        <v>0</v>
      </c>
      <c r="AU39" s="256">
        <f>(K39-M39)*0.4*0.5*44/12</f>
        <v>691417.57405076688</v>
      </c>
      <c r="AV39" s="257">
        <f>SUM(AV10:AV38)</f>
        <v>-157599.29480262834</v>
      </c>
      <c r="AW39" s="258">
        <f>AV39/BB39</f>
        <v>-9.0691686318778456E-2</v>
      </c>
      <c r="AY39" s="229" t="s">
        <v>20</v>
      </c>
      <c r="AZ39" s="229" t="s">
        <v>20</v>
      </c>
      <c r="BA39" s="230">
        <f>BA38</f>
        <v>1737747.9810957722</v>
      </c>
      <c r="BB39" s="246">
        <f>SUM(BB9:BB38)</f>
        <v>1737747.9810957722</v>
      </c>
      <c r="BC39" s="246">
        <f>SUM(BC9:BC38)</f>
        <v>-157599.29480262834</v>
      </c>
      <c r="BD39" s="246"/>
      <c r="BE39" s="246">
        <f>SUM(BE9:BE38)</f>
        <v>-65256.002468280923</v>
      </c>
      <c r="BF39" s="246">
        <f>SUM(BF9:BF38)</f>
        <v>1673988.0722845336</v>
      </c>
      <c r="BG39" s="246"/>
      <c r="BH39" s="246">
        <f>SUM(BH9:BH38)</f>
        <v>-167387.95297736835</v>
      </c>
      <c r="BI39" s="165">
        <f>-BI38</f>
        <v>-98671.699552954888</v>
      </c>
      <c r="BJ39" s="246">
        <f>SUM(BJ8:BJ38)</f>
        <v>68716.253424413459</v>
      </c>
      <c r="BK39" s="247">
        <f>SUM(BK9:BK38)</f>
        <v>1416201.8212948635</v>
      </c>
      <c r="BT39" s="17" t="s">
        <v>136</v>
      </c>
    </row>
    <row r="40" spans="1:72">
      <c r="B40"/>
      <c r="C40" s="231"/>
      <c r="D40" s="231"/>
      <c r="E40" s="231"/>
      <c r="F40" s="231"/>
      <c r="G40" s="231"/>
      <c r="H40" s="231"/>
      <c r="I40" s="231"/>
      <c r="K40" s="272"/>
      <c r="L40" s="272"/>
      <c r="M40" s="272"/>
      <c r="N40" s="100"/>
      <c r="P40" s="231"/>
      <c r="Q40" s="231"/>
      <c r="R40" s="231"/>
      <c r="S40" s="231"/>
      <c r="T40" s="231"/>
      <c r="U40" s="231"/>
      <c r="V40" s="231"/>
      <c r="W40" s="249"/>
      <c r="X40" s="249"/>
      <c r="Y40" s="198"/>
      <c r="Z40" s="280"/>
      <c r="AU40" s="259"/>
      <c r="AV40" s="73"/>
      <c r="AW40" s="260"/>
      <c r="AY40" s="198"/>
      <c r="AZ40" s="198"/>
      <c r="BA40" s="198"/>
      <c r="BB40" s="231"/>
      <c r="BC40" s="248"/>
      <c r="BD40" s="248"/>
      <c r="BE40" s="231"/>
      <c r="BF40" s="249"/>
      <c r="BG40" s="237"/>
      <c r="BH40" s="231"/>
      <c r="BI40" s="231"/>
      <c r="BJ40" s="249" t="s">
        <v>3</v>
      </c>
      <c r="BK40" s="250">
        <f>BB39+BC39+BE39+BI39</f>
        <v>1416220.9842719079</v>
      </c>
    </row>
    <row r="41" spans="1:72">
      <c r="B41"/>
      <c r="C41" s="251" t="s">
        <v>285</v>
      </c>
      <c r="D41" s="231"/>
      <c r="E41" s="231"/>
      <c r="F41" s="231"/>
      <c r="G41" s="231"/>
      <c r="H41" s="231"/>
      <c r="I41" s="231"/>
      <c r="P41" s="231"/>
      <c r="Q41" s="231"/>
      <c r="R41" s="231"/>
      <c r="S41" s="231"/>
      <c r="T41" s="231"/>
      <c r="U41" s="231"/>
      <c r="V41" s="231"/>
      <c r="W41" s="231"/>
      <c r="X41" s="231"/>
      <c r="Y41" s="198"/>
      <c r="Z41" s="281"/>
      <c r="AA41" s="281"/>
      <c r="AB41" s="281"/>
      <c r="AC41" s="20"/>
      <c r="AD41" s="281"/>
      <c r="AE41" s="281"/>
      <c r="AF41" s="281"/>
      <c r="AG41" s="281"/>
      <c r="AH41" s="281"/>
      <c r="AI41" s="281"/>
      <c r="AJ41" s="281"/>
      <c r="AU41" s="261"/>
      <c r="AV41" s="73"/>
      <c r="AW41" s="262"/>
      <c r="AY41" s="198"/>
      <c r="AZ41" s="198"/>
      <c r="BA41"/>
      <c r="BB41"/>
      <c r="BC41"/>
      <c r="BD41"/>
      <c r="BE41"/>
      <c r="BF41"/>
      <c r="BG41"/>
      <c r="BH41"/>
      <c r="BI41"/>
      <c r="BJ41"/>
      <c r="BK41"/>
    </row>
    <row r="42" spans="1:72">
      <c r="B42"/>
      <c r="C42" s="231"/>
      <c r="D42" s="235" t="s">
        <v>66</v>
      </c>
      <c r="E42" s="235"/>
      <c r="F42" s="235" t="s">
        <v>65</v>
      </c>
      <c r="G42" s="231"/>
      <c r="H42" s="231"/>
      <c r="I42" s="231"/>
      <c r="P42" s="231"/>
      <c r="Q42" s="231"/>
      <c r="R42" s="231"/>
      <c r="S42" s="231"/>
      <c r="T42" s="231"/>
      <c r="U42" s="231"/>
      <c r="W42" s="231"/>
      <c r="X42" s="231"/>
      <c r="Y42" s="198"/>
      <c r="Z42" s="231"/>
      <c r="AA42" s="231"/>
      <c r="AY42" s="198"/>
      <c r="AZ42" s="198"/>
      <c r="BA42" s="198"/>
      <c r="BB42" s="250"/>
      <c r="BC42" s="231"/>
      <c r="BD42" s="231"/>
      <c r="BE42" s="231"/>
      <c r="BF42" s="249"/>
      <c r="BK42" s="236"/>
    </row>
    <row r="43" spans="1:72">
      <c r="B43"/>
      <c r="C43" s="231">
        <v>2022</v>
      </c>
      <c r="D43" s="249">
        <f>D25</f>
        <v>-23906.660174321136</v>
      </c>
      <c r="E43" s="231"/>
      <c r="F43" s="249">
        <f>F25</f>
        <v>8767.985544535235</v>
      </c>
      <c r="G43" s="231"/>
      <c r="H43" s="231"/>
      <c r="I43" s="231"/>
      <c r="K43" s="273"/>
      <c r="L43" s="273"/>
      <c r="M43" s="273"/>
      <c r="N43" s="232"/>
      <c r="O43" s="198" t="s">
        <v>136</v>
      </c>
      <c r="P43" s="231"/>
      <c r="Q43" s="231"/>
      <c r="R43" s="231"/>
      <c r="S43" s="231"/>
      <c r="T43" s="231"/>
      <c r="U43" s="231"/>
      <c r="V43" s="231"/>
      <c r="W43" s="231"/>
      <c r="X43" s="231"/>
      <c r="Y43" s="198"/>
      <c r="Z43" s="231"/>
      <c r="AA43" s="231"/>
      <c r="AU43" s="231"/>
      <c r="AV43" s="231"/>
      <c r="AW43" s="231"/>
      <c r="AY43" s="198"/>
      <c r="AZ43" s="198"/>
      <c r="BA43" s="198"/>
      <c r="BB43" s="235"/>
      <c r="BC43" s="249"/>
      <c r="BD43" s="249"/>
      <c r="BE43" s="231"/>
      <c r="BF43" s="249"/>
      <c r="BK43" s="236"/>
    </row>
    <row r="44" spans="1:72">
      <c r="B44"/>
      <c r="C44" s="235" t="s">
        <v>284</v>
      </c>
      <c r="D44" s="250">
        <f>SUM(D43:D43)</f>
        <v>-23906.660174321136</v>
      </c>
      <c r="E44" s="231"/>
      <c r="F44" s="250">
        <f>SUM(F43:F43)</f>
        <v>8767.985544535235</v>
      </c>
      <c r="G44" s="231"/>
      <c r="H44" s="231"/>
      <c r="I44" s="231"/>
      <c r="J44" s="231"/>
      <c r="K44" s="273"/>
      <c r="L44" s="273"/>
      <c r="M44" s="273"/>
      <c r="N44" s="232"/>
      <c r="O44" s="198"/>
      <c r="P44" s="231"/>
      <c r="Q44" s="231"/>
      <c r="R44" s="231"/>
      <c r="S44" s="231"/>
      <c r="T44" s="231"/>
      <c r="U44" s="231"/>
      <c r="V44" s="231"/>
      <c r="W44" s="231"/>
      <c r="X44" s="231"/>
      <c r="Y44" s="198"/>
      <c r="Z44" s="231"/>
      <c r="AA44" s="231"/>
      <c r="AU44" s="231"/>
      <c r="AV44" s="231"/>
      <c r="AW44" s="231"/>
      <c r="AY44" s="198"/>
      <c r="AZ44" s="198"/>
      <c r="BA44" s="198"/>
      <c r="BB44" s="235"/>
      <c r="BC44" s="231"/>
      <c r="BD44" s="231"/>
      <c r="BE44" s="231"/>
      <c r="BF44" s="249"/>
      <c r="BG44" s="237"/>
      <c r="BH44" s="231"/>
      <c r="BI44" s="231"/>
      <c r="BJ44" s="231"/>
      <c r="BK44" s="250"/>
    </row>
    <row r="45" spans="1:72">
      <c r="B45"/>
      <c r="C45" s="231"/>
      <c r="D45" s="231"/>
      <c r="E45" s="231"/>
      <c r="F45" s="231"/>
      <c r="G45" s="231"/>
      <c r="H45" s="231"/>
      <c r="I45" s="231"/>
      <c r="J45" s="231"/>
      <c r="K45" s="273"/>
      <c r="L45" s="273"/>
      <c r="M45" s="273"/>
      <c r="N45" s="232"/>
      <c r="O45" s="198"/>
      <c r="P45" s="231"/>
      <c r="Q45" s="231"/>
      <c r="R45" s="231"/>
      <c r="S45" s="231"/>
      <c r="T45" s="231"/>
      <c r="U45" s="231"/>
      <c r="V45" s="231"/>
      <c r="W45" s="231"/>
      <c r="X45" s="231"/>
      <c r="Y45" s="198"/>
      <c r="Z45" s="231"/>
      <c r="AA45" s="231"/>
      <c r="AU45" s="231"/>
      <c r="AV45" s="231"/>
      <c r="AW45" s="231"/>
      <c r="AY45" s="198"/>
      <c r="AZ45" s="198"/>
      <c r="BA45" s="198"/>
      <c r="BB45" s="235"/>
      <c r="BC45" s="231"/>
      <c r="BD45" s="231"/>
      <c r="BE45" s="231"/>
      <c r="BF45" s="249"/>
      <c r="BG45" s="237"/>
      <c r="BH45" s="231"/>
      <c r="BI45" s="231"/>
      <c r="BJ45" s="231"/>
      <c r="BK45" s="250"/>
    </row>
    <row r="46" spans="1:72">
      <c r="B46"/>
      <c r="C46" s="231"/>
      <c r="D46" s="231"/>
      <c r="E46" s="231"/>
      <c r="F46" s="231"/>
      <c r="G46" s="231"/>
      <c r="H46" s="231"/>
      <c r="I46" s="231"/>
      <c r="J46" s="231"/>
      <c r="K46" s="273"/>
      <c r="L46" s="273"/>
      <c r="M46" s="273"/>
      <c r="N46" s="232"/>
      <c r="O46" s="198"/>
      <c r="P46" s="231"/>
      <c r="Q46" s="231"/>
      <c r="R46" s="231"/>
      <c r="S46" s="231"/>
      <c r="T46" s="231"/>
      <c r="U46" s="231"/>
      <c r="V46" s="231"/>
      <c r="W46" s="231"/>
      <c r="X46" s="231"/>
      <c r="Y46" s="198"/>
      <c r="Z46" s="231"/>
      <c r="AA46" s="231"/>
      <c r="AU46" s="231"/>
      <c r="AV46" s="231"/>
      <c r="AW46" s="231"/>
      <c r="AY46" s="198"/>
      <c r="AZ46" s="198"/>
      <c r="BA46" s="197" t="s">
        <v>181</v>
      </c>
      <c r="BC46" s="231"/>
      <c r="BD46" s="197" t="s">
        <v>287</v>
      </c>
      <c r="BE46" s="73"/>
      <c r="BF46" s="197" t="s">
        <v>286</v>
      </c>
      <c r="BG46" s="73"/>
      <c r="BH46" s="231" t="s">
        <v>4</v>
      </c>
      <c r="BI46" s="231"/>
      <c r="BJ46" s="231"/>
      <c r="BK46" s="231" t="s">
        <v>288</v>
      </c>
    </row>
    <row r="47" spans="1:72">
      <c r="B47"/>
      <c r="C47" s="231"/>
      <c r="D47" s="231"/>
      <c r="E47" s="231"/>
      <c r="F47" s="231"/>
      <c r="G47" s="231"/>
      <c r="H47" s="231"/>
      <c r="I47" s="231"/>
      <c r="J47" s="231"/>
      <c r="K47" s="273"/>
      <c r="L47" s="273"/>
      <c r="M47" s="273"/>
      <c r="N47" s="232"/>
      <c r="O47" s="198"/>
      <c r="P47" s="231"/>
      <c r="Q47" s="231"/>
      <c r="R47" s="231"/>
      <c r="S47" s="231"/>
      <c r="T47" s="231"/>
      <c r="U47" s="231"/>
      <c r="V47" s="231"/>
      <c r="W47" s="231"/>
      <c r="X47" s="231"/>
      <c r="Y47" s="198"/>
      <c r="Z47" s="231"/>
      <c r="AA47" s="231"/>
      <c r="AU47" s="231"/>
      <c r="AV47" s="231"/>
      <c r="AW47" s="231"/>
      <c r="AY47" s="198"/>
      <c r="AZ47" s="198"/>
      <c r="BA47" s="235">
        <v>2019</v>
      </c>
      <c r="BB47" s="249">
        <f>BB22</f>
        <v>36503.315596579298</v>
      </c>
      <c r="BD47" s="249">
        <f>BE22</f>
        <v>-1971.1790422152822</v>
      </c>
      <c r="BF47" s="249">
        <f>BF22</f>
        <v>36503.315596579298</v>
      </c>
      <c r="BH47" s="249">
        <f>BH22</f>
        <v>-3650</v>
      </c>
      <c r="BI47" s="249">
        <f>BI22</f>
        <v>106903.2325307631</v>
      </c>
      <c r="BJ47" s="231"/>
      <c r="BK47" s="249">
        <f>BK22</f>
        <v>30881</v>
      </c>
    </row>
    <row r="48" spans="1:72">
      <c r="B48"/>
      <c r="C48" s="231"/>
      <c r="D48" s="231"/>
      <c r="E48" s="231"/>
      <c r="F48" s="231"/>
      <c r="G48" s="231"/>
      <c r="H48" s="231"/>
      <c r="I48" s="231"/>
      <c r="J48" s="231"/>
      <c r="K48" s="273"/>
      <c r="L48" s="273"/>
      <c r="M48" s="273"/>
      <c r="N48" s="232"/>
      <c r="O48" s="198"/>
      <c r="P48" s="231"/>
      <c r="Q48" s="231"/>
      <c r="R48" s="231"/>
      <c r="S48" s="231"/>
      <c r="T48" s="231"/>
      <c r="U48" s="231"/>
      <c r="V48" s="231"/>
      <c r="W48" s="231"/>
      <c r="X48" s="231"/>
      <c r="Y48" s="198"/>
      <c r="Z48" s="231"/>
      <c r="AA48" s="231"/>
      <c r="AU48" s="231"/>
      <c r="AV48" s="231"/>
      <c r="AW48" s="231"/>
      <c r="AY48" s="198"/>
      <c r="AZ48" s="198"/>
      <c r="BA48" s="187">
        <v>2020</v>
      </c>
      <c r="BB48" s="249">
        <f>BB23+BC23</f>
        <v>25222.045488796059</v>
      </c>
      <c r="BD48" s="249">
        <f>BE23</f>
        <v>-1361.9904563949872</v>
      </c>
      <c r="BF48" s="249">
        <f>BF23+BG23</f>
        <v>25222.145488796057</v>
      </c>
      <c r="BH48" s="249">
        <f t="shared" ref="BH48:BI49" si="47">BH23</f>
        <v>-2522</v>
      </c>
      <c r="BI48" s="249">
        <f t="shared" si="47"/>
        <v>109425.2325307631</v>
      </c>
      <c r="BJ48" s="231"/>
      <c r="BK48" s="249">
        <f t="shared" ref="BK48" si="48">BK23</f>
        <v>21337</v>
      </c>
    </row>
    <row r="49" spans="2:68">
      <c r="B49"/>
      <c r="C49" s="231"/>
      <c r="D49" s="231"/>
      <c r="E49" s="231"/>
      <c r="F49" s="231"/>
      <c r="G49" s="231"/>
      <c r="H49" s="231"/>
      <c r="I49" s="231"/>
      <c r="J49" s="231"/>
      <c r="K49" s="273"/>
      <c r="L49" s="273"/>
      <c r="M49" s="273"/>
      <c r="N49" s="232"/>
      <c r="O49" s="198"/>
      <c r="P49" s="231"/>
      <c r="Q49" s="231"/>
      <c r="R49" s="231"/>
      <c r="S49" s="231"/>
      <c r="T49" s="231"/>
      <c r="U49" s="231"/>
      <c r="V49" s="231"/>
      <c r="W49" s="231"/>
      <c r="X49" s="231"/>
      <c r="Y49" s="198"/>
      <c r="Z49" s="231"/>
      <c r="AA49" s="231"/>
      <c r="AU49" s="231"/>
      <c r="AV49" s="231"/>
      <c r="AW49" s="231"/>
      <c r="AY49" s="198"/>
      <c r="AZ49" s="198"/>
      <c r="BA49" s="235">
        <v>2021</v>
      </c>
      <c r="BB49" s="249">
        <f>BB24+BC24</f>
        <v>39063.327678531561</v>
      </c>
      <c r="BD49" s="249">
        <f>BE24</f>
        <v>-2109.4196946407042</v>
      </c>
      <c r="BF49" s="249">
        <f>BF24+BG24</f>
        <v>39063.42767853156</v>
      </c>
      <c r="BH49" s="249">
        <f t="shared" si="47"/>
        <v>-3906</v>
      </c>
      <c r="BI49" s="249">
        <f t="shared" si="47"/>
        <v>113331.2325307631</v>
      </c>
      <c r="BJ49" s="231"/>
      <c r="BK49" s="249">
        <f t="shared" ref="BK49" si="49">BK24</f>
        <v>33047</v>
      </c>
    </row>
    <row r="50" spans="2:68">
      <c r="B50"/>
      <c r="C50" s="231"/>
      <c r="D50" s="231"/>
      <c r="E50" s="231"/>
      <c r="F50" s="231"/>
      <c r="G50" s="231"/>
      <c r="H50" s="231"/>
      <c r="I50" s="231"/>
      <c r="J50" s="231"/>
      <c r="K50" s="273"/>
      <c r="L50" s="273"/>
      <c r="M50" s="273"/>
      <c r="N50" s="232"/>
      <c r="O50" s="198"/>
      <c r="P50" s="231"/>
      <c r="Q50" s="231"/>
      <c r="R50" s="231"/>
      <c r="S50" s="231"/>
      <c r="T50" s="231"/>
      <c r="U50" s="231"/>
      <c r="V50" s="231"/>
      <c r="W50" s="231"/>
      <c r="X50" s="231"/>
      <c r="Y50" s="198"/>
      <c r="Z50" s="231"/>
      <c r="AA50" s="231"/>
      <c r="AU50" s="231"/>
      <c r="AV50" s="231"/>
      <c r="AW50" s="231"/>
      <c r="AY50" s="198"/>
      <c r="AZ50" s="198"/>
      <c r="BA50" s="235" t="s">
        <v>284</v>
      </c>
      <c r="BB50" s="413">
        <f>SUM(BB47:BB49)</f>
        <v>100788.68876390692</v>
      </c>
      <c r="BD50" s="413">
        <f>SUM(BD47:BD49)</f>
        <v>-5442.589193250973</v>
      </c>
      <c r="BF50" s="413">
        <f>SUM(BF47:BF49)</f>
        <v>100788.88876390691</v>
      </c>
      <c r="BH50" s="413">
        <f>SUM(BH47:BH49)</f>
        <v>-10078</v>
      </c>
      <c r="BI50" s="231"/>
      <c r="BJ50" s="231"/>
      <c r="BK50" s="413">
        <f>SUM(BK47:BK49)</f>
        <v>85265</v>
      </c>
    </row>
    <row r="51" spans="2:68">
      <c r="B51"/>
      <c r="C51" s="231"/>
      <c r="D51" s="231"/>
      <c r="E51" s="231"/>
      <c r="F51" s="231"/>
      <c r="G51" s="231"/>
      <c r="H51" s="231"/>
      <c r="I51" s="231"/>
      <c r="J51" s="231"/>
      <c r="K51" s="273"/>
      <c r="L51" s="273"/>
      <c r="M51" s="273"/>
      <c r="N51" s="232"/>
      <c r="O51" s="198"/>
      <c r="P51" s="231"/>
      <c r="Q51" s="231"/>
      <c r="R51" s="231"/>
      <c r="S51" s="231"/>
      <c r="T51" s="231"/>
      <c r="U51" s="231"/>
      <c r="V51" s="231"/>
      <c r="W51" s="231"/>
      <c r="X51" s="231"/>
      <c r="Y51" s="198"/>
      <c r="Z51" s="231"/>
      <c r="AA51" s="231"/>
      <c r="AU51" s="231"/>
      <c r="AV51" s="231"/>
      <c r="AW51" s="231"/>
      <c r="AY51" s="198"/>
      <c r="AZ51" s="198"/>
      <c r="BA51" s="198"/>
      <c r="BB51" s="235"/>
      <c r="BC51" s="231"/>
      <c r="BD51" s="231"/>
      <c r="BE51" s="231"/>
      <c r="BF51" s="249"/>
      <c r="BG51" s="237"/>
      <c r="BH51" s="231"/>
      <c r="BI51" s="231"/>
      <c r="BJ51" s="231"/>
      <c r="BK51" s="235"/>
    </row>
    <row r="52" spans="2:68">
      <c r="B52"/>
      <c r="C52" s="231"/>
      <c r="D52" s="231"/>
      <c r="E52" s="231"/>
      <c r="F52" s="231"/>
      <c r="G52" s="231"/>
      <c r="H52" s="231"/>
      <c r="I52" s="231"/>
      <c r="J52" s="231"/>
      <c r="K52" s="273"/>
      <c r="L52" s="273"/>
      <c r="M52" s="273"/>
      <c r="N52" s="232"/>
      <c r="O52" s="198"/>
      <c r="P52" s="231"/>
      <c r="Q52" s="231"/>
      <c r="R52" s="231"/>
      <c r="S52" s="231"/>
      <c r="T52" s="231"/>
      <c r="U52" s="231"/>
      <c r="V52" s="231"/>
      <c r="W52" s="231"/>
      <c r="X52" s="231"/>
      <c r="Y52" s="198"/>
      <c r="Z52" s="231"/>
      <c r="AA52" s="231"/>
      <c r="AU52" s="231"/>
      <c r="AV52" s="231"/>
      <c r="AW52" s="231"/>
      <c r="AY52" s="198"/>
      <c r="AZ52" s="198"/>
      <c r="BA52" s="198"/>
      <c r="BB52" s="235"/>
      <c r="BC52" s="231"/>
      <c r="BD52" s="231"/>
      <c r="BE52" s="231"/>
      <c r="BF52" s="249"/>
      <c r="BG52" s="237"/>
      <c r="BH52" s="231"/>
      <c r="BI52" s="231"/>
      <c r="BJ52" s="231"/>
      <c r="BK52" s="235"/>
    </row>
    <row r="53" spans="2:68">
      <c r="B53"/>
      <c r="C53" s="231"/>
      <c r="D53" s="231"/>
      <c r="E53" s="231"/>
      <c r="F53" s="231"/>
      <c r="G53" s="231"/>
      <c r="H53" s="231"/>
      <c r="I53" s="231"/>
      <c r="J53" s="231"/>
      <c r="K53" s="273"/>
      <c r="L53" s="273"/>
      <c r="M53" s="273"/>
      <c r="N53" s="232"/>
      <c r="O53" s="198"/>
      <c r="P53" s="231"/>
      <c r="Q53" s="231"/>
      <c r="R53" s="231"/>
      <c r="S53" s="231"/>
      <c r="T53" s="231"/>
      <c r="U53" s="231"/>
      <c r="V53" s="231"/>
      <c r="W53" s="231"/>
      <c r="X53" s="231"/>
      <c r="Y53" s="198"/>
      <c r="Z53" s="231"/>
      <c r="AA53" s="231"/>
      <c r="AU53" s="231"/>
      <c r="AV53" s="231"/>
      <c r="AW53" s="231"/>
      <c r="AY53" s="198"/>
      <c r="AZ53" s="198"/>
      <c r="BA53" s="198"/>
      <c r="BB53" s="235"/>
      <c r="BC53" s="231"/>
      <c r="BD53" s="231"/>
      <c r="BE53" s="231"/>
      <c r="BF53" s="249"/>
      <c r="BG53" s="237"/>
      <c r="BH53" s="231"/>
      <c r="BI53" s="231"/>
      <c r="BJ53" s="231"/>
      <c r="BK53" s="235"/>
    </row>
    <row r="54" spans="2:68">
      <c r="B54"/>
      <c r="C54" s="231"/>
      <c r="D54" s="231"/>
      <c r="E54" s="231"/>
      <c r="F54" s="231"/>
      <c r="G54" s="231"/>
      <c r="H54" s="231"/>
      <c r="I54" s="231"/>
      <c r="J54" s="231"/>
      <c r="K54" s="273"/>
      <c r="L54" s="273"/>
      <c r="M54" s="273"/>
      <c r="N54" s="232"/>
      <c r="O54" s="198"/>
      <c r="P54" s="231"/>
      <c r="Q54" s="231"/>
      <c r="R54" s="231"/>
      <c r="S54" s="231"/>
      <c r="T54" s="231"/>
      <c r="U54" s="231"/>
      <c r="V54" s="231"/>
      <c r="W54" s="231"/>
      <c r="X54" s="231"/>
      <c r="Y54" s="198"/>
      <c r="Z54" s="231"/>
      <c r="AA54" s="231"/>
      <c r="AU54" s="231"/>
      <c r="AV54" s="231"/>
      <c r="AW54" s="231"/>
      <c r="AY54" s="198"/>
      <c r="AZ54" s="198"/>
      <c r="BA54" s="198"/>
      <c r="BB54" s="235"/>
      <c r="BC54" s="231"/>
      <c r="BD54" s="231"/>
      <c r="BE54" s="231"/>
      <c r="BF54" s="249"/>
      <c r="BG54" s="237"/>
      <c r="BH54" s="231"/>
      <c r="BI54" s="231"/>
      <c r="BJ54" s="231"/>
      <c r="BK54" s="235"/>
    </row>
    <row r="55" spans="2:68">
      <c r="B55"/>
      <c r="C55" s="231"/>
      <c r="D55" s="231"/>
      <c r="E55" s="231"/>
      <c r="F55" s="231"/>
      <c r="G55" s="231"/>
      <c r="H55" s="231"/>
      <c r="I55" s="231"/>
      <c r="J55" s="231"/>
      <c r="K55" s="273"/>
      <c r="L55" s="273"/>
      <c r="M55" s="273"/>
      <c r="N55" s="232"/>
      <c r="O55" s="198"/>
      <c r="P55" s="231"/>
      <c r="Q55" s="231"/>
      <c r="R55" s="231"/>
      <c r="S55" s="231"/>
      <c r="T55" s="231"/>
      <c r="U55" s="231"/>
      <c r="V55" s="231"/>
      <c r="W55" s="231"/>
      <c r="X55" s="231"/>
      <c r="Y55" s="198"/>
      <c r="Z55" s="231"/>
      <c r="AA55" s="231"/>
      <c r="AU55" s="231"/>
      <c r="AV55" s="231"/>
      <c r="AW55" s="231"/>
      <c r="AY55" s="198"/>
      <c r="AZ55" s="198"/>
      <c r="BA55" s="198"/>
      <c r="BB55" s="235"/>
      <c r="BC55" s="231"/>
      <c r="BD55" s="231"/>
      <c r="BE55" s="231"/>
      <c r="BF55" s="249"/>
      <c r="BG55" s="237"/>
      <c r="BH55" s="231"/>
      <c r="BI55" s="231"/>
      <c r="BJ55" s="231"/>
      <c r="BK55" s="235"/>
    </row>
    <row r="56" spans="2:68">
      <c r="B56"/>
      <c r="C56" s="231"/>
      <c r="D56" s="231"/>
      <c r="E56" s="231"/>
      <c r="F56" s="231"/>
      <c r="G56" s="231"/>
      <c r="H56" s="231"/>
      <c r="I56" s="231"/>
      <c r="J56" s="231"/>
      <c r="K56" s="273"/>
      <c r="L56" s="273"/>
      <c r="M56" s="273"/>
      <c r="N56" s="232"/>
      <c r="O56" s="198"/>
      <c r="P56" s="231"/>
      <c r="Q56" s="231"/>
      <c r="R56" s="231"/>
      <c r="S56" s="231"/>
      <c r="T56" s="231"/>
      <c r="U56" s="231"/>
      <c r="V56" s="231"/>
      <c r="W56" s="231"/>
      <c r="X56" s="231"/>
      <c r="Y56" s="198"/>
      <c r="Z56" s="231"/>
      <c r="AA56" s="231"/>
      <c r="AU56" s="231"/>
      <c r="AV56" s="231"/>
      <c r="AW56" s="231"/>
      <c r="AY56" s="198"/>
      <c r="AZ56" s="198"/>
      <c r="BA56" s="198"/>
      <c r="BB56" s="235"/>
      <c r="BC56" s="231"/>
      <c r="BD56" s="231"/>
      <c r="BE56" s="231"/>
      <c r="BF56" s="249"/>
      <c r="BG56" s="237"/>
      <c r="BH56" s="231"/>
      <c r="BI56" s="231"/>
      <c r="BJ56" s="231"/>
      <c r="BK56" s="235"/>
    </row>
    <row r="57" spans="2:68" customFormat="1">
      <c r="C57" s="231"/>
      <c r="D57" s="231"/>
      <c r="E57" s="231"/>
      <c r="F57" s="231"/>
      <c r="G57" s="231"/>
      <c r="H57" s="231"/>
      <c r="I57" s="231"/>
      <c r="J57" s="231"/>
      <c r="K57" s="273"/>
      <c r="L57" s="273"/>
      <c r="M57" s="273"/>
      <c r="N57" s="232"/>
      <c r="O57" s="198"/>
      <c r="P57" s="231"/>
      <c r="Q57" s="231"/>
      <c r="R57" s="231"/>
      <c r="S57" s="231"/>
      <c r="T57" s="231"/>
      <c r="U57" s="231"/>
      <c r="V57" s="231"/>
      <c r="W57" s="231"/>
      <c r="X57" s="231"/>
      <c r="Y57" s="198"/>
      <c r="Z57" s="231"/>
      <c r="AA57" s="231"/>
      <c r="AB57" s="62"/>
      <c r="AC57" s="17"/>
      <c r="AD57" s="62"/>
      <c r="AE57" s="62"/>
      <c r="AF57" s="62"/>
      <c r="AG57" s="62"/>
      <c r="AH57" s="62"/>
      <c r="AI57" s="62"/>
      <c r="AJ57" s="62"/>
      <c r="AK57" s="17"/>
      <c r="AL57" s="17"/>
      <c r="AM57" s="17"/>
      <c r="AN57" s="17"/>
      <c r="AO57" s="17"/>
      <c r="AP57" s="17"/>
      <c r="AQ57" s="17"/>
      <c r="AR57" s="17"/>
      <c r="AS57" s="17"/>
      <c r="AT57" s="17"/>
      <c r="AU57" s="231"/>
      <c r="AV57" s="231"/>
      <c r="AW57" s="231"/>
      <c r="AX57" s="17"/>
      <c r="AY57" s="198"/>
      <c r="AZ57" s="198"/>
      <c r="BA57" s="198"/>
      <c r="BB57" s="235"/>
      <c r="BC57" s="231"/>
      <c r="BD57" s="231"/>
      <c r="BE57" s="231"/>
      <c r="BF57" s="249"/>
      <c r="BG57" s="237"/>
      <c r="BH57" s="231"/>
      <c r="BI57" s="231"/>
      <c r="BJ57" s="231"/>
      <c r="BK57" s="235"/>
      <c r="BN57" s="63"/>
      <c r="BO57" s="63"/>
      <c r="BP57" s="63"/>
    </row>
    <row r="58" spans="2:68" customFormat="1">
      <c r="C58" s="231"/>
      <c r="D58" s="231"/>
      <c r="E58" s="231"/>
      <c r="F58" s="231"/>
      <c r="G58" s="231"/>
      <c r="H58" s="231"/>
      <c r="I58" s="231"/>
      <c r="J58" s="231"/>
      <c r="K58" s="273"/>
      <c r="L58" s="273"/>
      <c r="M58" s="273"/>
      <c r="N58" s="232"/>
      <c r="O58" s="198"/>
      <c r="P58" s="231"/>
      <c r="Q58" s="231"/>
      <c r="R58" s="231"/>
      <c r="S58" s="231"/>
      <c r="T58" s="231"/>
      <c r="U58" s="231"/>
      <c r="V58" s="231"/>
      <c r="W58" s="231"/>
      <c r="X58" s="231"/>
      <c r="Y58" s="198"/>
      <c r="Z58" s="231"/>
      <c r="AA58" s="231"/>
      <c r="AB58" s="62"/>
      <c r="AC58" s="17"/>
      <c r="AD58" s="62"/>
      <c r="AE58" s="62"/>
      <c r="AF58" s="62"/>
      <c r="AG58" s="62"/>
      <c r="AH58" s="62"/>
      <c r="AI58" s="62"/>
      <c r="AJ58" s="62"/>
      <c r="AK58" s="17"/>
      <c r="AL58" s="17"/>
      <c r="AM58" s="17"/>
      <c r="AN58" s="17"/>
      <c r="AO58" s="17"/>
      <c r="AP58" s="17"/>
      <c r="AQ58" s="17"/>
      <c r="AR58" s="17"/>
      <c r="AS58" s="17"/>
      <c r="AT58" s="17"/>
      <c r="AU58" s="231"/>
      <c r="AV58" s="231"/>
      <c r="AW58" s="231"/>
      <c r="AX58" s="17"/>
      <c r="AY58" s="198"/>
      <c r="AZ58" s="198"/>
      <c r="BA58" s="198"/>
      <c r="BB58" s="235"/>
      <c r="BC58" s="231"/>
      <c r="BD58" s="231"/>
      <c r="BE58" s="231"/>
      <c r="BF58" s="249"/>
      <c r="BG58" s="237"/>
      <c r="BH58" s="231"/>
      <c r="BI58" s="231"/>
      <c r="BJ58" s="231"/>
      <c r="BK58" s="235"/>
      <c r="BN58" s="63"/>
      <c r="BO58" s="63"/>
      <c r="BP58" s="63"/>
    </row>
    <row r="59" spans="2:68" customFormat="1">
      <c r="C59" s="231"/>
      <c r="D59" s="231"/>
      <c r="E59" s="231"/>
      <c r="F59" s="231"/>
      <c r="G59" s="231"/>
      <c r="H59" s="231"/>
      <c r="I59" s="231"/>
      <c r="J59" s="231"/>
      <c r="K59" s="273"/>
      <c r="L59" s="273"/>
      <c r="M59" s="273"/>
      <c r="N59" s="232"/>
      <c r="O59" s="198"/>
      <c r="P59" s="231"/>
      <c r="Q59" s="231"/>
      <c r="R59" s="231"/>
      <c r="S59" s="231"/>
      <c r="T59" s="231"/>
      <c r="U59" s="231"/>
      <c r="V59" s="231"/>
      <c r="W59" s="231"/>
      <c r="X59" s="231"/>
      <c r="Y59" s="198"/>
      <c r="Z59" s="231"/>
      <c r="AA59" s="231"/>
      <c r="AB59" s="62"/>
      <c r="AC59" s="17"/>
      <c r="AD59" s="62"/>
      <c r="AE59" s="62"/>
      <c r="AF59" s="62"/>
      <c r="AG59" s="62"/>
      <c r="AH59" s="62"/>
      <c r="AI59" s="62"/>
      <c r="AJ59" s="62"/>
      <c r="AK59" s="17"/>
      <c r="AL59" s="17"/>
      <c r="AM59" s="17"/>
      <c r="AN59" s="17"/>
      <c r="AO59" s="17"/>
      <c r="AP59" s="17"/>
      <c r="AQ59" s="17"/>
      <c r="AR59" s="17"/>
      <c r="AS59" s="17"/>
      <c r="AT59" s="17"/>
      <c r="AU59" s="231"/>
      <c r="AV59" s="231"/>
      <c r="AW59" s="231"/>
      <c r="AX59" s="17"/>
      <c r="AY59" s="198"/>
      <c r="AZ59" s="198"/>
      <c r="BA59" s="198"/>
      <c r="BB59" s="235"/>
      <c r="BC59" s="231"/>
      <c r="BD59" s="231"/>
      <c r="BE59" s="231"/>
      <c r="BF59" s="249"/>
      <c r="BG59" s="237"/>
      <c r="BH59" s="231"/>
      <c r="BI59" s="231"/>
      <c r="BJ59" s="231"/>
      <c r="BK59" s="235"/>
      <c r="BN59" s="63"/>
      <c r="BO59" s="63"/>
      <c r="BP59" s="63"/>
    </row>
    <row r="60" spans="2:68" customFormat="1">
      <c r="C60" s="231"/>
      <c r="D60" s="231"/>
      <c r="E60" s="231"/>
      <c r="F60" s="231"/>
      <c r="G60" s="231"/>
      <c r="H60" s="231"/>
      <c r="I60" s="231"/>
      <c r="J60" s="231"/>
      <c r="K60" s="273"/>
      <c r="L60" s="273"/>
      <c r="M60" s="273"/>
      <c r="N60" s="232"/>
      <c r="O60" s="198"/>
      <c r="P60" s="231"/>
      <c r="Q60" s="231"/>
      <c r="R60" s="231"/>
      <c r="S60" s="231"/>
      <c r="T60" s="231"/>
      <c r="U60" s="231"/>
      <c r="V60" s="231"/>
      <c r="W60" s="231"/>
      <c r="X60" s="231"/>
      <c r="Y60" s="198"/>
      <c r="Z60" s="231"/>
      <c r="AA60" s="231"/>
      <c r="AB60" s="62"/>
      <c r="AC60" s="17"/>
      <c r="AD60" s="62"/>
      <c r="AE60" s="62"/>
      <c r="AF60" s="62"/>
      <c r="AG60" s="62"/>
      <c r="AH60" s="62"/>
      <c r="AI60" s="62"/>
      <c r="AJ60" s="62"/>
      <c r="AK60" s="17"/>
      <c r="AL60" s="17"/>
      <c r="AM60" s="17"/>
      <c r="AN60" s="17"/>
      <c r="AO60" s="17"/>
      <c r="AP60" s="17"/>
      <c r="AQ60" s="17"/>
      <c r="AR60" s="17"/>
      <c r="AS60" s="17"/>
      <c r="AT60" s="17"/>
      <c r="AU60" s="231"/>
      <c r="AV60" s="231"/>
      <c r="AW60" s="231"/>
      <c r="AX60" s="17"/>
      <c r="AY60" s="198"/>
      <c r="AZ60" s="198"/>
      <c r="BA60" s="198"/>
      <c r="BB60" s="235"/>
      <c r="BC60" s="231"/>
      <c r="BD60" s="231"/>
      <c r="BE60" s="231"/>
      <c r="BF60" s="249"/>
      <c r="BG60" s="237"/>
      <c r="BH60" s="231"/>
      <c r="BI60" s="231"/>
      <c r="BJ60" s="231"/>
      <c r="BK60" s="235"/>
      <c r="BN60" s="63"/>
      <c r="BO60" s="63"/>
      <c r="BP60" s="63"/>
    </row>
    <row r="61" spans="2:68" customFormat="1">
      <c r="C61" s="231"/>
      <c r="D61" s="231"/>
      <c r="E61" s="231"/>
      <c r="F61" s="231"/>
      <c r="G61" s="231"/>
      <c r="H61" s="231"/>
      <c r="I61" s="231"/>
      <c r="J61" s="231"/>
      <c r="K61" s="273"/>
      <c r="L61" s="273"/>
      <c r="M61" s="273"/>
      <c r="N61" s="232"/>
      <c r="O61" s="198"/>
      <c r="P61" s="231"/>
      <c r="Q61" s="231"/>
      <c r="R61" s="231"/>
      <c r="S61" s="231"/>
      <c r="T61" s="231"/>
      <c r="U61" s="231"/>
      <c r="V61" s="231"/>
      <c r="W61" s="231"/>
      <c r="X61" s="231"/>
      <c r="Y61" s="198"/>
      <c r="Z61" s="231"/>
      <c r="AA61" s="231"/>
      <c r="AB61" s="62"/>
      <c r="AC61" s="17"/>
      <c r="AD61" s="62"/>
      <c r="AE61" s="62"/>
      <c r="AF61" s="62"/>
      <c r="AG61" s="62"/>
      <c r="AH61" s="62"/>
      <c r="AI61" s="62"/>
      <c r="AJ61" s="62"/>
      <c r="AK61" s="17"/>
      <c r="AL61" s="17"/>
      <c r="AM61" s="17"/>
      <c r="AN61" s="17"/>
      <c r="AO61" s="17"/>
      <c r="AP61" s="17"/>
      <c r="AQ61" s="17"/>
      <c r="AR61" s="17"/>
      <c r="AS61" s="17"/>
      <c r="AT61" s="17"/>
      <c r="AU61" s="231"/>
      <c r="AV61" s="231"/>
      <c r="AW61" s="231"/>
      <c r="AX61" s="17"/>
      <c r="AY61" s="198"/>
      <c r="AZ61" s="198"/>
      <c r="BA61" s="198"/>
      <c r="BB61" s="235"/>
      <c r="BC61" s="231"/>
      <c r="BD61" s="231"/>
      <c r="BE61" s="231"/>
      <c r="BF61" s="249"/>
      <c r="BG61" s="237"/>
      <c r="BH61" s="231"/>
      <c r="BI61" s="231"/>
      <c r="BJ61" s="231"/>
      <c r="BK61" s="235"/>
      <c r="BN61" s="63"/>
      <c r="BO61" s="63"/>
      <c r="BP61" s="63"/>
    </row>
    <row r="62" spans="2:68" customFormat="1">
      <c r="C62" s="231"/>
      <c r="D62" s="231"/>
      <c r="E62" s="231"/>
      <c r="F62" s="231"/>
      <c r="G62" s="231"/>
      <c r="H62" s="231"/>
      <c r="I62" s="231"/>
      <c r="J62" s="231"/>
      <c r="K62" s="273"/>
      <c r="L62" s="273"/>
      <c r="M62" s="273"/>
      <c r="N62" s="232"/>
      <c r="O62" s="198"/>
      <c r="P62" s="231"/>
      <c r="Q62" s="231"/>
      <c r="R62" s="231"/>
      <c r="S62" s="231"/>
      <c r="T62" s="231"/>
      <c r="U62" s="231"/>
      <c r="V62" s="231"/>
      <c r="W62" s="231"/>
      <c r="X62" s="231"/>
      <c r="Y62" s="198"/>
      <c r="Z62" s="231"/>
      <c r="AA62" s="231"/>
      <c r="AB62" s="62"/>
      <c r="AC62" s="17"/>
      <c r="AD62" s="62"/>
      <c r="AE62" s="62"/>
      <c r="AF62" s="62"/>
      <c r="AG62" s="62"/>
      <c r="AH62" s="62"/>
      <c r="AI62" s="62"/>
      <c r="AJ62" s="62"/>
      <c r="AK62" s="17"/>
      <c r="AL62" s="17"/>
      <c r="AM62" s="17"/>
      <c r="AN62" s="17"/>
      <c r="AO62" s="17"/>
      <c r="AP62" s="17"/>
      <c r="AQ62" s="17"/>
      <c r="AR62" s="17"/>
      <c r="AS62" s="17"/>
      <c r="AT62" s="17"/>
      <c r="AU62" s="231"/>
      <c r="AV62" s="231"/>
      <c r="AW62" s="231"/>
      <c r="AX62" s="17"/>
      <c r="AY62" s="198"/>
      <c r="AZ62" s="198"/>
      <c r="BA62" s="198"/>
      <c r="BB62" s="235"/>
      <c r="BC62" s="231"/>
      <c r="BD62" s="231"/>
      <c r="BE62" s="231"/>
      <c r="BF62" s="249"/>
      <c r="BG62" s="237"/>
      <c r="BH62" s="231"/>
      <c r="BI62" s="231"/>
      <c r="BJ62" s="231"/>
      <c r="BK62" s="235"/>
      <c r="BN62" s="63"/>
      <c r="BO62" s="63"/>
      <c r="BP62" s="63"/>
    </row>
    <row r="63" spans="2:68" customFormat="1">
      <c r="C63" s="231"/>
      <c r="D63" s="231"/>
      <c r="E63" s="231"/>
      <c r="F63" s="231"/>
      <c r="G63" s="231"/>
      <c r="H63" s="231"/>
      <c r="I63" s="231"/>
      <c r="J63" s="231"/>
      <c r="K63" s="273"/>
      <c r="L63" s="273"/>
      <c r="M63" s="273"/>
      <c r="N63" s="232"/>
      <c r="O63" s="198"/>
      <c r="P63" s="231"/>
      <c r="Q63" s="231"/>
      <c r="R63" s="231"/>
      <c r="S63" s="231"/>
      <c r="T63" s="231"/>
      <c r="U63" s="231"/>
      <c r="V63" s="231"/>
      <c r="W63" s="231"/>
      <c r="X63" s="231"/>
      <c r="Y63" s="198"/>
      <c r="Z63" s="231"/>
      <c r="AA63" s="231"/>
      <c r="AB63" s="62"/>
      <c r="AC63" s="17"/>
      <c r="AD63" s="62"/>
      <c r="AE63" s="62"/>
      <c r="AF63" s="62"/>
      <c r="AG63" s="62"/>
      <c r="AH63" s="62"/>
      <c r="AI63" s="62"/>
      <c r="AJ63" s="62"/>
      <c r="AK63" s="17"/>
      <c r="AL63" s="17"/>
      <c r="AM63" s="17"/>
      <c r="AN63" s="17"/>
      <c r="AO63" s="17"/>
      <c r="AP63" s="17"/>
      <c r="AQ63" s="17"/>
      <c r="AR63" s="17"/>
      <c r="AS63" s="17"/>
      <c r="AT63" s="17"/>
      <c r="AU63" s="231"/>
      <c r="AV63" s="231"/>
      <c r="AW63" s="231"/>
      <c r="AX63" s="17"/>
      <c r="AY63" s="198"/>
      <c r="AZ63" s="198"/>
      <c r="BA63" s="198"/>
      <c r="BB63" s="235"/>
      <c r="BC63" s="231"/>
      <c r="BD63" s="231"/>
      <c r="BE63" s="231"/>
      <c r="BF63" s="249"/>
      <c r="BG63" s="237"/>
      <c r="BH63" s="231"/>
      <c r="BI63" s="231"/>
      <c r="BJ63" s="231"/>
      <c r="BK63" s="235"/>
      <c r="BN63" s="63"/>
      <c r="BO63" s="63"/>
      <c r="BP63" s="63"/>
    </row>
    <row r="64" spans="2:68" customFormat="1">
      <c r="C64" s="231"/>
      <c r="D64" s="231"/>
      <c r="E64" s="231"/>
      <c r="F64" s="231"/>
      <c r="G64" s="231"/>
      <c r="H64" s="231"/>
      <c r="I64" s="231"/>
      <c r="J64" s="231"/>
      <c r="K64" s="273"/>
      <c r="L64" s="273"/>
      <c r="M64" s="273"/>
      <c r="N64" s="232"/>
      <c r="O64" s="198"/>
      <c r="P64" s="231"/>
      <c r="Q64" s="231"/>
      <c r="R64" s="231"/>
      <c r="S64" s="231"/>
      <c r="T64" s="231"/>
      <c r="U64" s="231"/>
      <c r="V64" s="231"/>
      <c r="W64" s="231"/>
      <c r="X64" s="231"/>
      <c r="Y64" s="198"/>
      <c r="Z64" s="231"/>
      <c r="AA64" s="231"/>
      <c r="AB64" s="62"/>
      <c r="AC64" s="17"/>
      <c r="AD64" s="62"/>
      <c r="AE64" s="62"/>
      <c r="AF64" s="62"/>
      <c r="AG64" s="62"/>
      <c r="AH64" s="62"/>
      <c r="AI64" s="62"/>
      <c r="AJ64" s="62"/>
      <c r="AK64" s="17"/>
      <c r="AL64" s="17"/>
      <c r="AM64" s="17"/>
      <c r="AN64" s="17"/>
      <c r="AO64" s="17"/>
      <c r="AP64" s="17"/>
      <c r="AQ64" s="17"/>
      <c r="AR64" s="17"/>
      <c r="AS64" s="17"/>
      <c r="AT64" s="17"/>
      <c r="AU64" s="231"/>
      <c r="AV64" s="231"/>
      <c r="AW64" s="231"/>
      <c r="AX64" s="17"/>
      <c r="AY64" s="198"/>
      <c r="AZ64" s="198"/>
      <c r="BA64" s="198"/>
      <c r="BB64" s="235"/>
      <c r="BC64" s="231"/>
      <c r="BD64" s="231"/>
      <c r="BE64" s="231"/>
      <c r="BF64" s="249"/>
      <c r="BG64" s="237"/>
      <c r="BH64" s="231"/>
      <c r="BI64" s="231"/>
      <c r="BJ64" s="231"/>
      <c r="BK64" s="235"/>
      <c r="BN64" s="63"/>
      <c r="BO64" s="63"/>
      <c r="BP64" s="63"/>
    </row>
    <row r="65" spans="2:70" customFormat="1">
      <c r="C65" s="231"/>
      <c r="D65" s="231"/>
      <c r="E65" s="231"/>
      <c r="F65" s="231"/>
      <c r="G65" s="231"/>
      <c r="H65" s="231"/>
      <c r="I65" s="231"/>
      <c r="J65" s="231"/>
      <c r="K65" s="273"/>
      <c r="L65" s="273"/>
      <c r="M65" s="273"/>
      <c r="N65" s="232"/>
      <c r="O65" s="198"/>
      <c r="P65" s="231"/>
      <c r="Q65" s="231"/>
      <c r="R65" s="231"/>
      <c r="S65" s="231"/>
      <c r="T65" s="231"/>
      <c r="U65" s="231"/>
      <c r="V65" s="231"/>
      <c r="W65" s="231"/>
      <c r="X65" s="231"/>
      <c r="Y65" s="198"/>
      <c r="Z65" s="231"/>
      <c r="AA65" s="231"/>
      <c r="AB65" s="62"/>
      <c r="AC65" s="17"/>
      <c r="AD65" s="62"/>
      <c r="AE65" s="62"/>
      <c r="AF65" s="62"/>
      <c r="AG65" s="62"/>
      <c r="AH65" s="62"/>
      <c r="AI65" s="62"/>
      <c r="AJ65" s="62"/>
      <c r="AK65" s="17"/>
      <c r="AL65" s="17"/>
      <c r="AM65" s="17"/>
      <c r="AN65" s="17"/>
      <c r="AO65" s="17"/>
      <c r="AP65" s="17"/>
      <c r="AQ65" s="17"/>
      <c r="AR65" s="17"/>
      <c r="AS65" s="17"/>
      <c r="AT65" s="17"/>
      <c r="AU65" s="231"/>
      <c r="AV65" s="231"/>
      <c r="AW65" s="231"/>
      <c r="AX65" s="17"/>
      <c r="AY65" s="198"/>
      <c r="AZ65" s="198"/>
      <c r="BA65" s="198"/>
      <c r="BB65" s="235"/>
      <c r="BC65" s="231"/>
      <c r="BD65" s="231"/>
      <c r="BE65" s="231"/>
      <c r="BF65" s="249"/>
      <c r="BG65" s="237"/>
      <c r="BH65" s="231"/>
      <c r="BI65" s="231"/>
      <c r="BJ65" s="231"/>
      <c r="BK65" s="235"/>
      <c r="BN65" s="63"/>
      <c r="BO65" s="63"/>
      <c r="BP65" s="63"/>
    </row>
    <row r="66" spans="2:70" customFormat="1">
      <c r="C66" s="231"/>
      <c r="D66" s="231"/>
      <c r="E66" s="231"/>
      <c r="F66" s="231"/>
      <c r="G66" s="231"/>
      <c r="H66" s="231"/>
      <c r="I66" s="231"/>
      <c r="J66" s="231"/>
      <c r="K66" s="273"/>
      <c r="L66" s="273"/>
      <c r="M66" s="273"/>
      <c r="N66" s="232"/>
      <c r="O66" s="198"/>
      <c r="P66" s="231"/>
      <c r="Q66" s="231"/>
      <c r="R66" s="231"/>
      <c r="S66" s="231"/>
      <c r="T66" s="231"/>
      <c r="U66" s="231"/>
      <c r="V66" s="231"/>
      <c r="W66" s="231"/>
      <c r="X66" s="231"/>
      <c r="Y66" s="198"/>
      <c r="Z66" s="231"/>
      <c r="AA66" s="231"/>
      <c r="AB66" s="62"/>
      <c r="AC66" s="17"/>
      <c r="AD66" s="62"/>
      <c r="AE66" s="62"/>
      <c r="AF66" s="62"/>
      <c r="AG66" s="62"/>
      <c r="AH66" s="62"/>
      <c r="AI66" s="62"/>
      <c r="AJ66" s="62"/>
      <c r="AK66" s="17"/>
      <c r="AL66" s="17"/>
      <c r="AM66" s="17"/>
      <c r="AN66" s="17"/>
      <c r="AO66" s="17"/>
      <c r="AP66" s="17"/>
      <c r="AQ66" s="17"/>
      <c r="AR66" s="17"/>
      <c r="AS66" s="17"/>
      <c r="AT66" s="17"/>
      <c r="AU66" s="231"/>
      <c r="AV66" s="231"/>
      <c r="AW66" s="231"/>
      <c r="AX66" s="17"/>
      <c r="AY66" s="198"/>
      <c r="AZ66" s="198"/>
      <c r="BA66" s="198"/>
      <c r="BB66" s="235"/>
      <c r="BC66" s="231"/>
      <c r="BD66" s="231"/>
      <c r="BE66" s="231"/>
      <c r="BF66" s="249"/>
      <c r="BG66" s="237"/>
      <c r="BH66" s="231"/>
      <c r="BI66" s="231"/>
      <c r="BJ66" s="231"/>
      <c r="BK66" s="235"/>
      <c r="BN66" s="63"/>
      <c r="BO66" s="63"/>
      <c r="BP66" s="63"/>
    </row>
    <row r="67" spans="2:70" customFormat="1">
      <c r="C67" s="231"/>
      <c r="D67" s="231"/>
      <c r="E67" s="231"/>
      <c r="F67" s="231"/>
      <c r="G67" s="231"/>
      <c r="H67" s="231"/>
      <c r="I67" s="231"/>
      <c r="J67" s="231"/>
      <c r="K67" s="273"/>
      <c r="L67" s="273"/>
      <c r="M67" s="273"/>
      <c r="N67" s="232"/>
      <c r="O67" s="198"/>
      <c r="P67" s="231"/>
      <c r="Q67" s="231"/>
      <c r="R67" s="231"/>
      <c r="S67" s="231"/>
      <c r="T67" s="231"/>
      <c r="U67" s="231"/>
      <c r="V67" s="231"/>
      <c r="W67" s="231"/>
      <c r="X67" s="231"/>
      <c r="Y67" s="198"/>
      <c r="Z67" s="231"/>
      <c r="AA67" s="231"/>
      <c r="AB67" s="62"/>
      <c r="AC67" s="17"/>
      <c r="AD67" s="62"/>
      <c r="AE67" s="62"/>
      <c r="AF67" s="62"/>
      <c r="AG67" s="62"/>
      <c r="AH67" s="62"/>
      <c r="AI67" s="62"/>
      <c r="AJ67" s="62"/>
      <c r="AK67" s="17"/>
      <c r="AL67" s="17"/>
      <c r="AM67" s="17"/>
      <c r="AN67" s="17"/>
      <c r="AO67" s="17"/>
      <c r="AP67" s="17"/>
      <c r="AQ67" s="17"/>
      <c r="AR67" s="17"/>
      <c r="AS67" s="17"/>
      <c r="AT67" s="17"/>
      <c r="AU67" s="231"/>
      <c r="AV67" s="231"/>
      <c r="AW67" s="231"/>
      <c r="AX67" s="17"/>
      <c r="AY67" s="198"/>
      <c r="AZ67" s="198"/>
      <c r="BA67" s="198"/>
      <c r="BB67" s="235"/>
      <c r="BC67" s="231"/>
      <c r="BD67" s="231"/>
      <c r="BE67" s="231"/>
      <c r="BF67" s="249"/>
      <c r="BG67" s="237"/>
      <c r="BH67" s="231"/>
      <c r="BI67" s="231"/>
      <c r="BJ67" s="231"/>
      <c r="BK67" s="235"/>
      <c r="BN67" s="63"/>
      <c r="BO67" s="63"/>
      <c r="BP67" s="63"/>
    </row>
    <row r="68" spans="2:70" customFormat="1">
      <c r="C68" s="231"/>
      <c r="D68" s="231"/>
      <c r="E68" s="231"/>
      <c r="F68" s="231"/>
      <c r="G68" s="231"/>
      <c r="H68" s="231"/>
      <c r="I68" s="231"/>
      <c r="J68" s="231"/>
      <c r="K68" s="273"/>
      <c r="L68" s="273"/>
      <c r="M68" s="273"/>
      <c r="N68" s="232"/>
      <c r="O68" s="198"/>
      <c r="P68" s="231"/>
      <c r="Q68" s="231"/>
      <c r="R68" s="231"/>
      <c r="S68" s="231"/>
      <c r="T68" s="231"/>
      <c r="U68" s="231"/>
      <c r="V68" s="231"/>
      <c r="W68" s="231"/>
      <c r="X68" s="231"/>
      <c r="Y68" s="198"/>
      <c r="Z68" s="231"/>
      <c r="AA68" s="231"/>
      <c r="AB68" s="62"/>
      <c r="AC68" s="17"/>
      <c r="AD68" s="62"/>
      <c r="AE68" s="62"/>
      <c r="AF68" s="62"/>
      <c r="AG68" s="62"/>
      <c r="AH68" s="62"/>
      <c r="AI68" s="62"/>
      <c r="AJ68" s="62"/>
      <c r="AK68" s="17"/>
      <c r="AL68" s="17"/>
      <c r="AM68" s="17"/>
      <c r="AN68" s="17"/>
      <c r="AO68" s="17"/>
      <c r="AP68" s="17"/>
      <c r="AQ68" s="17"/>
      <c r="AR68" s="17"/>
      <c r="AS68" s="17"/>
      <c r="AT68" s="17"/>
      <c r="AU68" s="231"/>
      <c r="AV68" s="231"/>
      <c r="AW68" s="231"/>
      <c r="AX68" s="17"/>
      <c r="AY68" s="198"/>
      <c r="AZ68" s="198"/>
      <c r="BA68" s="198"/>
      <c r="BB68" s="235"/>
      <c r="BC68" s="231"/>
      <c r="BD68" s="231"/>
      <c r="BE68" s="231"/>
      <c r="BF68" s="249"/>
      <c r="BG68" s="237"/>
      <c r="BH68" s="231"/>
      <c r="BI68" s="231"/>
      <c r="BJ68" s="231"/>
      <c r="BK68" s="235"/>
      <c r="BN68" s="63"/>
      <c r="BO68" s="63"/>
      <c r="BP68" s="63"/>
    </row>
    <row r="69" spans="2:70" customFormat="1">
      <c r="C69" s="231"/>
      <c r="D69" s="231"/>
      <c r="E69" s="231"/>
      <c r="F69" s="231"/>
      <c r="G69" s="231"/>
      <c r="H69" s="231"/>
      <c r="I69" s="231"/>
      <c r="J69" s="231"/>
      <c r="K69" s="273"/>
      <c r="L69" s="273"/>
      <c r="M69" s="273"/>
      <c r="N69" s="232"/>
      <c r="O69" s="198"/>
      <c r="P69" s="231"/>
      <c r="Q69" s="231"/>
      <c r="R69" s="231"/>
      <c r="S69" s="231"/>
      <c r="T69" s="231"/>
      <c r="U69" s="231"/>
      <c r="V69" s="231"/>
      <c r="W69" s="231"/>
      <c r="X69" s="231"/>
      <c r="Y69" s="198"/>
      <c r="Z69" s="231"/>
      <c r="AA69" s="231"/>
      <c r="AB69" s="62"/>
      <c r="AC69" s="17"/>
      <c r="AD69" s="62"/>
      <c r="AE69" s="62"/>
      <c r="AF69" s="62"/>
      <c r="AG69" s="62"/>
      <c r="AH69" s="62"/>
      <c r="AI69" s="62"/>
      <c r="AJ69" s="62"/>
      <c r="AK69" s="17"/>
      <c r="AL69" s="17"/>
      <c r="AM69" s="17"/>
      <c r="AN69" s="17"/>
      <c r="AO69" s="17"/>
      <c r="AP69" s="17"/>
      <c r="AQ69" s="17"/>
      <c r="AR69" s="17"/>
      <c r="AS69" s="17"/>
      <c r="AT69" s="17"/>
      <c r="AU69" s="231"/>
      <c r="AV69" s="231"/>
      <c r="AW69" s="231"/>
      <c r="AX69" s="17"/>
      <c r="AY69" s="198"/>
      <c r="AZ69" s="198"/>
      <c r="BA69" s="198"/>
      <c r="BB69" s="235"/>
      <c r="BC69" s="231"/>
      <c r="BD69" s="231"/>
      <c r="BE69" s="231"/>
      <c r="BF69" s="249"/>
      <c r="BG69" s="237"/>
      <c r="BH69" s="231"/>
      <c r="BI69" s="231"/>
      <c r="BJ69" s="231"/>
      <c r="BK69" s="235"/>
      <c r="BN69" s="63"/>
      <c r="BO69" s="63"/>
      <c r="BP69" s="63"/>
    </row>
    <row r="70" spans="2:70" customFormat="1">
      <c r="C70" s="231"/>
      <c r="D70" s="231"/>
      <c r="E70" s="231"/>
      <c r="F70" s="231"/>
      <c r="G70" s="231"/>
      <c r="H70" s="231"/>
      <c r="I70" s="231"/>
      <c r="J70" s="231"/>
      <c r="K70" s="273"/>
      <c r="L70" s="273"/>
      <c r="M70" s="273"/>
      <c r="N70" s="232"/>
      <c r="O70" s="198"/>
      <c r="P70" s="231"/>
      <c r="Q70" s="231"/>
      <c r="R70" s="231"/>
      <c r="S70" s="231"/>
      <c r="T70" s="231"/>
      <c r="U70" s="231"/>
      <c r="V70" s="231"/>
      <c r="W70" s="231"/>
      <c r="X70" s="231"/>
      <c r="Y70" s="198"/>
      <c r="Z70" s="231"/>
      <c r="AA70" s="231"/>
      <c r="AB70" s="62"/>
      <c r="AC70" s="17"/>
      <c r="AD70" s="62"/>
      <c r="AE70" s="62"/>
      <c r="AF70" s="62"/>
      <c r="AG70" s="62"/>
      <c r="AH70" s="62"/>
      <c r="AI70" s="62"/>
      <c r="AJ70" s="62"/>
      <c r="AK70" s="17"/>
      <c r="AL70" s="17"/>
      <c r="AM70" s="17"/>
      <c r="AN70" s="17"/>
      <c r="AO70" s="17"/>
      <c r="AP70" s="17"/>
      <c r="AQ70" s="17"/>
      <c r="AR70" s="17"/>
      <c r="AS70" s="17"/>
      <c r="AT70" s="17"/>
      <c r="AU70" s="231"/>
      <c r="AV70" s="231"/>
      <c r="AW70" s="231"/>
      <c r="AX70" s="17"/>
      <c r="AY70" s="198"/>
      <c r="AZ70" s="198"/>
      <c r="BA70" s="198"/>
      <c r="BB70" s="235"/>
      <c r="BC70" s="231"/>
      <c r="BD70" s="231"/>
      <c r="BE70" s="231"/>
      <c r="BF70" s="249"/>
      <c r="BG70" s="237"/>
      <c r="BH70" s="231"/>
      <c r="BI70" s="231"/>
      <c r="BJ70" s="231"/>
      <c r="BK70" s="235"/>
      <c r="BN70" s="63"/>
      <c r="BO70" s="63"/>
      <c r="BP70" s="63"/>
    </row>
    <row r="71" spans="2:70" customFormat="1">
      <c r="C71" s="231"/>
      <c r="D71" s="231"/>
      <c r="E71" s="231"/>
      <c r="F71" s="231"/>
      <c r="G71" s="231"/>
      <c r="H71" s="231"/>
      <c r="I71" s="231"/>
      <c r="J71" s="231"/>
      <c r="K71" s="273"/>
      <c r="L71" s="273"/>
      <c r="M71" s="273"/>
      <c r="N71" s="232"/>
      <c r="O71" s="198"/>
      <c r="P71" s="231"/>
      <c r="Q71" s="231"/>
      <c r="R71" s="231"/>
      <c r="S71" s="231"/>
      <c r="T71" s="231"/>
      <c r="U71" s="231"/>
      <c r="V71" s="231"/>
      <c r="W71" s="231"/>
      <c r="X71" s="231"/>
      <c r="Y71" s="198"/>
      <c r="Z71" s="231"/>
      <c r="AA71" s="231"/>
      <c r="AB71" s="62"/>
      <c r="AC71" s="17"/>
      <c r="AD71" s="62"/>
      <c r="AE71" s="62"/>
      <c r="AF71" s="62"/>
      <c r="AG71" s="62"/>
      <c r="AH71" s="62"/>
      <c r="AI71" s="62"/>
      <c r="AJ71" s="62"/>
      <c r="AK71" s="17"/>
      <c r="AL71" s="17"/>
      <c r="AM71" s="17"/>
      <c r="AN71" s="17"/>
      <c r="AO71" s="17"/>
      <c r="AP71" s="17"/>
      <c r="AQ71" s="17"/>
      <c r="AR71" s="17"/>
      <c r="AS71" s="17"/>
      <c r="AT71" s="17"/>
      <c r="AU71" s="231"/>
      <c r="AV71" s="231"/>
      <c r="AW71" s="231"/>
      <c r="AX71" s="17"/>
      <c r="AY71" s="198"/>
      <c r="AZ71" s="198"/>
      <c r="BA71" s="198"/>
      <c r="BB71" s="235"/>
      <c r="BC71" s="231"/>
      <c r="BD71" s="231"/>
      <c r="BE71" s="231"/>
      <c r="BF71" s="249"/>
      <c r="BG71" s="234"/>
      <c r="BH71" s="62"/>
      <c r="BI71" s="62"/>
      <c r="BJ71" s="62"/>
      <c r="BK71" s="73"/>
      <c r="BN71" s="63"/>
      <c r="BO71" s="63"/>
      <c r="BP71" s="63"/>
    </row>
    <row r="72" spans="2:70" customFormat="1">
      <c r="C72" s="231"/>
      <c r="D72" s="231"/>
      <c r="E72" s="231"/>
      <c r="F72" s="231"/>
      <c r="G72" s="231"/>
      <c r="H72" s="231"/>
      <c r="I72" s="231"/>
      <c r="J72" s="231"/>
      <c r="K72" s="273"/>
      <c r="L72" s="273"/>
      <c r="M72" s="273"/>
      <c r="N72" s="232"/>
      <c r="O72" s="198"/>
      <c r="P72" s="231"/>
      <c r="Q72" s="231"/>
      <c r="R72" s="231"/>
      <c r="S72" s="231"/>
      <c r="T72" s="231"/>
      <c r="U72" s="231"/>
      <c r="V72" s="231"/>
      <c r="W72" s="231"/>
      <c r="X72" s="231"/>
      <c r="Y72" s="198"/>
      <c r="Z72" s="231"/>
      <c r="AA72" s="231"/>
      <c r="AB72" s="62"/>
      <c r="AC72" s="17"/>
      <c r="AD72" s="62"/>
      <c r="AE72" s="62"/>
      <c r="AF72" s="62"/>
      <c r="AG72" s="62"/>
      <c r="AH72" s="62"/>
      <c r="AI72" s="62"/>
      <c r="AJ72" s="62"/>
      <c r="AK72" s="17"/>
      <c r="AL72" s="17"/>
      <c r="AM72" s="17"/>
      <c r="AN72" s="17"/>
      <c r="AO72" s="17"/>
      <c r="AP72" s="17"/>
      <c r="AQ72" s="17"/>
      <c r="AR72" s="17"/>
      <c r="AS72" s="17"/>
      <c r="AT72" s="17"/>
      <c r="AU72" s="231"/>
      <c r="AV72" s="231"/>
      <c r="AW72" s="231"/>
      <c r="AX72" s="17"/>
      <c r="AY72" s="198"/>
      <c r="AZ72" s="198"/>
      <c r="BA72" s="198"/>
      <c r="BB72" s="235"/>
      <c r="BC72" s="231"/>
      <c r="BD72" s="231"/>
      <c r="BE72" s="231"/>
      <c r="BF72" s="249"/>
      <c r="BG72" s="234"/>
      <c r="BH72" s="62"/>
      <c r="BI72" s="62"/>
      <c r="BJ72" s="62"/>
      <c r="BK72" s="73"/>
      <c r="BN72" s="63"/>
      <c r="BO72" s="63"/>
      <c r="BP72" s="63"/>
    </row>
    <row r="73" spans="2:70" s="96" customFormat="1">
      <c r="B73"/>
      <c r="C73" s="231"/>
      <c r="D73" s="231"/>
      <c r="E73" s="231"/>
      <c r="F73" s="231"/>
      <c r="G73" s="231"/>
      <c r="H73" s="231"/>
      <c r="I73" s="231"/>
      <c r="J73" s="231"/>
      <c r="K73" s="273"/>
      <c r="L73" s="273"/>
      <c r="M73" s="273"/>
      <c r="N73" s="232"/>
      <c r="O73" s="198"/>
      <c r="P73" s="231"/>
      <c r="Q73" s="231"/>
      <c r="R73" s="231"/>
      <c r="S73" s="231"/>
      <c r="T73" s="231"/>
      <c r="U73" s="231"/>
      <c r="V73" s="231"/>
      <c r="W73" s="231"/>
      <c r="X73" s="231"/>
      <c r="Y73" s="198"/>
      <c r="Z73" s="231"/>
      <c r="AA73" s="231"/>
      <c r="AB73" s="62"/>
      <c r="AC73" s="17"/>
      <c r="AD73" s="62"/>
      <c r="AE73" s="62"/>
      <c r="AF73" s="62"/>
      <c r="AG73" s="62"/>
      <c r="AH73" s="62"/>
      <c r="AI73" s="62"/>
      <c r="AJ73" s="62"/>
      <c r="AK73" s="17"/>
      <c r="AL73" s="17"/>
      <c r="AM73" s="17"/>
      <c r="AN73" s="17"/>
      <c r="AO73" s="17"/>
      <c r="AP73" s="17"/>
      <c r="AQ73" s="17"/>
      <c r="AR73" s="17"/>
      <c r="AS73" s="17"/>
      <c r="AT73" s="17"/>
      <c r="AU73" s="231"/>
      <c r="AV73" s="231"/>
      <c r="AW73" s="231"/>
      <c r="AX73" s="17"/>
      <c r="AY73" s="198"/>
      <c r="AZ73" s="198"/>
      <c r="BA73" s="198"/>
      <c r="BB73" s="235"/>
      <c r="BC73" s="231"/>
      <c r="BD73" s="231"/>
      <c r="BE73" s="231"/>
      <c r="BF73" s="249"/>
      <c r="BG73" s="234"/>
      <c r="BH73" s="62"/>
      <c r="BI73" s="62"/>
      <c r="BJ73" s="62"/>
      <c r="BK73" s="73"/>
      <c r="BL73"/>
      <c r="BM73"/>
      <c r="BN73" s="63"/>
      <c r="BO73" s="63"/>
      <c r="BP73" s="63"/>
      <c r="BQ73"/>
      <c r="BR73"/>
    </row>
  </sheetData>
  <mergeCells count="2">
    <mergeCell ref="AE3:AG3"/>
    <mergeCell ref="AH3:AJ3"/>
  </mergeCells>
  <pageMargins left="0.5" right="0.5" top="0.5" bottom="0.5" header="0.5" footer="0.5"/>
  <pageSetup orientation="portrait" horizontalDpi="4294967292" verticalDpi="4294967292"/>
  <headerFooter alignWithMargins="0"/>
  <colBreaks count="6" manualBreakCount="6">
    <brk id="9" max="1048575" man="1"/>
    <brk id="15" max="1048575" man="1"/>
    <brk id="25" max="1048575" man="1"/>
    <brk id="29" max="1048575" man="1"/>
    <brk id="36" max="1048575" man="1"/>
    <brk id="51" max="1048575" man="1"/>
  </colBreaks>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K22"/>
  <sheetViews>
    <sheetView workbookViewId="0">
      <selection activeCell="I29" sqref="I29"/>
    </sheetView>
  </sheetViews>
  <sheetFormatPr baseColWidth="10" defaultColWidth="9.1640625" defaultRowHeight="16"/>
  <cols>
    <col min="1" max="1" width="82.33203125" style="118" customWidth="1"/>
    <col min="2" max="2" width="9.6640625" style="118" bestFit="1" customWidth="1"/>
    <col min="3" max="3" width="12" style="118" customWidth="1"/>
    <col min="4" max="16384" width="9.1640625" style="118"/>
  </cols>
  <sheetData>
    <row r="1" spans="1:11" ht="17" thickBot="1">
      <c r="A1" s="423" t="s">
        <v>139</v>
      </c>
      <c r="B1" s="424"/>
      <c r="C1" s="424"/>
      <c r="D1" s="424"/>
      <c r="E1" s="424"/>
      <c r="F1" s="424"/>
      <c r="G1" s="424"/>
      <c r="H1" s="424"/>
      <c r="I1" s="425"/>
    </row>
    <row r="2" spans="1:11">
      <c r="A2" s="119" t="s">
        <v>140</v>
      </c>
      <c r="B2" s="120">
        <v>74800</v>
      </c>
      <c r="C2" s="121" t="s">
        <v>141</v>
      </c>
    </row>
    <row r="3" spans="1:11">
      <c r="A3" s="122" t="s">
        <v>142</v>
      </c>
      <c r="B3" s="122">
        <v>78800</v>
      </c>
      <c r="C3" s="121" t="s">
        <v>141</v>
      </c>
    </row>
    <row r="4" spans="1:11">
      <c r="A4" s="122" t="s">
        <v>143</v>
      </c>
      <c r="B4" s="122">
        <v>43.3</v>
      </c>
      <c r="C4" s="118" t="s">
        <v>144</v>
      </c>
    </row>
    <row r="5" spans="1:11">
      <c r="A5" s="122" t="s">
        <v>145</v>
      </c>
      <c r="B5" s="122">
        <v>41.7</v>
      </c>
      <c r="C5" s="121" t="s">
        <v>146</v>
      </c>
    </row>
    <row r="6" spans="1:11">
      <c r="A6" s="122" t="s">
        <v>147</v>
      </c>
      <c r="B6" s="122">
        <v>3.2388400000000002</v>
      </c>
    </row>
    <row r="7" spans="1:11">
      <c r="A7" s="122" t="s">
        <v>148</v>
      </c>
      <c r="B7" s="122">
        <v>3.2859600000000002</v>
      </c>
    </row>
    <row r="8" spans="1:11" s="128" customFormat="1">
      <c r="A8" s="127" t="s">
        <v>178</v>
      </c>
      <c r="B8" s="127">
        <v>3358</v>
      </c>
      <c r="C8" s="129" t="s">
        <v>149</v>
      </c>
    </row>
    <row r="9" spans="1:11" s="128" customFormat="1">
      <c r="A9" s="127" t="s">
        <v>150</v>
      </c>
      <c r="B9" s="130">
        <v>16876</v>
      </c>
      <c r="C9" s="131" t="s">
        <v>151</v>
      </c>
    </row>
    <row r="10" spans="1:11" ht="18" thickBot="1">
      <c r="A10" s="125" t="s">
        <v>177</v>
      </c>
      <c r="B10" s="122">
        <f>(20.186+(0.00049*B9))</f>
        <v>28.45524</v>
      </c>
      <c r="C10" s="426" t="s">
        <v>176</v>
      </c>
      <c r="D10" s="427"/>
      <c r="E10" s="427"/>
      <c r="F10" s="427"/>
      <c r="G10" s="427"/>
      <c r="H10" s="427"/>
      <c r="I10" s="427"/>
      <c r="J10" s="427"/>
      <c r="K10" s="427"/>
    </row>
    <row r="11" spans="1:11" ht="17" thickBot="1">
      <c r="A11" s="123" t="s">
        <v>152</v>
      </c>
      <c r="B11" s="126">
        <f>B10/24/12</f>
        <v>9.8802916666666671E-2</v>
      </c>
      <c r="C11" s="428" t="s">
        <v>153</v>
      </c>
      <c r="D11" s="429"/>
      <c r="E11" s="429"/>
      <c r="F11" s="429"/>
      <c r="G11" s="429"/>
      <c r="H11" s="429"/>
      <c r="I11" s="429"/>
      <c r="J11" s="429"/>
      <c r="K11" s="430"/>
    </row>
    <row r="12" spans="1:11">
      <c r="A12" s="123" t="s">
        <v>154</v>
      </c>
      <c r="B12" s="122">
        <f>B11*B8</f>
        <v>331.78019416666666</v>
      </c>
    </row>
    <row r="13" spans="1:11">
      <c r="A13" s="123" t="s">
        <v>155</v>
      </c>
      <c r="B13" s="123">
        <v>120000</v>
      </c>
      <c r="C13" s="124" t="s">
        <v>156</v>
      </c>
    </row>
    <row r="14" spans="1:11">
      <c r="A14" s="123" t="s">
        <v>157</v>
      </c>
      <c r="B14" s="123">
        <f>ROUND(365/((B8/12/24*2)+21),0)</f>
        <v>8</v>
      </c>
      <c r="C14" s="124">
        <f>ROUNDUP(B13/B9,0)</f>
        <v>8</v>
      </c>
    </row>
    <row r="15" spans="1:11">
      <c r="A15" s="123" t="s">
        <v>158</v>
      </c>
      <c r="B15" s="123">
        <f>B14*B12</f>
        <v>2654.2415533333333</v>
      </c>
    </row>
    <row r="16" spans="1:11">
      <c r="A16" s="123" t="s">
        <v>159</v>
      </c>
      <c r="B16" s="123">
        <f>B15*B6</f>
        <v>8596.6637125981342</v>
      </c>
      <c r="C16" s="124" t="s">
        <v>160</v>
      </c>
    </row>
    <row r="17" spans="1:4">
      <c r="A17" s="123" t="s">
        <v>161</v>
      </c>
      <c r="B17" s="122">
        <f>B15*B7</f>
        <v>8721.7315745912001</v>
      </c>
      <c r="C17" s="124" t="s">
        <v>160</v>
      </c>
    </row>
    <row r="18" spans="1:4" s="128" customFormat="1">
      <c r="A18" s="127" t="s">
        <v>163</v>
      </c>
      <c r="B18" s="128">
        <f>B16/$B$14</f>
        <v>1074.5829640747668</v>
      </c>
    </row>
    <row r="19" spans="1:4" s="128" customFormat="1">
      <c r="A19" s="127" t="s">
        <v>164</v>
      </c>
      <c r="B19" s="128">
        <f>B17/$B$14</f>
        <v>1090.2164468239</v>
      </c>
    </row>
    <row r="21" spans="1:4">
      <c r="B21" s="118" t="s">
        <v>165</v>
      </c>
      <c r="C21" s="118">
        <f>B9*2.83168</f>
        <v>47787.431680000002</v>
      </c>
      <c r="D21" s="118" t="s">
        <v>162</v>
      </c>
    </row>
    <row r="22" spans="1:4">
      <c r="B22" s="118" t="s">
        <v>166</v>
      </c>
      <c r="C22" s="132">
        <v>45000</v>
      </c>
      <c r="D22" s="118" t="s">
        <v>162</v>
      </c>
    </row>
  </sheetData>
  <mergeCells count="3">
    <mergeCell ref="A1:I1"/>
    <mergeCell ref="C10:K10"/>
    <mergeCell ref="C11:K11"/>
  </mergeCells>
  <hyperlinks>
    <hyperlink ref="C2" r:id="rId1" xr:uid="{00000000-0004-0000-0200-000000000000}"/>
    <hyperlink ref="C3" r:id="rId2" xr:uid="{00000000-0004-0000-0200-000001000000}"/>
    <hyperlink ref="C5" r:id="rId3" xr:uid="{00000000-0004-0000-0200-000002000000}"/>
    <hyperlink ref="C9" r:id="rId4" xr:uid="{00000000-0004-0000-0200-000003000000}"/>
  </hyperlinks>
  <pageMargins left="0.75" right="0.75" top="1" bottom="1" header="0.5" footer="0.5"/>
  <pageSetup orientation="portrait" horizontalDpi="4294967292" verticalDpi="4294967292"/>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11B5-2E51-F946-AE77-F65B3315567E}">
  <sheetPr published="0" codeName="Sheet7"/>
  <dimension ref="A1:U25"/>
  <sheetViews>
    <sheetView workbookViewId="0">
      <selection activeCell="S16" sqref="S16"/>
    </sheetView>
  </sheetViews>
  <sheetFormatPr baseColWidth="10" defaultRowHeight="15"/>
  <cols>
    <col min="1" max="2" width="24.6640625" customWidth="1"/>
    <col min="3" max="3" width="16.5" customWidth="1"/>
    <col min="4" max="4" width="12" customWidth="1"/>
  </cols>
  <sheetData>
    <row r="1" spans="1:21" ht="43" customHeight="1">
      <c r="A1" s="402" t="s">
        <v>266</v>
      </c>
      <c r="B1" s="409" t="s">
        <v>277</v>
      </c>
      <c r="C1" s="402" t="s">
        <v>270</v>
      </c>
      <c r="D1" s="403" t="s">
        <v>265</v>
      </c>
    </row>
    <row r="2" spans="1:21" ht="17">
      <c r="A2" s="404" t="s">
        <v>65</v>
      </c>
      <c r="B2" s="405" t="s">
        <v>278</v>
      </c>
      <c r="C2" s="404" t="s">
        <v>271</v>
      </c>
      <c r="D2" s="404">
        <v>0.54</v>
      </c>
    </row>
    <row r="3" spans="1:21" ht="19" customHeight="1">
      <c r="A3" s="405" t="s">
        <v>267</v>
      </c>
      <c r="C3" s="404" t="s">
        <v>273</v>
      </c>
      <c r="D3" s="404">
        <v>0.66</v>
      </c>
      <c r="P3" s="81" t="s">
        <v>276</v>
      </c>
    </row>
    <row r="4" spans="1:21" ht="16">
      <c r="A4" s="406"/>
      <c r="B4" s="406"/>
      <c r="C4" s="406"/>
      <c r="D4" s="406"/>
      <c r="P4" s="411" t="s">
        <v>281</v>
      </c>
    </row>
    <row r="5" spans="1:21" ht="16">
      <c r="A5" s="406" t="s">
        <v>269</v>
      </c>
      <c r="B5" s="406" t="s">
        <v>279</v>
      </c>
      <c r="C5" s="406"/>
      <c r="D5" s="407">
        <f>(D2-D3)/D2*100</f>
        <v>-22.222222222222221</v>
      </c>
      <c r="O5" t="s">
        <v>175</v>
      </c>
      <c r="T5" t="s">
        <v>264</v>
      </c>
      <c r="U5" s="399">
        <v>3326.5</v>
      </c>
    </row>
    <row r="6" spans="1:21" ht="18">
      <c r="A6" s="406"/>
      <c r="B6" s="406"/>
      <c r="C6" s="406" t="s">
        <v>274</v>
      </c>
      <c r="D6" s="406"/>
      <c r="O6" t="s">
        <v>123</v>
      </c>
    </row>
    <row r="7" spans="1:21" ht="18">
      <c r="A7" s="404" t="s">
        <v>272</v>
      </c>
      <c r="B7" s="404"/>
      <c r="C7" s="410" t="s">
        <v>280</v>
      </c>
      <c r="D7" s="404">
        <v>0.2</v>
      </c>
      <c r="Q7" t="s">
        <v>75</v>
      </c>
    </row>
    <row r="8" spans="1:21">
      <c r="Q8" t="s">
        <v>27</v>
      </c>
      <c r="R8" t="s">
        <v>170</v>
      </c>
    </row>
    <row r="9" spans="1:21">
      <c r="Q9" t="s">
        <v>86</v>
      </c>
      <c r="R9" t="s">
        <v>171</v>
      </c>
    </row>
    <row r="10" spans="1:21">
      <c r="O10" t="s">
        <v>173</v>
      </c>
      <c r="P10" t="s">
        <v>65</v>
      </c>
      <c r="Q10" t="s">
        <v>19</v>
      </c>
      <c r="R10" t="s">
        <v>19</v>
      </c>
    </row>
    <row r="11" spans="1:21">
      <c r="O11" t="s">
        <v>72</v>
      </c>
      <c r="P11" t="s">
        <v>72</v>
      </c>
      <c r="Q11" t="s">
        <v>68</v>
      </c>
      <c r="R11" t="s">
        <v>68</v>
      </c>
    </row>
    <row r="12" spans="1:21">
      <c r="P12">
        <v>0</v>
      </c>
      <c r="R12" s="398"/>
    </row>
    <row r="13" spans="1:21">
      <c r="O13">
        <v>2006</v>
      </c>
      <c r="P13">
        <v>1</v>
      </c>
      <c r="Q13">
        <v>0</v>
      </c>
      <c r="R13" s="398">
        <v>0</v>
      </c>
    </row>
    <row r="14" spans="1:21">
      <c r="A14" s="401" t="s">
        <v>268</v>
      </c>
      <c r="B14" s="401"/>
      <c r="O14">
        <v>2007</v>
      </c>
      <c r="P14">
        <v>2</v>
      </c>
      <c r="Q14">
        <v>0</v>
      </c>
      <c r="R14" s="398">
        <v>0</v>
      </c>
    </row>
    <row r="15" spans="1:21">
      <c r="O15">
        <v>2008</v>
      </c>
      <c r="P15">
        <v>3</v>
      </c>
      <c r="Q15" s="398">
        <v>110022.03081218383</v>
      </c>
      <c r="R15" s="398">
        <v>110022.03081218383</v>
      </c>
    </row>
    <row r="16" spans="1:21">
      <c r="O16">
        <v>2009</v>
      </c>
      <c r="P16">
        <v>4</v>
      </c>
      <c r="Q16" s="398">
        <v>224865.38705559785</v>
      </c>
      <c r="R16" s="398">
        <v>114843.35624341402</v>
      </c>
    </row>
    <row r="17" spans="15:21">
      <c r="O17">
        <v>2010</v>
      </c>
      <c r="P17">
        <v>5</v>
      </c>
      <c r="Q17" s="398">
        <v>344094.52212849067</v>
      </c>
      <c r="R17" s="398">
        <v>119229.13507289284</v>
      </c>
    </row>
    <row r="18" spans="15:21">
      <c r="O18">
        <v>2011</v>
      </c>
      <c r="P18">
        <v>6</v>
      </c>
      <c r="Q18" s="398">
        <v>467303.10302977962</v>
      </c>
      <c r="R18" s="398">
        <v>123208.58090128897</v>
      </c>
    </row>
    <row r="19" spans="15:21">
      <c r="O19">
        <v>2012</v>
      </c>
      <c r="P19">
        <v>7</v>
      </c>
      <c r="Q19" s="398">
        <v>594087.33305094193</v>
      </c>
      <c r="R19" s="398">
        <v>126784.23002116235</v>
      </c>
    </row>
    <row r="20" spans="15:21">
      <c r="O20">
        <v>2013</v>
      </c>
      <c r="P20">
        <v>8</v>
      </c>
      <c r="Q20" s="398">
        <v>723928.12723952276</v>
      </c>
      <c r="R20" s="398">
        <v>129840.79418858087</v>
      </c>
    </row>
    <row r="21" spans="15:21">
      <c r="O21">
        <v>2014</v>
      </c>
      <c r="P21">
        <v>9</v>
      </c>
      <c r="Q21" s="398">
        <v>856997.37834763387</v>
      </c>
      <c r="R21" s="398">
        <v>133069.25110811106</v>
      </c>
    </row>
    <row r="22" spans="15:21">
      <c r="O22">
        <v>2015</v>
      </c>
      <c r="P22">
        <v>10</v>
      </c>
      <c r="Q22" s="398">
        <v>992701.02250188601</v>
      </c>
      <c r="R22" s="398">
        <v>135703.64415425216</v>
      </c>
      <c r="U22" s="400">
        <f>R22/U$5</f>
        <v>40.794722427251514</v>
      </c>
    </row>
    <row r="23" spans="15:21">
      <c r="O23">
        <v>2016</v>
      </c>
      <c r="P23">
        <v>11</v>
      </c>
      <c r="Q23" s="398">
        <v>1109866.2367735356</v>
      </c>
      <c r="R23" s="398">
        <v>117165.21427164953</v>
      </c>
      <c r="U23" s="400">
        <f>R23/U$5</f>
        <v>35.221768907755759</v>
      </c>
    </row>
    <row r="24" spans="15:21">
      <c r="O24">
        <v>2017</v>
      </c>
      <c r="P24">
        <v>12</v>
      </c>
      <c r="Q24" s="398">
        <v>1231041.7974133205</v>
      </c>
      <c r="R24" s="398">
        <v>121175.56063978492</v>
      </c>
      <c r="U24" s="400">
        <f>R24/U$5</f>
        <v>36.427344247643141</v>
      </c>
    </row>
    <row r="25" spans="15:21">
      <c r="O25">
        <v>2018</v>
      </c>
      <c r="P25">
        <v>13</v>
      </c>
      <c r="Q25" s="398">
        <v>1271439.5233627995</v>
      </c>
      <c r="R25" s="398">
        <v>40397.725949478961</v>
      </c>
      <c r="U25" s="400">
        <f>R25/U$5</f>
        <v>12.144213422359526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F8DDC8-9C88-4BC0-8F24-CEDDD831CE04}"/>
</file>

<file path=customXml/itemProps2.xml><?xml version="1.0" encoding="utf-8"?>
<ds:datastoreItem xmlns:ds="http://schemas.openxmlformats.org/officeDocument/2006/customXml" ds:itemID="{E90D5CE4-35A5-4C00-A018-B0075606F6F7}"/>
</file>

<file path=customXml/itemProps3.xml><?xml version="1.0" encoding="utf-8"?>
<ds:datastoreItem xmlns:ds="http://schemas.openxmlformats.org/officeDocument/2006/customXml" ds:itemID="{CB217281-D7D7-48AF-B17B-B51D692BC8D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Annualized HWP Carbon Model</vt:lpstr>
      <vt:lpstr>New HWP</vt:lpstr>
      <vt:lpstr>Med_lived HWP Cohort Sum</vt:lpstr>
      <vt:lpstr>Table 1.6 (1605b)</vt:lpstr>
      <vt:lpstr>Ann. Summary Tables &amp; Figs</vt:lpstr>
      <vt:lpstr>Ocean transport emissions</vt:lpstr>
      <vt:lpstr>VCS Market Leakage</vt:lpstr>
      <vt:lpstr>'Annualized HWP Carbon Model'!EmissionsTransport</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Vitt</dc:creator>
  <cp:lastModifiedBy>Brad Seely</cp:lastModifiedBy>
  <cp:lastPrinted>2011-03-31T00:50:22Z</cp:lastPrinted>
  <dcterms:created xsi:type="dcterms:W3CDTF">2008-10-01T16:43:27Z</dcterms:created>
  <dcterms:modified xsi:type="dcterms:W3CDTF">2023-12-21T17:21:44Z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ies>
</file>