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17" documentId="13_ncr:1_{C0A1257A-1BE7-4C7B-8CAD-34428480CF19}" xr6:coauthVersionLast="47" xr6:coauthVersionMax="47" xr10:uidLastSave="{CE77E694-11AA-448C-BF00-997E14C82ABF}"/>
  <bookViews>
    <workbookView xWindow="-110" yWindow="-110" windowWidth="19420" windowHeight="10300" tabRatio="841" activeTab="3" xr2:uid="{00000000-000D-0000-FFFF-FFFF00000000}"/>
  </bookViews>
  <sheets>
    <sheet name="Emission Reductions" sheetId="10" r:id="rId1"/>
    <sheet name="Transported data" sheetId="14" r:id="rId2"/>
    <sheet name="Baseline Emissions." sheetId="1" r:id="rId3"/>
    <sheet name="Project Emissions" sheetId="8" r:id="rId4"/>
    <sheet name="Leakage Emissions" sheetId="9" r:id="rId5"/>
    <sheet name="Assumption" sheetId="11" r:id="rId6"/>
    <sheet name="Purchase book record" sheetId="12" r:id="rId7"/>
    <sheet name="Consumption &amp; Production Data" sheetId="15" r:id="rId8"/>
    <sheet name="Electricity Cunsumption" sheetId="13" r:id="rId9"/>
    <sheet name="Sales Record" sheetId="16" r:id="rId10"/>
    <sheet name="Test Record " sheetId="17" r:id="rId1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X31" i="1"/>
  <c r="X36" i="1"/>
  <c r="U6" i="1" l="1"/>
  <c r="L6" i="10" l="1"/>
  <c r="L7" i="10"/>
  <c r="L5" i="10"/>
  <c r="D23" i="11"/>
  <c r="E7" i="17"/>
  <c r="L8" i="10" l="1"/>
  <c r="K48" i="9"/>
  <c r="K51" i="9"/>
  <c r="E6" i="17"/>
  <c r="E8" i="17"/>
  <c r="E5" i="17"/>
  <c r="D1038" i="15"/>
  <c r="E1038" i="15"/>
  <c r="F1038" i="15"/>
  <c r="G1038" i="15"/>
  <c r="H1038" i="15"/>
  <c r="I1038" i="15"/>
  <c r="J1038" i="15"/>
  <c r="K1038" i="15"/>
  <c r="L1038" i="15"/>
  <c r="M1038" i="15"/>
  <c r="N1038" i="15"/>
  <c r="C1038" i="15"/>
  <c r="D7" i="15"/>
  <c r="J32" i="16"/>
  <c r="I32" i="16"/>
  <c r="J22" i="9"/>
  <c r="J23" i="9"/>
  <c r="J24" i="9"/>
  <c r="J25" i="9"/>
  <c r="J26" i="9"/>
  <c r="G28" i="14" l="1"/>
  <c r="G27" i="14"/>
  <c r="G26" i="14"/>
  <c r="H24" i="9" s="1"/>
  <c r="G25" i="14"/>
  <c r="G24" i="14"/>
  <c r="G23" i="14"/>
  <c r="G21" i="14"/>
  <c r="G20" i="14"/>
  <c r="G19" i="14"/>
  <c r="G18" i="14"/>
  <c r="G17" i="14"/>
  <c r="G16" i="14"/>
  <c r="G13" i="14"/>
  <c r="G12" i="14"/>
  <c r="H16" i="9" s="1"/>
  <c r="G11" i="14"/>
  <c r="G14" i="14"/>
  <c r="G10" i="14"/>
  <c r="G9" i="14"/>
  <c r="G8" i="14"/>
  <c r="J1044" i="15"/>
  <c r="J1043" i="15"/>
  <c r="D5" i="11"/>
  <c r="G7" i="8" s="1"/>
  <c r="L7" i="1"/>
  <c r="L8" i="1"/>
  <c r="L9" i="1"/>
  <c r="L10" i="1"/>
  <c r="L11" i="1"/>
  <c r="I14" i="11"/>
  <c r="J14" i="11" s="1"/>
  <c r="K14" i="11" s="1"/>
  <c r="AL18" i="15" s="1"/>
  <c r="H7" i="8" l="1"/>
  <c r="F7" i="8"/>
  <c r="I7" i="8"/>
  <c r="AL34" i="15"/>
  <c r="AL26" i="15"/>
  <c r="AL1014" i="15"/>
  <c r="AL1022" i="15"/>
  <c r="AL1030" i="15"/>
  <c r="AL977" i="15"/>
  <c r="AL1012" i="15"/>
  <c r="AL1020" i="15"/>
  <c r="AL1028" i="15"/>
  <c r="AL1036" i="15"/>
  <c r="AL975" i="15"/>
  <c r="AL983" i="15"/>
  <c r="AL1013" i="15"/>
  <c r="AL1021" i="15"/>
  <c r="AL1029" i="15"/>
  <c r="AL976" i="15"/>
  <c r="AL1010" i="15"/>
  <c r="AL1023" i="15"/>
  <c r="AL1027" i="15"/>
  <c r="AL971" i="15"/>
  <c r="AL991" i="15"/>
  <c r="AL999" i="15"/>
  <c r="AL940" i="15"/>
  <c r="AL948" i="15"/>
  <c r="AL1009" i="15"/>
  <c r="AL1026" i="15"/>
  <c r="AL970" i="15"/>
  <c r="AL974" i="15"/>
  <c r="AL984" i="15"/>
  <c r="AL985" i="15"/>
  <c r="AL993" i="15"/>
  <c r="AL942" i="15"/>
  <c r="AL950" i="15"/>
  <c r="AL1015" i="15"/>
  <c r="AL1019" i="15"/>
  <c r="AL1032" i="15"/>
  <c r="AL980" i="15"/>
  <c r="AL986" i="15"/>
  <c r="AL994" i="15"/>
  <c r="AL935" i="15"/>
  <c r="AL943" i="15"/>
  <c r="AL951" i="15"/>
  <c r="AL989" i="15"/>
  <c r="AL939" i="15"/>
  <c r="AL949" i="15"/>
  <c r="AL959" i="15"/>
  <c r="AL901" i="15"/>
  <c r="AL909" i="15"/>
  <c r="AL1011" i="15"/>
  <c r="AL1018" i="15"/>
  <c r="AL1025" i="15"/>
  <c r="AL992" i="15"/>
  <c r="AL995" i="15"/>
  <c r="AL945" i="15"/>
  <c r="AL952" i="15"/>
  <c r="AL960" i="15"/>
  <c r="AL902" i="15"/>
  <c r="AL910" i="15"/>
  <c r="AL998" i="15"/>
  <c r="AL941" i="15"/>
  <c r="AL944" i="15"/>
  <c r="AL954" i="15"/>
  <c r="AL904" i="15"/>
  <c r="AL912" i="15"/>
  <c r="AL1024" i="15"/>
  <c r="AL1035" i="15"/>
  <c r="AL953" i="15"/>
  <c r="AL917" i="15"/>
  <c r="AL920" i="15"/>
  <c r="AL868" i="15"/>
  <c r="AL876" i="15"/>
  <c r="AL1017" i="15"/>
  <c r="AL981" i="15"/>
  <c r="AL987" i="15"/>
  <c r="AL969" i="15"/>
  <c r="AL938" i="15"/>
  <c r="AL947" i="15"/>
  <c r="AL956" i="15"/>
  <c r="AL907" i="15"/>
  <c r="AL916" i="15"/>
  <c r="AL921" i="15"/>
  <c r="AL861" i="15"/>
  <c r="AL869" i="15"/>
  <c r="AL978" i="15"/>
  <c r="AL955" i="15"/>
  <c r="AL906" i="15"/>
  <c r="AL914" i="15"/>
  <c r="AL923" i="15"/>
  <c r="AL863" i="15"/>
  <c r="AL871" i="15"/>
  <c r="AL1008" i="15"/>
  <c r="AL1033" i="15"/>
  <c r="AL979" i="15"/>
  <c r="AL982" i="15"/>
  <c r="AL899" i="15"/>
  <c r="AL913" i="15"/>
  <c r="AL924" i="15"/>
  <c r="AL864" i="15"/>
  <c r="AL1007" i="15"/>
  <c r="AL996" i="15"/>
  <c r="AL900" i="15"/>
  <c r="AL903" i="15"/>
  <c r="AL922" i="15"/>
  <c r="AL897" i="15"/>
  <c r="AL870" i="15"/>
  <c r="AL881" i="15"/>
  <c r="AL889" i="15"/>
  <c r="AL829" i="15"/>
  <c r="AL837" i="15"/>
  <c r="AL997" i="15"/>
  <c r="AL958" i="15"/>
  <c r="AL961" i="15"/>
  <c r="AL865" i="15"/>
  <c r="AL882" i="15"/>
  <c r="AL830" i="15"/>
  <c r="AL838" i="15"/>
  <c r="AL988" i="15"/>
  <c r="AL898" i="15"/>
  <c r="AL926" i="15"/>
  <c r="AL883" i="15"/>
  <c r="AL831" i="15"/>
  <c r="AL972" i="15"/>
  <c r="AL919" i="15"/>
  <c r="AL867" i="15"/>
  <c r="AL884" i="15"/>
  <c r="AL824" i="15"/>
  <c r="AL832" i="15"/>
  <c r="AL1031" i="15"/>
  <c r="AL936" i="15"/>
  <c r="AL915" i="15"/>
  <c r="AL862" i="15"/>
  <c r="AL877" i="15"/>
  <c r="AL885" i="15"/>
  <c r="AL860" i="15"/>
  <c r="AL825" i="15"/>
  <c r="AL833" i="15"/>
  <c r="AL841" i="15"/>
  <c r="AL973" i="15"/>
  <c r="AL990" i="15"/>
  <c r="AL937" i="15"/>
  <c r="AL934" i="15"/>
  <c r="AL905" i="15"/>
  <c r="AL925" i="15"/>
  <c r="AL872" i="15"/>
  <c r="AL873" i="15"/>
  <c r="AL874" i="15"/>
  <c r="AL875" i="15"/>
  <c r="AL878" i="15"/>
  <c r="AL886" i="15"/>
  <c r="AL826" i="15"/>
  <c r="AL834" i="15"/>
  <c r="AL1034" i="15"/>
  <c r="AL946" i="15"/>
  <c r="AL866" i="15"/>
  <c r="AL879" i="15"/>
  <c r="AL887" i="15"/>
  <c r="AL828" i="15"/>
  <c r="AL843" i="15"/>
  <c r="AL849" i="15"/>
  <c r="AL789" i="15"/>
  <c r="AL797" i="15"/>
  <c r="AL805" i="15"/>
  <c r="AL813" i="15"/>
  <c r="AL754" i="15"/>
  <c r="AL762" i="15"/>
  <c r="AL770" i="15"/>
  <c r="AL778" i="15"/>
  <c r="AL719" i="15"/>
  <c r="AL727" i="15"/>
  <c r="AL735" i="15"/>
  <c r="AL676" i="15"/>
  <c r="AL684" i="15"/>
  <c r="AL692" i="15"/>
  <c r="AL700" i="15"/>
  <c r="AL641" i="15"/>
  <c r="AL908" i="15"/>
  <c r="AL842" i="15"/>
  <c r="AL850" i="15"/>
  <c r="AL790" i="15"/>
  <c r="AL798" i="15"/>
  <c r="AL806" i="15"/>
  <c r="AL814" i="15"/>
  <c r="AL755" i="15"/>
  <c r="AL763" i="15"/>
  <c r="AL771" i="15"/>
  <c r="AL720" i="15"/>
  <c r="AL728" i="15"/>
  <c r="AL736" i="15"/>
  <c r="AL712" i="15"/>
  <c r="AL677" i="15"/>
  <c r="AL685" i="15"/>
  <c r="AL693" i="15"/>
  <c r="AL701" i="15"/>
  <c r="AL911" i="15"/>
  <c r="AL880" i="15"/>
  <c r="AL836" i="15"/>
  <c r="AL851" i="15"/>
  <c r="AL791" i="15"/>
  <c r="AL799" i="15"/>
  <c r="AL807" i="15"/>
  <c r="AL957" i="15"/>
  <c r="AL888" i="15"/>
  <c r="AL852" i="15"/>
  <c r="AL792" i="15"/>
  <c r="AL800" i="15"/>
  <c r="AL840" i="15"/>
  <c r="AL793" i="15"/>
  <c r="AL801" i="15"/>
  <c r="AL809" i="15"/>
  <c r="AL750" i="15"/>
  <c r="AL758" i="15"/>
  <c r="AL766" i="15"/>
  <c r="AL774" i="15"/>
  <c r="AL715" i="15"/>
  <c r="AL723" i="15"/>
  <c r="AL731" i="15"/>
  <c r="AL739" i="15"/>
  <c r="AL680" i="15"/>
  <c r="AL688" i="15"/>
  <c r="AL696" i="15"/>
  <c r="AL1016" i="15"/>
  <c r="AL845" i="15"/>
  <c r="AL847" i="15"/>
  <c r="AL787" i="15"/>
  <c r="AL795" i="15"/>
  <c r="AL835" i="15"/>
  <c r="AL844" i="15"/>
  <c r="AL848" i="15"/>
  <c r="AL823" i="15"/>
  <c r="AL788" i="15"/>
  <c r="AL796" i="15"/>
  <c r="AL804" i="15"/>
  <c r="AL751" i="15"/>
  <c r="AL768" i="15"/>
  <c r="AL718" i="15"/>
  <c r="AL721" i="15"/>
  <c r="AL738" i="15"/>
  <c r="AL681" i="15"/>
  <c r="AL698" i="15"/>
  <c r="AL786" i="15"/>
  <c r="AL761" i="15"/>
  <c r="AL764" i="15"/>
  <c r="AL714" i="15"/>
  <c r="AL802" i="15"/>
  <c r="AL811" i="15"/>
  <c r="AL757" i="15"/>
  <c r="AL767" i="15"/>
  <c r="AL749" i="15"/>
  <c r="AL717" i="15"/>
  <c r="AL734" i="15"/>
  <c r="AL737" i="15"/>
  <c r="AL687" i="15"/>
  <c r="AL697" i="15"/>
  <c r="AL639" i="15"/>
  <c r="AL827" i="15"/>
  <c r="AL760" i="15"/>
  <c r="AL777" i="15"/>
  <c r="AL713" i="15"/>
  <c r="AL730" i="15"/>
  <c r="AL740" i="15"/>
  <c r="AL753" i="15"/>
  <c r="AL756" i="15"/>
  <c r="AL773" i="15"/>
  <c r="AL716" i="15"/>
  <c r="AL846" i="15"/>
  <c r="AL810" i="15"/>
  <c r="AL759" i="15"/>
  <c r="AL776" i="15"/>
  <c r="AL726" i="15"/>
  <c r="AL729" i="15"/>
  <c r="AL679" i="15"/>
  <c r="AL689" i="15"/>
  <c r="AL703" i="15"/>
  <c r="AL839" i="15"/>
  <c r="AL724" i="15"/>
  <c r="AL803" i="15"/>
  <c r="AL643" i="15"/>
  <c r="AL654" i="15"/>
  <c r="AL662" i="15"/>
  <c r="AL638" i="15"/>
  <c r="AL603" i="15"/>
  <c r="AL611" i="15"/>
  <c r="AL619" i="15"/>
  <c r="AL627" i="15"/>
  <c r="AL568" i="15"/>
  <c r="AL576" i="15"/>
  <c r="AL584" i="15"/>
  <c r="AL592" i="15"/>
  <c r="AL532" i="15"/>
  <c r="AL540" i="15"/>
  <c r="AL548" i="15"/>
  <c r="AL556" i="15"/>
  <c r="AL812" i="15"/>
  <c r="AL725" i="15"/>
  <c r="AL752" i="15"/>
  <c r="AL769" i="15"/>
  <c r="AL722" i="15"/>
  <c r="AL642" i="15"/>
  <c r="AL647" i="15"/>
  <c r="AL648" i="15"/>
  <c r="AL656" i="15"/>
  <c r="AL664" i="15"/>
  <c r="AL605" i="15"/>
  <c r="AL613" i="15"/>
  <c r="AL621" i="15"/>
  <c r="AL629" i="15"/>
  <c r="AL570" i="15"/>
  <c r="AL578" i="15"/>
  <c r="AL586" i="15"/>
  <c r="AL534" i="15"/>
  <c r="AL542" i="15"/>
  <c r="AL550" i="15"/>
  <c r="AL775" i="15"/>
  <c r="AL686" i="15"/>
  <c r="AL695" i="15"/>
  <c r="AL918" i="15"/>
  <c r="AL808" i="15"/>
  <c r="AL732" i="15"/>
  <c r="AL702" i="15"/>
  <c r="AL645" i="15"/>
  <c r="AL650" i="15"/>
  <c r="AL658" i="15"/>
  <c r="AL666" i="15"/>
  <c r="AL607" i="15"/>
  <c r="AL690" i="15"/>
  <c r="AL699" i="15"/>
  <c r="AL661" i="15"/>
  <c r="AL604" i="15"/>
  <c r="AL618" i="15"/>
  <c r="AL624" i="15"/>
  <c r="AL630" i="15"/>
  <c r="AL583" i="15"/>
  <c r="AL589" i="15"/>
  <c r="AL527" i="15"/>
  <c r="AL547" i="15"/>
  <c r="AL553" i="15"/>
  <c r="AL765" i="15"/>
  <c r="AL682" i="15"/>
  <c r="AL691" i="15"/>
  <c r="AL657" i="15"/>
  <c r="AL667" i="15"/>
  <c r="AL617" i="15"/>
  <c r="AL623" i="15"/>
  <c r="AL569" i="15"/>
  <c r="AL582" i="15"/>
  <c r="AL588" i="15"/>
  <c r="AL533" i="15"/>
  <c r="AL546" i="15"/>
  <c r="AL552" i="15"/>
  <c r="AL501" i="15"/>
  <c r="AL660" i="15"/>
  <c r="AL610" i="15"/>
  <c r="AL616" i="15"/>
  <c r="AL622" i="15"/>
  <c r="AL772" i="15"/>
  <c r="AL678" i="15"/>
  <c r="AL683" i="15"/>
  <c r="AL675" i="15"/>
  <c r="AL649" i="15"/>
  <c r="AL659" i="15"/>
  <c r="AL609" i="15"/>
  <c r="AL614" i="15"/>
  <c r="AL567" i="15"/>
  <c r="AL646" i="15"/>
  <c r="AL652" i="15"/>
  <c r="AL602" i="15"/>
  <c r="AL620" i="15"/>
  <c r="AL566" i="15"/>
  <c r="AL572" i="15"/>
  <c r="AL585" i="15"/>
  <c r="AL564" i="15"/>
  <c r="AL530" i="15"/>
  <c r="AL733" i="15"/>
  <c r="AL704" i="15"/>
  <c r="AL653" i="15"/>
  <c r="AL612" i="15"/>
  <c r="AL628" i="15"/>
  <c r="AL574" i="15"/>
  <c r="AL591" i="15"/>
  <c r="AL593" i="15"/>
  <c r="AL502" i="15"/>
  <c r="AL503" i="15"/>
  <c r="AL504" i="15"/>
  <c r="AL505" i="15"/>
  <c r="AL513" i="15"/>
  <c r="AL454" i="15"/>
  <c r="AL694" i="15"/>
  <c r="AL665" i="15"/>
  <c r="AL625" i="15"/>
  <c r="AL580" i="15"/>
  <c r="AL529" i="15"/>
  <c r="AL539" i="15"/>
  <c r="AL492" i="15"/>
  <c r="AL496" i="15"/>
  <c r="AL497" i="15"/>
  <c r="AL498" i="15"/>
  <c r="AL499" i="15"/>
  <c r="AL500" i="15"/>
  <c r="AL506" i="15"/>
  <c r="AL514" i="15"/>
  <c r="AL491" i="15"/>
  <c r="AL455" i="15"/>
  <c r="AL606" i="15"/>
  <c r="AL565" i="15"/>
  <c r="AL531" i="15"/>
  <c r="AL536" i="15"/>
  <c r="AL544" i="15"/>
  <c r="AL507" i="15"/>
  <c r="AL515" i="15"/>
  <c r="AL640" i="15"/>
  <c r="AL626" i="15"/>
  <c r="AL571" i="15"/>
  <c r="AL555" i="15"/>
  <c r="AL495" i="15"/>
  <c r="AL741" i="15"/>
  <c r="AL651" i="15"/>
  <c r="AL655" i="15"/>
  <c r="AL573" i="15"/>
  <c r="AL575" i="15"/>
  <c r="AL590" i="15"/>
  <c r="AL538" i="15"/>
  <c r="AL541" i="15"/>
  <c r="AL549" i="15"/>
  <c r="AL509" i="15"/>
  <c r="AL517" i="15"/>
  <c r="AL663" i="15"/>
  <c r="AL577" i="15"/>
  <c r="AL579" i="15"/>
  <c r="AL581" i="15"/>
  <c r="AL528" i="15"/>
  <c r="AL535" i="15"/>
  <c r="AL543" i="15"/>
  <c r="AL551" i="15"/>
  <c r="AL494" i="15"/>
  <c r="AL510" i="15"/>
  <c r="AL518" i="15"/>
  <c r="AL644" i="15"/>
  <c r="AL537" i="15"/>
  <c r="AL462" i="15"/>
  <c r="AL470" i="15"/>
  <c r="AL478" i="15"/>
  <c r="AL418" i="15"/>
  <c r="AL426" i="15"/>
  <c r="AL434" i="15"/>
  <c r="AL442" i="15"/>
  <c r="AL383" i="15"/>
  <c r="AL391" i="15"/>
  <c r="AL399" i="15"/>
  <c r="AL407" i="15"/>
  <c r="AL346" i="15"/>
  <c r="AL354" i="15"/>
  <c r="AL362" i="15"/>
  <c r="AL370" i="15"/>
  <c r="AL309" i="15"/>
  <c r="AL511" i="15"/>
  <c r="AL463" i="15"/>
  <c r="AL471" i="15"/>
  <c r="AL479" i="15"/>
  <c r="AL453" i="15"/>
  <c r="AL419" i="15"/>
  <c r="AL427" i="15"/>
  <c r="AL435" i="15"/>
  <c r="AL443" i="15"/>
  <c r="AL384" i="15"/>
  <c r="AL392" i="15"/>
  <c r="AL400" i="15"/>
  <c r="AL408" i="15"/>
  <c r="AL347" i="15"/>
  <c r="AL355" i="15"/>
  <c r="AL363" i="15"/>
  <c r="AL371" i="15"/>
  <c r="AL310" i="15"/>
  <c r="AL545" i="15"/>
  <c r="AL526" i="15"/>
  <c r="AL516" i="15"/>
  <c r="AL464" i="15"/>
  <c r="AL472" i="15"/>
  <c r="AL480" i="15"/>
  <c r="AL420" i="15"/>
  <c r="AL428" i="15"/>
  <c r="AL436" i="15"/>
  <c r="AL444" i="15"/>
  <c r="AL385" i="15"/>
  <c r="AL393" i="15"/>
  <c r="AL401" i="15"/>
  <c r="AL409" i="15"/>
  <c r="AL348" i="15"/>
  <c r="AL356" i="15"/>
  <c r="AL364" i="15"/>
  <c r="AL372" i="15"/>
  <c r="AL587" i="15"/>
  <c r="AL465" i="15"/>
  <c r="AL473" i="15"/>
  <c r="AL481" i="15"/>
  <c r="AL421" i="15"/>
  <c r="AL429" i="15"/>
  <c r="AL437" i="15"/>
  <c r="AL445" i="15"/>
  <c r="AL386" i="15"/>
  <c r="AL394" i="15"/>
  <c r="AL402" i="15"/>
  <c r="AL349" i="15"/>
  <c r="AL357" i="15"/>
  <c r="AL365" i="15"/>
  <c r="AL312" i="15"/>
  <c r="AL615" i="15"/>
  <c r="AL466" i="15"/>
  <c r="AL474" i="15"/>
  <c r="AL482" i="15"/>
  <c r="AL422" i="15"/>
  <c r="AL430" i="15"/>
  <c r="AL438" i="15"/>
  <c r="AL387" i="15"/>
  <c r="AL395" i="15"/>
  <c r="AL403" i="15"/>
  <c r="AL350" i="15"/>
  <c r="AL358" i="15"/>
  <c r="AL366" i="15"/>
  <c r="AL815" i="15"/>
  <c r="AL493" i="15"/>
  <c r="AL456" i="15"/>
  <c r="AL457" i="15"/>
  <c r="AL458" i="15"/>
  <c r="AL459" i="15"/>
  <c r="AL460" i="15"/>
  <c r="AL468" i="15"/>
  <c r="AL476" i="15"/>
  <c r="AL424" i="15"/>
  <c r="AL432" i="15"/>
  <c r="AL440" i="15"/>
  <c r="AL381" i="15"/>
  <c r="AL389" i="15"/>
  <c r="AL397" i="15"/>
  <c r="AL405" i="15"/>
  <c r="AL380" i="15"/>
  <c r="AL344" i="15"/>
  <c r="AL352" i="15"/>
  <c r="AL360" i="15"/>
  <c r="AL368" i="15"/>
  <c r="AL342" i="15"/>
  <c r="AL307" i="15"/>
  <c r="AL477" i="15"/>
  <c r="AL441" i="15"/>
  <c r="AL406" i="15"/>
  <c r="AL369" i="15"/>
  <c r="AL311" i="15"/>
  <c r="AL315" i="15"/>
  <c r="AL323" i="15"/>
  <c r="AL331" i="15"/>
  <c r="AL270" i="15"/>
  <c r="AL278" i="15"/>
  <c r="AL286" i="15"/>
  <c r="AL294" i="15"/>
  <c r="AL232" i="15"/>
  <c r="AL240" i="15"/>
  <c r="AL248" i="15"/>
  <c r="AL256" i="15"/>
  <c r="AL195" i="15"/>
  <c r="AL203" i="15"/>
  <c r="AL211" i="15"/>
  <c r="AL219" i="15"/>
  <c r="AL467" i="15"/>
  <c r="AL431" i="15"/>
  <c r="AL396" i="15"/>
  <c r="AL359" i="15"/>
  <c r="AL316" i="15"/>
  <c r="AL324" i="15"/>
  <c r="AL332" i="15"/>
  <c r="AL271" i="15"/>
  <c r="AL279" i="15"/>
  <c r="AL287" i="15"/>
  <c r="AL295" i="15"/>
  <c r="AL233" i="15"/>
  <c r="AL241" i="15"/>
  <c r="AL249" i="15"/>
  <c r="AL257" i="15"/>
  <c r="AL196" i="15"/>
  <c r="AL204" i="15"/>
  <c r="AL212" i="15"/>
  <c r="AL220" i="15"/>
  <c r="AL382" i="15"/>
  <c r="AL345" i="15"/>
  <c r="AL317" i="15"/>
  <c r="AL325" i="15"/>
  <c r="AL333" i="15"/>
  <c r="AL272" i="15"/>
  <c r="AL280" i="15"/>
  <c r="AL288" i="15"/>
  <c r="AL296" i="15"/>
  <c r="AL234" i="15"/>
  <c r="AL242" i="15"/>
  <c r="AL250" i="15"/>
  <c r="AL258" i="15"/>
  <c r="AL197" i="15"/>
  <c r="AL205" i="15"/>
  <c r="AL213" i="15"/>
  <c r="AL475" i="15"/>
  <c r="AL439" i="15"/>
  <c r="AL404" i="15"/>
  <c r="AL367" i="15"/>
  <c r="AL318" i="15"/>
  <c r="AL326" i="15"/>
  <c r="AL334" i="15"/>
  <c r="AL273" i="15"/>
  <c r="AL281" i="15"/>
  <c r="AL289" i="15"/>
  <c r="AL297" i="15"/>
  <c r="AL235" i="15"/>
  <c r="AL243" i="15"/>
  <c r="AL251" i="15"/>
  <c r="AL259" i="15"/>
  <c r="AL198" i="15"/>
  <c r="AL206" i="15"/>
  <c r="AL214" i="15"/>
  <c r="AL469" i="15"/>
  <c r="AL433" i="15"/>
  <c r="AL398" i="15"/>
  <c r="AL361" i="15"/>
  <c r="AL306" i="15"/>
  <c r="AL313" i="15"/>
  <c r="AL321" i="15"/>
  <c r="AL329" i="15"/>
  <c r="AL268" i="15"/>
  <c r="AL276" i="15"/>
  <c r="AL284" i="15"/>
  <c r="AL292" i="15"/>
  <c r="AL230" i="15"/>
  <c r="AL238" i="15"/>
  <c r="AL246" i="15"/>
  <c r="AL254" i="15"/>
  <c r="AL193" i="15"/>
  <c r="AL201" i="15"/>
  <c r="AL209" i="15"/>
  <c r="AL217" i="15"/>
  <c r="AL192" i="15"/>
  <c r="AL314" i="15"/>
  <c r="AL319" i="15"/>
  <c r="AL305" i="15"/>
  <c r="AL283" i="15"/>
  <c r="AL239" i="15"/>
  <c r="AL244" i="15"/>
  <c r="AL229" i="15"/>
  <c r="AL208" i="15"/>
  <c r="AL155" i="15"/>
  <c r="AL163" i="15"/>
  <c r="AL171" i="15"/>
  <c r="AL179" i="15"/>
  <c r="AL118" i="15"/>
  <c r="AL126" i="15"/>
  <c r="AL134" i="15"/>
  <c r="AL142" i="15"/>
  <c r="AL117" i="15"/>
  <c r="AL80" i="15"/>
  <c r="AL88" i="15"/>
  <c r="AL96" i="15"/>
  <c r="AL104" i="15"/>
  <c r="AL79" i="15"/>
  <c r="AL46" i="15"/>
  <c r="AL54" i="15"/>
  <c r="AL62" i="15"/>
  <c r="AL70" i="15"/>
  <c r="AL11" i="15"/>
  <c r="AL19" i="15"/>
  <c r="AL27" i="15"/>
  <c r="AL35" i="15"/>
  <c r="AL200" i="15"/>
  <c r="AL184" i="15"/>
  <c r="AL123" i="15"/>
  <c r="AL44" i="15"/>
  <c r="AL133" i="15"/>
  <c r="AL95" i="15"/>
  <c r="AL601" i="15"/>
  <c r="AL417" i="15"/>
  <c r="AL388" i="15"/>
  <c r="AL269" i="15"/>
  <c r="AL274" i="15"/>
  <c r="AL237" i="15"/>
  <c r="AL194" i="15"/>
  <c r="AL199" i="15"/>
  <c r="AL156" i="15"/>
  <c r="AL164" i="15"/>
  <c r="AL172" i="15"/>
  <c r="AL180" i="15"/>
  <c r="AL154" i="15"/>
  <c r="AL119" i="15"/>
  <c r="AL127" i="15"/>
  <c r="AL135" i="15"/>
  <c r="AL143" i="15"/>
  <c r="AL81" i="15"/>
  <c r="AL89" i="15"/>
  <c r="AL97" i="15"/>
  <c r="AL105" i="15"/>
  <c r="AL47" i="15"/>
  <c r="AL55" i="15"/>
  <c r="AL63" i="15"/>
  <c r="AL71" i="15"/>
  <c r="AL12" i="15"/>
  <c r="AL20" i="15"/>
  <c r="AL28" i="15"/>
  <c r="AL36" i="15"/>
  <c r="AL343" i="15"/>
  <c r="AL275" i="15"/>
  <c r="AL139" i="15"/>
  <c r="AL93" i="15"/>
  <c r="AL16" i="15"/>
  <c r="AL32" i="15"/>
  <c r="AL141" i="15"/>
  <c r="AL87" i="15"/>
  <c r="AL390" i="15"/>
  <c r="AL293" i="15"/>
  <c r="AL221" i="15"/>
  <c r="AL157" i="15"/>
  <c r="AL165" i="15"/>
  <c r="AL173" i="15"/>
  <c r="AL181" i="15"/>
  <c r="AL120" i="15"/>
  <c r="AL128" i="15"/>
  <c r="AL136" i="15"/>
  <c r="AL144" i="15"/>
  <c r="AL82" i="15"/>
  <c r="AL90" i="15"/>
  <c r="AL98" i="15"/>
  <c r="AL106" i="15"/>
  <c r="AL48" i="15"/>
  <c r="AL56" i="15"/>
  <c r="AL64" i="15"/>
  <c r="AL13" i="15"/>
  <c r="AL21" i="15"/>
  <c r="AL29" i="15"/>
  <c r="AL236" i="15"/>
  <c r="AL160" i="15"/>
  <c r="AL131" i="15"/>
  <c r="AL85" i="15"/>
  <c r="AL109" i="15"/>
  <c r="AL59" i="15"/>
  <c r="AL8" i="15"/>
  <c r="AL508" i="15"/>
  <c r="AL308" i="15"/>
  <c r="AL322" i="15"/>
  <c r="AL327" i="15"/>
  <c r="AL291" i="15"/>
  <c r="AL247" i="15"/>
  <c r="AL252" i="15"/>
  <c r="AL216" i="15"/>
  <c r="AL158" i="15"/>
  <c r="AL166" i="15"/>
  <c r="AL174" i="15"/>
  <c r="AL182" i="15"/>
  <c r="AL121" i="15"/>
  <c r="AL129" i="15"/>
  <c r="AL137" i="15"/>
  <c r="AL145" i="15"/>
  <c r="AL83" i="15"/>
  <c r="AL91" i="15"/>
  <c r="AL99" i="15"/>
  <c r="AL107" i="15"/>
  <c r="AL49" i="15"/>
  <c r="AL57" i="15"/>
  <c r="AL65" i="15"/>
  <c r="AL14" i="15"/>
  <c r="AL22" i="15"/>
  <c r="AL30" i="15"/>
  <c r="AL794" i="15"/>
  <c r="AL353" i="15"/>
  <c r="AL231" i="15"/>
  <c r="AL176" i="15"/>
  <c r="AL101" i="15"/>
  <c r="AL51" i="15"/>
  <c r="AL67" i="15"/>
  <c r="AL461" i="15"/>
  <c r="AL351" i="15"/>
  <c r="AL320" i="15"/>
  <c r="AL277" i="15"/>
  <c r="AL282" i="15"/>
  <c r="AL267" i="15"/>
  <c r="AL245" i="15"/>
  <c r="AL202" i="15"/>
  <c r="AL207" i="15"/>
  <c r="AL218" i="15"/>
  <c r="AL159" i="15"/>
  <c r="AL167" i="15"/>
  <c r="AL175" i="15"/>
  <c r="AL183" i="15"/>
  <c r="AL122" i="15"/>
  <c r="AL130" i="15"/>
  <c r="AL138" i="15"/>
  <c r="AL146" i="15"/>
  <c r="AL84" i="15"/>
  <c r="AL92" i="15"/>
  <c r="AL100" i="15"/>
  <c r="AL108" i="15"/>
  <c r="AL50" i="15"/>
  <c r="AL58" i="15"/>
  <c r="AL66" i="15"/>
  <c r="AL7" i="15"/>
  <c r="AL15" i="15"/>
  <c r="AL23" i="15"/>
  <c r="AL31" i="15"/>
  <c r="AL512" i="15"/>
  <c r="AL168" i="15"/>
  <c r="AL24" i="15"/>
  <c r="AL125" i="15"/>
  <c r="AL103" i="15"/>
  <c r="AL423" i="15"/>
  <c r="AL330" i="15"/>
  <c r="AL255" i="15"/>
  <c r="AL161" i="15"/>
  <c r="AL169" i="15"/>
  <c r="AL177" i="15"/>
  <c r="AL124" i="15"/>
  <c r="AL132" i="15"/>
  <c r="AL140" i="15"/>
  <c r="AL86" i="15"/>
  <c r="AL94" i="15"/>
  <c r="AL102" i="15"/>
  <c r="AL52" i="15"/>
  <c r="AL60" i="15"/>
  <c r="AL68" i="15"/>
  <c r="AL9" i="15"/>
  <c r="AL17" i="15"/>
  <c r="AL25" i="15"/>
  <c r="AL33" i="15"/>
  <c r="AL608" i="15"/>
  <c r="AL554" i="15"/>
  <c r="AL483" i="15"/>
  <c r="AL425" i="15"/>
  <c r="AL328" i="15"/>
  <c r="AL285" i="15"/>
  <c r="AL290" i="15"/>
  <c r="AL253" i="15"/>
  <c r="AL210" i="15"/>
  <c r="AL215" i="15"/>
  <c r="AL162" i="15"/>
  <c r="AL170" i="15"/>
  <c r="AL178" i="15"/>
  <c r="AL45" i="15"/>
  <c r="AL10" i="15"/>
  <c r="AL69" i="15"/>
  <c r="AL6" i="15"/>
  <c r="AL61" i="15"/>
  <c r="AL53" i="15"/>
  <c r="AD1008" i="15"/>
  <c r="AD1009" i="15" s="1"/>
  <c r="AD1010" i="15" s="1"/>
  <c r="AD1011" i="15" s="1"/>
  <c r="AD1012" i="15" s="1"/>
  <c r="AD1013" i="15" s="1"/>
  <c r="AD1014" i="15" s="1"/>
  <c r="AD1015" i="15" s="1"/>
  <c r="AD1016" i="15" s="1"/>
  <c r="AD1017" i="15" s="1"/>
  <c r="AD1018" i="15" s="1"/>
  <c r="AD1019" i="15" s="1"/>
  <c r="AD1020" i="15" s="1"/>
  <c r="AD1021" i="15" s="1"/>
  <c r="AD1022" i="15" s="1"/>
  <c r="AD1023" i="15" s="1"/>
  <c r="AD1024" i="15" s="1"/>
  <c r="AD1025" i="15" s="1"/>
  <c r="AD1026" i="15" s="1"/>
  <c r="AD1027" i="15" s="1"/>
  <c r="AD1028" i="15" s="1"/>
  <c r="AD1029" i="15" s="1"/>
  <c r="AD1030" i="15" s="1"/>
  <c r="AD1031" i="15" s="1"/>
  <c r="AD1032" i="15" s="1"/>
  <c r="AD1033" i="15" s="1"/>
  <c r="AD1034" i="15" s="1"/>
  <c r="AD1035" i="15" s="1"/>
  <c r="AD1036" i="15" s="1"/>
  <c r="AD970" i="15"/>
  <c r="AD971" i="15" s="1"/>
  <c r="AD972" i="15" s="1"/>
  <c r="AD973" i="15" s="1"/>
  <c r="AD974" i="15" s="1"/>
  <c r="AD975" i="15" s="1"/>
  <c r="AD976" i="15" s="1"/>
  <c r="AD977" i="15" s="1"/>
  <c r="AD978" i="15" s="1"/>
  <c r="AD979" i="15" s="1"/>
  <c r="AD980" i="15" s="1"/>
  <c r="AD981" i="15" s="1"/>
  <c r="AD982" i="15" s="1"/>
  <c r="AD983" i="15" s="1"/>
  <c r="AD984" i="15" s="1"/>
  <c r="AD985" i="15" s="1"/>
  <c r="AD986" i="15" s="1"/>
  <c r="AD987" i="15" s="1"/>
  <c r="AD988" i="15" s="1"/>
  <c r="AD989" i="15" s="1"/>
  <c r="AD990" i="15" s="1"/>
  <c r="AD991" i="15" s="1"/>
  <c r="AD992" i="15" s="1"/>
  <c r="AD993" i="15" s="1"/>
  <c r="AD994" i="15" s="1"/>
  <c r="AD995" i="15" s="1"/>
  <c r="AD996" i="15" s="1"/>
  <c r="AD997" i="15" s="1"/>
  <c r="AD998" i="15" s="1"/>
  <c r="AD999" i="15" s="1"/>
  <c r="AD935" i="15"/>
  <c r="AD936" i="15" s="1"/>
  <c r="AD937" i="15" s="1"/>
  <c r="AD938" i="15" s="1"/>
  <c r="AD939" i="15" s="1"/>
  <c r="AD940" i="15" s="1"/>
  <c r="AD941" i="15" s="1"/>
  <c r="AD942" i="15" s="1"/>
  <c r="AD943" i="15" s="1"/>
  <c r="AD944" i="15" s="1"/>
  <c r="AD945" i="15" s="1"/>
  <c r="AD946" i="15" s="1"/>
  <c r="AD947" i="15" s="1"/>
  <c r="AD948" i="15" s="1"/>
  <c r="AD949" i="15" s="1"/>
  <c r="AD950" i="15" s="1"/>
  <c r="AD951" i="15" s="1"/>
  <c r="AD952" i="15" s="1"/>
  <c r="AD953" i="15" s="1"/>
  <c r="AD954" i="15" s="1"/>
  <c r="AD955" i="15" s="1"/>
  <c r="AD956" i="15" s="1"/>
  <c r="AD957" i="15" s="1"/>
  <c r="AD958" i="15" s="1"/>
  <c r="AD959" i="15" s="1"/>
  <c r="AD960" i="15" s="1"/>
  <c r="AD961" i="15" s="1"/>
  <c r="AD898" i="15"/>
  <c r="AD899" i="15" s="1"/>
  <c r="AD900" i="15" s="1"/>
  <c r="AD901" i="15" s="1"/>
  <c r="AD902" i="15" s="1"/>
  <c r="AD903" i="15" s="1"/>
  <c r="AD904" i="15" s="1"/>
  <c r="AD905" i="15" s="1"/>
  <c r="AD906" i="15" s="1"/>
  <c r="AD907" i="15" s="1"/>
  <c r="AD908" i="15" s="1"/>
  <c r="AD909" i="15" s="1"/>
  <c r="AD910" i="15" s="1"/>
  <c r="AD911" i="15" s="1"/>
  <c r="AD912" i="15" s="1"/>
  <c r="AD913" i="15" s="1"/>
  <c r="AD914" i="15" s="1"/>
  <c r="AD915" i="15" s="1"/>
  <c r="AD916" i="15" s="1"/>
  <c r="AD917" i="15" s="1"/>
  <c r="AD918" i="15" s="1"/>
  <c r="AD919" i="15" s="1"/>
  <c r="AD920" i="15" s="1"/>
  <c r="AD921" i="15" s="1"/>
  <c r="AD922" i="15" s="1"/>
  <c r="AD923" i="15" s="1"/>
  <c r="AD924" i="15" s="1"/>
  <c r="AD925" i="15" s="1"/>
  <c r="AD926" i="15" s="1"/>
  <c r="AD861" i="15"/>
  <c r="AD862" i="15" s="1"/>
  <c r="AD863" i="15" s="1"/>
  <c r="AD864" i="15" s="1"/>
  <c r="AD865" i="15" s="1"/>
  <c r="AD866" i="15" s="1"/>
  <c r="AD867" i="15" s="1"/>
  <c r="AD868" i="15" s="1"/>
  <c r="AD869" i="15" s="1"/>
  <c r="AD870" i="15" s="1"/>
  <c r="AD871" i="15" s="1"/>
  <c r="AD872" i="15" s="1"/>
  <c r="AD873" i="15" s="1"/>
  <c r="AD874" i="15" s="1"/>
  <c r="AD875" i="15" s="1"/>
  <c r="AD876" i="15" s="1"/>
  <c r="AD877" i="15" s="1"/>
  <c r="AD878" i="15" s="1"/>
  <c r="AD879" i="15" s="1"/>
  <c r="AD880" i="15" s="1"/>
  <c r="AD881" i="15" s="1"/>
  <c r="AD882" i="15" s="1"/>
  <c r="AD883" i="15" s="1"/>
  <c r="AD884" i="15" s="1"/>
  <c r="AD885" i="15" s="1"/>
  <c r="AD886" i="15" s="1"/>
  <c r="AD887" i="15" s="1"/>
  <c r="AD888" i="15" s="1"/>
  <c r="AD889" i="15" s="1"/>
  <c r="AD824" i="15"/>
  <c r="AD825" i="15" s="1"/>
  <c r="AD826" i="15" s="1"/>
  <c r="AD827" i="15" s="1"/>
  <c r="AD828" i="15" s="1"/>
  <c r="AD829" i="15" s="1"/>
  <c r="AD830" i="15" s="1"/>
  <c r="AD831" i="15" s="1"/>
  <c r="AD832" i="15" s="1"/>
  <c r="AD833" i="15" s="1"/>
  <c r="AD834" i="15" s="1"/>
  <c r="AD835" i="15" s="1"/>
  <c r="AD836" i="15" s="1"/>
  <c r="AD837" i="15" s="1"/>
  <c r="AD838" i="15" s="1"/>
  <c r="AD839" i="15" s="1"/>
  <c r="AD840" i="15" s="1"/>
  <c r="AD841" i="15" s="1"/>
  <c r="AD842" i="15" s="1"/>
  <c r="AD843" i="15" s="1"/>
  <c r="AD844" i="15" s="1"/>
  <c r="AD845" i="15" s="1"/>
  <c r="AD846" i="15" s="1"/>
  <c r="AD847" i="15" s="1"/>
  <c r="AD848" i="15" s="1"/>
  <c r="AD849" i="15" s="1"/>
  <c r="AD850" i="15" s="1"/>
  <c r="AD851" i="15" s="1"/>
  <c r="AD852" i="15" s="1"/>
  <c r="AD787" i="15"/>
  <c r="AD788" i="15" s="1"/>
  <c r="AD789" i="15" s="1"/>
  <c r="AD790" i="15" s="1"/>
  <c r="AD791" i="15" s="1"/>
  <c r="AD792" i="15" s="1"/>
  <c r="AD793" i="15" s="1"/>
  <c r="AD794" i="15" s="1"/>
  <c r="AD795" i="15" s="1"/>
  <c r="AD796" i="15" s="1"/>
  <c r="AD797" i="15" s="1"/>
  <c r="AD798" i="15" s="1"/>
  <c r="AD799" i="15" s="1"/>
  <c r="AD800" i="15" s="1"/>
  <c r="AD801" i="15" s="1"/>
  <c r="AD802" i="15" s="1"/>
  <c r="AD803" i="15" s="1"/>
  <c r="AD804" i="15" s="1"/>
  <c r="AD805" i="15" s="1"/>
  <c r="AD806" i="15" s="1"/>
  <c r="AD807" i="15" s="1"/>
  <c r="AD808" i="15" s="1"/>
  <c r="AD809" i="15" s="1"/>
  <c r="AD810" i="15" s="1"/>
  <c r="AD811" i="15" s="1"/>
  <c r="AD812" i="15" s="1"/>
  <c r="AD813" i="15" s="1"/>
  <c r="AD814" i="15" s="1"/>
  <c r="AD815" i="15" s="1"/>
  <c r="AD750" i="15"/>
  <c r="AD751" i="15" s="1"/>
  <c r="AD752" i="15" s="1"/>
  <c r="AD753" i="15" s="1"/>
  <c r="AD754" i="15" s="1"/>
  <c r="AD755" i="15" s="1"/>
  <c r="AD756" i="15" s="1"/>
  <c r="AD757" i="15" s="1"/>
  <c r="AD758" i="15" s="1"/>
  <c r="AD759" i="15" s="1"/>
  <c r="AD760" i="15" s="1"/>
  <c r="AD761" i="15" s="1"/>
  <c r="AD762" i="15" s="1"/>
  <c r="AD763" i="15" s="1"/>
  <c r="AD764" i="15" s="1"/>
  <c r="AD765" i="15" s="1"/>
  <c r="AD766" i="15" s="1"/>
  <c r="AD767" i="15" s="1"/>
  <c r="AD768" i="15" s="1"/>
  <c r="AD769" i="15" s="1"/>
  <c r="AD770" i="15" s="1"/>
  <c r="AD771" i="15" s="1"/>
  <c r="AD772" i="15" s="1"/>
  <c r="AD773" i="15" s="1"/>
  <c r="AD774" i="15" s="1"/>
  <c r="AD775" i="15" s="1"/>
  <c r="AD776" i="15" s="1"/>
  <c r="AD777" i="15" s="1"/>
  <c r="AD778" i="15" s="1"/>
  <c r="AD713" i="15"/>
  <c r="AD714" i="15" s="1"/>
  <c r="AD715" i="15" s="1"/>
  <c r="AD716" i="15" s="1"/>
  <c r="AD717" i="15" s="1"/>
  <c r="AD718" i="15" s="1"/>
  <c r="AD719" i="15" s="1"/>
  <c r="AD720" i="15" s="1"/>
  <c r="AD721" i="15" s="1"/>
  <c r="AD722" i="15" s="1"/>
  <c r="AD723" i="15" s="1"/>
  <c r="AD724" i="15" s="1"/>
  <c r="AD725" i="15" s="1"/>
  <c r="AD726" i="15" s="1"/>
  <c r="AD727" i="15" s="1"/>
  <c r="AD728" i="15" s="1"/>
  <c r="AD729" i="15" s="1"/>
  <c r="AD730" i="15" s="1"/>
  <c r="AD731" i="15" s="1"/>
  <c r="AD732" i="15" s="1"/>
  <c r="AD733" i="15" s="1"/>
  <c r="AD734" i="15" s="1"/>
  <c r="AD735" i="15" s="1"/>
  <c r="AD736" i="15" s="1"/>
  <c r="AD737" i="15" s="1"/>
  <c r="AD738" i="15" s="1"/>
  <c r="AD739" i="15" s="1"/>
  <c r="AD740" i="15" s="1"/>
  <c r="AD741" i="15" s="1"/>
  <c r="AD676" i="15"/>
  <c r="AD677" i="15" s="1"/>
  <c r="AD678" i="15" s="1"/>
  <c r="AD679" i="15" s="1"/>
  <c r="AD680" i="15" s="1"/>
  <c r="AD681" i="15" s="1"/>
  <c r="AD682" i="15" s="1"/>
  <c r="AD683" i="15" s="1"/>
  <c r="AD684" i="15" s="1"/>
  <c r="AD685" i="15" s="1"/>
  <c r="AD686" i="15" s="1"/>
  <c r="AD687" i="15" s="1"/>
  <c r="AD688" i="15" s="1"/>
  <c r="AD689" i="15" s="1"/>
  <c r="AD690" i="15" s="1"/>
  <c r="AD691" i="15" s="1"/>
  <c r="AD692" i="15" s="1"/>
  <c r="AD693" i="15" s="1"/>
  <c r="AD694" i="15" s="1"/>
  <c r="AD695" i="15" s="1"/>
  <c r="AD696" i="15" s="1"/>
  <c r="AD697" i="15" s="1"/>
  <c r="AD698" i="15" s="1"/>
  <c r="AD699" i="15" s="1"/>
  <c r="AD700" i="15" s="1"/>
  <c r="AD701" i="15" s="1"/>
  <c r="AD702" i="15" s="1"/>
  <c r="AD703" i="15" s="1"/>
  <c r="AD704" i="15" s="1"/>
  <c r="AD639" i="15"/>
  <c r="AD640" i="15" s="1"/>
  <c r="AD641" i="15" s="1"/>
  <c r="AD642" i="15" s="1"/>
  <c r="AD643" i="15" s="1"/>
  <c r="AD644" i="15" s="1"/>
  <c r="AD645" i="15" s="1"/>
  <c r="AD646" i="15" s="1"/>
  <c r="AD647" i="15" s="1"/>
  <c r="AD648" i="15" s="1"/>
  <c r="AD649" i="15" s="1"/>
  <c r="AD650" i="15" s="1"/>
  <c r="AD651" i="15" s="1"/>
  <c r="AD652" i="15" s="1"/>
  <c r="AD653" i="15" s="1"/>
  <c r="AD654" i="15" s="1"/>
  <c r="AD655" i="15" s="1"/>
  <c r="AD656" i="15" s="1"/>
  <c r="AD657" i="15" s="1"/>
  <c r="AD658" i="15" s="1"/>
  <c r="AD659" i="15" s="1"/>
  <c r="AD660" i="15" s="1"/>
  <c r="AD661" i="15" s="1"/>
  <c r="AD662" i="15" s="1"/>
  <c r="AD663" i="15" s="1"/>
  <c r="AD664" i="15" s="1"/>
  <c r="AD665" i="15" s="1"/>
  <c r="AD666" i="15" s="1"/>
  <c r="AD667" i="15" s="1"/>
  <c r="AD602" i="15"/>
  <c r="AD603" i="15" s="1"/>
  <c r="AD604" i="15" s="1"/>
  <c r="AD605" i="15" s="1"/>
  <c r="AD606" i="15" s="1"/>
  <c r="AD607" i="15" s="1"/>
  <c r="AD608" i="15" s="1"/>
  <c r="AD609" i="15" s="1"/>
  <c r="AD610" i="15" s="1"/>
  <c r="AD611" i="15" s="1"/>
  <c r="AD612" i="15" s="1"/>
  <c r="AD613" i="15" s="1"/>
  <c r="AD614" i="15" s="1"/>
  <c r="AD615" i="15" s="1"/>
  <c r="AD616" i="15" s="1"/>
  <c r="AD617" i="15" s="1"/>
  <c r="AD618" i="15" s="1"/>
  <c r="AD619" i="15" s="1"/>
  <c r="AD620" i="15" s="1"/>
  <c r="AD621" i="15" s="1"/>
  <c r="AD622" i="15" s="1"/>
  <c r="AD623" i="15" s="1"/>
  <c r="AD624" i="15" s="1"/>
  <c r="AD625" i="15" s="1"/>
  <c r="AD626" i="15" s="1"/>
  <c r="AD627" i="15" s="1"/>
  <c r="AD628" i="15" s="1"/>
  <c r="AD629" i="15" s="1"/>
  <c r="AD630" i="15" s="1"/>
  <c r="AD565" i="15"/>
  <c r="AD566" i="15" s="1"/>
  <c r="AD567" i="15" s="1"/>
  <c r="AD568" i="15" s="1"/>
  <c r="AD569" i="15" s="1"/>
  <c r="AD570" i="15" s="1"/>
  <c r="AD571" i="15" s="1"/>
  <c r="AD572" i="15" s="1"/>
  <c r="AD573" i="15" s="1"/>
  <c r="AD574" i="15" s="1"/>
  <c r="AD575" i="15" s="1"/>
  <c r="AD576" i="15" s="1"/>
  <c r="AD577" i="15" s="1"/>
  <c r="AD578" i="15" s="1"/>
  <c r="AD579" i="15" s="1"/>
  <c r="AD580" i="15" s="1"/>
  <c r="AD581" i="15" s="1"/>
  <c r="AD582" i="15" s="1"/>
  <c r="AD583" i="15" s="1"/>
  <c r="AD584" i="15" s="1"/>
  <c r="AD585" i="15" s="1"/>
  <c r="AD586" i="15" s="1"/>
  <c r="AD587" i="15" s="1"/>
  <c r="AD588" i="15" s="1"/>
  <c r="AD589" i="15" s="1"/>
  <c r="AD590" i="15" s="1"/>
  <c r="AD591" i="15" s="1"/>
  <c r="AD592" i="15" s="1"/>
  <c r="AD593" i="15" s="1"/>
  <c r="AD527" i="15"/>
  <c r="AD528" i="15" s="1"/>
  <c r="AD529" i="15" s="1"/>
  <c r="AD530" i="15" s="1"/>
  <c r="AD531" i="15" s="1"/>
  <c r="AD532" i="15" s="1"/>
  <c r="AD533" i="15" s="1"/>
  <c r="AD534" i="15" s="1"/>
  <c r="AD535" i="15" s="1"/>
  <c r="AD536" i="15" s="1"/>
  <c r="AD537" i="15" s="1"/>
  <c r="AD538" i="15" s="1"/>
  <c r="AD539" i="15" s="1"/>
  <c r="AD540" i="15" s="1"/>
  <c r="AD541" i="15" s="1"/>
  <c r="AD542" i="15" s="1"/>
  <c r="AD543" i="15" s="1"/>
  <c r="AD544" i="15" s="1"/>
  <c r="AD545" i="15" s="1"/>
  <c r="AD546" i="15" s="1"/>
  <c r="AD547" i="15" s="1"/>
  <c r="AD548" i="15" s="1"/>
  <c r="AD549" i="15" s="1"/>
  <c r="AD550" i="15" s="1"/>
  <c r="AD551" i="15" s="1"/>
  <c r="AD552" i="15" s="1"/>
  <c r="AD553" i="15" s="1"/>
  <c r="AD554" i="15" s="1"/>
  <c r="AD555" i="15" s="1"/>
  <c r="AD556" i="15" s="1"/>
  <c r="AD492" i="15"/>
  <c r="AD493" i="15" s="1"/>
  <c r="AD494" i="15" s="1"/>
  <c r="AD495" i="15" s="1"/>
  <c r="AD496" i="15" s="1"/>
  <c r="AD497" i="15" s="1"/>
  <c r="AD498" i="15" s="1"/>
  <c r="AD499" i="15" s="1"/>
  <c r="AD500" i="15" s="1"/>
  <c r="AD501" i="15" s="1"/>
  <c r="AD502" i="15" s="1"/>
  <c r="AD503" i="15" s="1"/>
  <c r="AD504" i="15" s="1"/>
  <c r="AD505" i="15" s="1"/>
  <c r="AD506" i="15" s="1"/>
  <c r="AD507" i="15" s="1"/>
  <c r="AD508" i="15" s="1"/>
  <c r="AD509" i="15" s="1"/>
  <c r="AD510" i="15" s="1"/>
  <c r="AD511" i="15" s="1"/>
  <c r="AD512" i="15" s="1"/>
  <c r="AD513" i="15" s="1"/>
  <c r="AD514" i="15" s="1"/>
  <c r="AD515" i="15" s="1"/>
  <c r="AD516" i="15" s="1"/>
  <c r="AD517" i="15" s="1"/>
  <c r="AD518" i="15" s="1"/>
  <c r="AD454" i="15"/>
  <c r="AD455" i="15" s="1"/>
  <c r="AD456" i="15" s="1"/>
  <c r="AD457" i="15" s="1"/>
  <c r="AD458" i="15" s="1"/>
  <c r="AD459" i="15" s="1"/>
  <c r="AD460" i="15" s="1"/>
  <c r="AD461" i="15" s="1"/>
  <c r="AD462" i="15" s="1"/>
  <c r="AD463" i="15" s="1"/>
  <c r="AD464" i="15" s="1"/>
  <c r="AD465" i="15" s="1"/>
  <c r="AD466" i="15" s="1"/>
  <c r="AD467" i="15" s="1"/>
  <c r="AD468" i="15" s="1"/>
  <c r="AD469" i="15" s="1"/>
  <c r="AD470" i="15" s="1"/>
  <c r="AD471" i="15" s="1"/>
  <c r="AD472" i="15" s="1"/>
  <c r="AD473" i="15" s="1"/>
  <c r="AD474" i="15" s="1"/>
  <c r="AD475" i="15" s="1"/>
  <c r="AD476" i="15" s="1"/>
  <c r="AD477" i="15" s="1"/>
  <c r="AD478" i="15" s="1"/>
  <c r="AD479" i="15" s="1"/>
  <c r="AD480" i="15" s="1"/>
  <c r="AD481" i="15" s="1"/>
  <c r="AD482" i="15" s="1"/>
  <c r="AD483" i="15" s="1"/>
  <c r="AD418" i="15"/>
  <c r="AD419" i="15" s="1"/>
  <c r="AD420" i="15" s="1"/>
  <c r="AD421" i="15" s="1"/>
  <c r="AD422" i="15" s="1"/>
  <c r="AD423" i="15" s="1"/>
  <c r="AD424" i="15" s="1"/>
  <c r="AD425" i="15" s="1"/>
  <c r="AD426" i="15" s="1"/>
  <c r="AD427" i="15" s="1"/>
  <c r="AD428" i="15" s="1"/>
  <c r="AD429" i="15" s="1"/>
  <c r="AD430" i="15" s="1"/>
  <c r="AD431" i="15" s="1"/>
  <c r="AD432" i="15" s="1"/>
  <c r="AD433" i="15" s="1"/>
  <c r="AD434" i="15" s="1"/>
  <c r="AD435" i="15" s="1"/>
  <c r="AD436" i="15" s="1"/>
  <c r="AD437" i="15" s="1"/>
  <c r="AD438" i="15" s="1"/>
  <c r="AD439" i="15" s="1"/>
  <c r="AD440" i="15" s="1"/>
  <c r="AD441" i="15" s="1"/>
  <c r="AD442" i="15" s="1"/>
  <c r="AD443" i="15" s="1"/>
  <c r="AD444" i="15" s="1"/>
  <c r="AD445" i="15" s="1"/>
  <c r="AD381" i="15"/>
  <c r="AD382" i="15" s="1"/>
  <c r="AD383" i="15" s="1"/>
  <c r="AD384" i="15" s="1"/>
  <c r="AD385" i="15" s="1"/>
  <c r="AD386" i="15" s="1"/>
  <c r="AD387" i="15" s="1"/>
  <c r="AD388" i="15" s="1"/>
  <c r="AD389" i="15" s="1"/>
  <c r="AD390" i="15" s="1"/>
  <c r="AD391" i="15" s="1"/>
  <c r="AD392" i="15" s="1"/>
  <c r="AD393" i="15" s="1"/>
  <c r="AD394" i="15" s="1"/>
  <c r="AD395" i="15" s="1"/>
  <c r="AD396" i="15" s="1"/>
  <c r="AD397" i="15" s="1"/>
  <c r="AD398" i="15" s="1"/>
  <c r="AD399" i="15" s="1"/>
  <c r="AD400" i="15" s="1"/>
  <c r="AD401" i="15" s="1"/>
  <c r="AD402" i="15" s="1"/>
  <c r="AD403" i="15" s="1"/>
  <c r="AD404" i="15" s="1"/>
  <c r="AD405" i="15" s="1"/>
  <c r="AD406" i="15" s="1"/>
  <c r="AD407" i="15" s="1"/>
  <c r="AD408" i="15" s="1"/>
  <c r="AD343" i="15"/>
  <c r="AD344" i="15" s="1"/>
  <c r="AD345" i="15" s="1"/>
  <c r="AD346" i="15" s="1"/>
  <c r="AD347" i="15" s="1"/>
  <c r="AD348" i="15" s="1"/>
  <c r="AD349" i="15" s="1"/>
  <c r="AD350" i="15" s="1"/>
  <c r="AD351" i="15" s="1"/>
  <c r="AD352" i="15" s="1"/>
  <c r="AD353" i="15" s="1"/>
  <c r="AD354" i="15" s="1"/>
  <c r="AD355" i="15" s="1"/>
  <c r="AD356" i="15" s="1"/>
  <c r="AD357" i="15" s="1"/>
  <c r="AD358" i="15" s="1"/>
  <c r="AD359" i="15" s="1"/>
  <c r="AD360" i="15" s="1"/>
  <c r="AD361" i="15" s="1"/>
  <c r="AD362" i="15" s="1"/>
  <c r="AD363" i="15" s="1"/>
  <c r="AD364" i="15" s="1"/>
  <c r="AD365" i="15" s="1"/>
  <c r="AD366" i="15" s="1"/>
  <c r="AD367" i="15" s="1"/>
  <c r="AD368" i="15" s="1"/>
  <c r="AD369" i="15" s="1"/>
  <c r="AD370" i="15" s="1"/>
  <c r="AD371" i="15" s="1"/>
  <c r="AD372" i="15" s="1"/>
  <c r="AD306" i="15"/>
  <c r="AD307" i="15" s="1"/>
  <c r="AD308" i="15" s="1"/>
  <c r="AD309" i="15" s="1"/>
  <c r="AD310" i="15" s="1"/>
  <c r="AD311" i="15" s="1"/>
  <c r="AD312" i="15" s="1"/>
  <c r="AD313" i="15" s="1"/>
  <c r="AD314" i="15" s="1"/>
  <c r="AD315" i="15" s="1"/>
  <c r="AD316" i="15" s="1"/>
  <c r="AD317" i="15" s="1"/>
  <c r="AD318" i="15" s="1"/>
  <c r="AD319" i="15" s="1"/>
  <c r="AD320" i="15" s="1"/>
  <c r="AD321" i="15" s="1"/>
  <c r="AD322" i="15" s="1"/>
  <c r="AD323" i="15" s="1"/>
  <c r="AD324" i="15" s="1"/>
  <c r="AD325" i="15" s="1"/>
  <c r="AD326" i="15" s="1"/>
  <c r="AD327" i="15" s="1"/>
  <c r="AD328" i="15" s="1"/>
  <c r="AD329" i="15" s="1"/>
  <c r="AD330" i="15" s="1"/>
  <c r="AD331" i="15" s="1"/>
  <c r="AD332" i="15" s="1"/>
  <c r="AD333" i="15" s="1"/>
  <c r="AD334" i="15" s="1"/>
  <c r="AD268" i="15"/>
  <c r="AD269" i="15" s="1"/>
  <c r="AD270" i="15" s="1"/>
  <c r="AD271" i="15" s="1"/>
  <c r="AD272" i="15" s="1"/>
  <c r="AD273" i="15" s="1"/>
  <c r="AD274" i="15" s="1"/>
  <c r="AD275" i="15" s="1"/>
  <c r="AD276" i="15" s="1"/>
  <c r="AD277" i="15" s="1"/>
  <c r="AD278" i="15" s="1"/>
  <c r="AD279" i="15" s="1"/>
  <c r="AD280" i="15" s="1"/>
  <c r="AD281" i="15" s="1"/>
  <c r="AD282" i="15" s="1"/>
  <c r="AD283" i="15" s="1"/>
  <c r="AD284" i="15" s="1"/>
  <c r="AD285" i="15" s="1"/>
  <c r="AD286" i="15" s="1"/>
  <c r="AD287" i="15" s="1"/>
  <c r="AD288" i="15" s="1"/>
  <c r="AD289" i="15" s="1"/>
  <c r="AD290" i="15" s="1"/>
  <c r="AD291" i="15" s="1"/>
  <c r="AD292" i="15" s="1"/>
  <c r="AD293" i="15" s="1"/>
  <c r="AD294" i="15" s="1"/>
  <c r="AD295" i="15" s="1"/>
  <c r="AD296" i="15" s="1"/>
  <c r="AD297" i="15" s="1"/>
  <c r="AD230" i="15"/>
  <c r="AD231" i="15" s="1"/>
  <c r="AD232" i="15" s="1"/>
  <c r="AD233" i="15" s="1"/>
  <c r="AD234" i="15" s="1"/>
  <c r="AD235" i="15" s="1"/>
  <c r="AD236" i="15" s="1"/>
  <c r="AD237" i="15" s="1"/>
  <c r="AD238" i="15" s="1"/>
  <c r="AD239" i="15" s="1"/>
  <c r="AD240" i="15" s="1"/>
  <c r="AD241" i="15" s="1"/>
  <c r="AD242" i="15" s="1"/>
  <c r="AD243" i="15" s="1"/>
  <c r="AD244" i="15" s="1"/>
  <c r="AD245" i="15" s="1"/>
  <c r="AD246" i="15" s="1"/>
  <c r="AD247" i="15" s="1"/>
  <c r="AD248" i="15" s="1"/>
  <c r="AD249" i="15" s="1"/>
  <c r="AD250" i="15" s="1"/>
  <c r="AD251" i="15" s="1"/>
  <c r="AD252" i="15" s="1"/>
  <c r="AD253" i="15" s="1"/>
  <c r="AD254" i="15" s="1"/>
  <c r="AD255" i="15" s="1"/>
  <c r="AD256" i="15" s="1"/>
  <c r="AD257" i="15" s="1"/>
  <c r="AD258" i="15" s="1"/>
  <c r="AD259" i="15" s="1"/>
  <c r="AD193" i="15"/>
  <c r="AD194" i="15" s="1"/>
  <c r="AD195" i="15" s="1"/>
  <c r="AD196" i="15" s="1"/>
  <c r="AD197" i="15" s="1"/>
  <c r="AD198" i="15" s="1"/>
  <c r="AD199" i="15" s="1"/>
  <c r="AD200" i="15" s="1"/>
  <c r="AD201" i="15" s="1"/>
  <c r="AD202" i="15" s="1"/>
  <c r="AD203" i="15" s="1"/>
  <c r="AD204" i="15" s="1"/>
  <c r="AD205" i="15" s="1"/>
  <c r="AD206" i="15" s="1"/>
  <c r="AD207" i="15" s="1"/>
  <c r="AD208" i="15" s="1"/>
  <c r="AD209" i="15" s="1"/>
  <c r="AD210" i="15" s="1"/>
  <c r="AD211" i="15" s="1"/>
  <c r="AD212" i="15" s="1"/>
  <c r="AD213" i="15" s="1"/>
  <c r="AD214" i="15" s="1"/>
  <c r="AD215" i="15" s="1"/>
  <c r="AD216" i="15" s="1"/>
  <c r="AD217" i="15" s="1"/>
  <c r="AD218" i="15" s="1"/>
  <c r="AD219" i="15" s="1"/>
  <c r="AD220" i="15" s="1"/>
  <c r="AD221" i="15" s="1"/>
  <c r="AD155" i="15"/>
  <c r="AD156" i="15" s="1"/>
  <c r="AD157" i="15" s="1"/>
  <c r="AD158" i="15" s="1"/>
  <c r="AD159" i="15" s="1"/>
  <c r="AD160" i="15" s="1"/>
  <c r="AD161" i="15" s="1"/>
  <c r="AD162" i="15" s="1"/>
  <c r="AD163" i="15" s="1"/>
  <c r="AD164" i="15" s="1"/>
  <c r="AD165" i="15" s="1"/>
  <c r="AD166" i="15" s="1"/>
  <c r="AD167" i="15" s="1"/>
  <c r="AD168" i="15" s="1"/>
  <c r="AD169" i="15" s="1"/>
  <c r="AD170" i="15" s="1"/>
  <c r="AD171" i="15" s="1"/>
  <c r="AD172" i="15" s="1"/>
  <c r="AD173" i="15" s="1"/>
  <c r="AD174" i="15" s="1"/>
  <c r="AD175" i="15" s="1"/>
  <c r="AD176" i="15" s="1"/>
  <c r="AD177" i="15" s="1"/>
  <c r="AD178" i="15" s="1"/>
  <c r="AD179" i="15" s="1"/>
  <c r="AD180" i="15" s="1"/>
  <c r="AD181" i="15" s="1"/>
  <c r="AD182" i="15" s="1"/>
  <c r="AD183" i="15" s="1"/>
  <c r="AD184" i="15" s="1"/>
  <c r="AD118" i="15"/>
  <c r="AD119" i="15" s="1"/>
  <c r="AD120" i="15" s="1"/>
  <c r="AD121" i="15" s="1"/>
  <c r="AD122" i="15" s="1"/>
  <c r="AD123" i="15" s="1"/>
  <c r="AD124" i="15" s="1"/>
  <c r="AD125" i="15" s="1"/>
  <c r="AD126" i="15" s="1"/>
  <c r="AD127" i="15" s="1"/>
  <c r="AD128" i="15" s="1"/>
  <c r="AD129" i="15" s="1"/>
  <c r="AD130" i="15" s="1"/>
  <c r="AD131" i="15" s="1"/>
  <c r="AD132" i="15" s="1"/>
  <c r="AD133" i="15" s="1"/>
  <c r="AD134" i="15" s="1"/>
  <c r="AD135" i="15" s="1"/>
  <c r="AD136" i="15" s="1"/>
  <c r="AD137" i="15" s="1"/>
  <c r="AD138" i="15" s="1"/>
  <c r="AD139" i="15" s="1"/>
  <c r="AD140" i="15" s="1"/>
  <c r="AD141" i="15" s="1"/>
  <c r="AD142" i="15" s="1"/>
  <c r="AD143" i="15" s="1"/>
  <c r="AD144" i="15" s="1"/>
  <c r="AD145" i="15" s="1"/>
  <c r="AD146" i="15" s="1"/>
  <c r="AD80" i="15"/>
  <c r="AD81" i="15" s="1"/>
  <c r="AD82" i="15" s="1"/>
  <c r="AD83" i="15" s="1"/>
  <c r="AD84" i="15" s="1"/>
  <c r="AD85" i="15" s="1"/>
  <c r="AD86" i="15" s="1"/>
  <c r="AD87" i="15" s="1"/>
  <c r="AD88" i="15" s="1"/>
  <c r="AD89" i="15" s="1"/>
  <c r="AD90" i="15" s="1"/>
  <c r="AD91" i="15" s="1"/>
  <c r="AD92" i="15" s="1"/>
  <c r="AD93" i="15" s="1"/>
  <c r="AD94" i="15" s="1"/>
  <c r="AD95" i="15" s="1"/>
  <c r="AD96" i="15" s="1"/>
  <c r="AD97" i="15" s="1"/>
  <c r="AD98" i="15" s="1"/>
  <c r="AD99" i="15" s="1"/>
  <c r="AD100" i="15" s="1"/>
  <c r="AD101" i="15" s="1"/>
  <c r="AD102" i="15" s="1"/>
  <c r="AD103" i="15" s="1"/>
  <c r="AD104" i="15" s="1"/>
  <c r="AD105" i="15" s="1"/>
  <c r="AD106" i="15" s="1"/>
  <c r="AD107" i="15" s="1"/>
  <c r="AD108" i="15" s="1"/>
  <c r="AD109" i="15" s="1"/>
  <c r="AD45" i="15"/>
  <c r="AD46" i="15" s="1"/>
  <c r="AD47" i="15" s="1"/>
  <c r="AD48" i="15" s="1"/>
  <c r="AD49" i="15" s="1"/>
  <c r="AD50" i="15" s="1"/>
  <c r="AD51" i="15" s="1"/>
  <c r="AD52" i="15" s="1"/>
  <c r="AD53" i="15" s="1"/>
  <c r="AD54" i="15" s="1"/>
  <c r="AD55" i="15" s="1"/>
  <c r="AD56" i="15" s="1"/>
  <c r="AD57" i="15" s="1"/>
  <c r="AD58" i="15" s="1"/>
  <c r="AD59" i="15" s="1"/>
  <c r="AD60" i="15" s="1"/>
  <c r="AD61" i="15" s="1"/>
  <c r="AD62" i="15" s="1"/>
  <c r="AD63" i="15" s="1"/>
  <c r="AD64" i="15" s="1"/>
  <c r="AD65" i="15" s="1"/>
  <c r="AD66" i="15" s="1"/>
  <c r="AD67" i="15" s="1"/>
  <c r="AD68" i="15" s="1"/>
  <c r="AD69" i="15" s="1"/>
  <c r="AD70" i="15" s="1"/>
  <c r="AD71" i="15" s="1"/>
  <c r="AD7" i="15"/>
  <c r="AD8" i="15" s="1"/>
  <c r="AD9" i="15" s="1"/>
  <c r="AD10" i="15" s="1"/>
  <c r="AD11" i="15" s="1"/>
  <c r="AD12" i="15" s="1"/>
  <c r="AD13" i="15" s="1"/>
  <c r="AD14" i="15" s="1"/>
  <c r="AD15" i="15" s="1"/>
  <c r="AD16" i="15" s="1"/>
  <c r="AD17" i="15" s="1"/>
  <c r="AD18" i="15" s="1"/>
  <c r="AD19" i="15" s="1"/>
  <c r="AD20" i="15" s="1"/>
  <c r="AD21" i="15" s="1"/>
  <c r="AD22" i="15" s="1"/>
  <c r="AD23" i="15" s="1"/>
  <c r="AD24" i="15" s="1"/>
  <c r="AD25" i="15" s="1"/>
  <c r="AD26" i="15" s="1"/>
  <c r="AD27" i="15" s="1"/>
  <c r="AD28" i="15" s="1"/>
  <c r="AD29" i="15" s="1"/>
  <c r="AD30" i="15" s="1"/>
  <c r="AD31" i="15" s="1"/>
  <c r="AD32" i="15" s="1"/>
  <c r="AD33" i="15" s="1"/>
  <c r="AD34" i="15" s="1"/>
  <c r="AD35" i="15" s="1"/>
  <c r="AD36" i="15" s="1"/>
  <c r="AB9" i="15"/>
  <c r="R7" i="15"/>
  <c r="AL779" i="15" l="1"/>
  <c r="R27" i="1" s="1"/>
  <c r="AL816" i="15"/>
  <c r="R28" i="1" s="1"/>
  <c r="AL742" i="15"/>
  <c r="R26" i="1" s="1"/>
  <c r="AL37" i="15"/>
  <c r="R6" i="1" s="1"/>
  <c r="AL631" i="15"/>
  <c r="R23" i="1" s="1"/>
  <c r="AL594" i="15"/>
  <c r="R22" i="1" s="1"/>
  <c r="AL668" i="15"/>
  <c r="R24" i="1" s="1"/>
  <c r="AL705" i="15"/>
  <c r="R25" i="1" s="1"/>
  <c r="I13" i="11"/>
  <c r="J13" i="11" s="1"/>
  <c r="K13" i="11" s="1"/>
  <c r="I12" i="11"/>
  <c r="J12" i="11" s="1"/>
  <c r="K12" i="11" s="1"/>
  <c r="R4" i="16" s="1"/>
  <c r="I11" i="11"/>
  <c r="J11" i="11" s="1"/>
  <c r="K11" i="11" s="1"/>
  <c r="I10" i="11"/>
  <c r="J10" i="11" s="1"/>
  <c r="K10" i="11" s="1"/>
  <c r="I9" i="11"/>
  <c r="J9" i="11" s="1"/>
  <c r="K9" i="11" s="1"/>
  <c r="I8" i="11"/>
  <c r="J8" i="11" s="1"/>
  <c r="K8" i="11" s="1"/>
  <c r="I7" i="11"/>
  <c r="J7" i="11" s="1"/>
  <c r="K7" i="11" s="1"/>
  <c r="I6" i="11"/>
  <c r="J6" i="11" s="1"/>
  <c r="K6" i="11" s="1"/>
  <c r="I5" i="11"/>
  <c r="J5" i="11" s="1"/>
  <c r="K5" i="11" s="1"/>
  <c r="K31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4" i="16"/>
  <c r="H20" i="10"/>
  <c r="H23" i="10" s="1"/>
  <c r="L12" i="16" l="1"/>
  <c r="L24" i="16"/>
  <c r="L13" i="16"/>
  <c r="L25" i="16"/>
  <c r="L15" i="16"/>
  <c r="L28" i="16"/>
  <c r="L5" i="16"/>
  <c r="L17" i="16"/>
  <c r="L29" i="16"/>
  <c r="L6" i="16"/>
  <c r="L18" i="16"/>
  <c r="L30" i="16"/>
  <c r="L7" i="16"/>
  <c r="L19" i="16"/>
  <c r="L31" i="16"/>
  <c r="L9" i="16"/>
  <c r="L21" i="16"/>
  <c r="L23" i="16"/>
  <c r="L14" i="16"/>
  <c r="L10" i="16"/>
  <c r="L22" i="16"/>
  <c r="L11" i="16"/>
  <c r="L26" i="16"/>
  <c r="L27" i="16"/>
  <c r="L16" i="16"/>
  <c r="L8" i="16"/>
  <c r="L20" i="16"/>
  <c r="L4" i="16"/>
  <c r="Q8" i="16"/>
  <c r="Q20" i="16"/>
  <c r="Q4" i="16"/>
  <c r="Q9" i="16"/>
  <c r="Q21" i="16"/>
  <c r="Q11" i="16"/>
  <c r="Q24" i="16"/>
  <c r="Q13" i="16"/>
  <c r="Q25" i="16"/>
  <c r="Q14" i="16"/>
  <c r="Q26" i="16"/>
  <c r="Q15" i="16"/>
  <c r="Q27" i="16"/>
  <c r="Q16" i="16"/>
  <c r="Q28" i="16"/>
  <c r="Q5" i="16"/>
  <c r="Q17" i="16"/>
  <c r="Q29" i="16"/>
  <c r="Q7" i="16"/>
  <c r="Q19" i="16"/>
  <c r="Q31" i="16"/>
  <c r="Q10" i="16"/>
  <c r="Q12" i="16"/>
  <c r="Q6" i="16"/>
  <c r="Q18" i="16"/>
  <c r="Q30" i="16"/>
  <c r="Q22" i="16"/>
  <c r="Q23" i="16"/>
  <c r="S15" i="16"/>
  <c r="S16" i="16"/>
  <c r="S28" i="16"/>
  <c r="S17" i="16"/>
  <c r="S29" i="16"/>
  <c r="S30" i="16"/>
  <c r="S31" i="16"/>
  <c r="S20" i="16"/>
  <c r="S5" i="16"/>
  <c r="S6" i="16"/>
  <c r="S7" i="16"/>
  <c r="S8" i="16"/>
  <c r="S9" i="16"/>
  <c r="S21" i="16"/>
  <c r="S22" i="16"/>
  <c r="S23" i="16"/>
  <c r="S24" i="16"/>
  <c r="S10" i="16"/>
  <c r="S11" i="16"/>
  <c r="S12" i="16"/>
  <c r="S13" i="16"/>
  <c r="S25" i="16"/>
  <c r="S27" i="16"/>
  <c r="S4" i="16"/>
  <c r="S14" i="16"/>
  <c r="S26" i="16"/>
  <c r="S18" i="16"/>
  <c r="S19" i="16"/>
  <c r="R12" i="16"/>
  <c r="R24" i="16"/>
  <c r="R13" i="16"/>
  <c r="R25" i="16"/>
  <c r="R27" i="16"/>
  <c r="R28" i="16"/>
  <c r="R5" i="16"/>
  <c r="R17" i="16"/>
  <c r="R29" i="16"/>
  <c r="R6" i="16"/>
  <c r="R18" i="16"/>
  <c r="R30" i="16"/>
  <c r="R7" i="16"/>
  <c r="R19" i="16"/>
  <c r="R31" i="16"/>
  <c r="R8" i="16"/>
  <c r="R20" i="16"/>
  <c r="R9" i="16"/>
  <c r="R21" i="16"/>
  <c r="R23" i="16"/>
  <c r="R14" i="16"/>
  <c r="R15" i="16"/>
  <c r="R10" i="16"/>
  <c r="R22" i="16"/>
  <c r="R11" i="16"/>
  <c r="R26" i="16"/>
  <c r="R16" i="16"/>
  <c r="N8" i="16"/>
  <c r="N20" i="16"/>
  <c r="N4" i="16"/>
  <c r="N9" i="16"/>
  <c r="N21" i="16"/>
  <c r="N22" i="16"/>
  <c r="N12" i="16"/>
  <c r="N13" i="16"/>
  <c r="N25" i="16"/>
  <c r="N14" i="16"/>
  <c r="N26" i="16"/>
  <c r="N15" i="16"/>
  <c r="N27" i="16"/>
  <c r="N16" i="16"/>
  <c r="N28" i="16"/>
  <c r="N5" i="16"/>
  <c r="N17" i="16"/>
  <c r="N29" i="16"/>
  <c r="N7" i="16"/>
  <c r="N31" i="16"/>
  <c r="N23" i="16"/>
  <c r="N24" i="16"/>
  <c r="N6" i="16"/>
  <c r="N18" i="16"/>
  <c r="N30" i="16"/>
  <c r="N19" i="16"/>
  <c r="N10" i="16"/>
  <c r="N11" i="16"/>
  <c r="O12" i="16"/>
  <c r="O24" i="16"/>
  <c r="O13" i="16"/>
  <c r="O25" i="16"/>
  <c r="O14" i="16"/>
  <c r="O27" i="16"/>
  <c r="O5" i="16"/>
  <c r="O17" i="16"/>
  <c r="O29" i="16"/>
  <c r="O6" i="16"/>
  <c r="O18" i="16"/>
  <c r="O30" i="16"/>
  <c r="O7" i="16"/>
  <c r="O19" i="16"/>
  <c r="O31" i="16"/>
  <c r="O8" i="16"/>
  <c r="O20" i="16"/>
  <c r="O4" i="16"/>
  <c r="O9" i="16"/>
  <c r="O21" i="16"/>
  <c r="O11" i="16"/>
  <c r="O26" i="16"/>
  <c r="O15" i="16"/>
  <c r="O16" i="16"/>
  <c r="O10" i="16"/>
  <c r="O22" i="16"/>
  <c r="O23" i="16"/>
  <c r="O28" i="16"/>
  <c r="M16" i="16"/>
  <c r="M28" i="16"/>
  <c r="M5" i="16"/>
  <c r="M17" i="16"/>
  <c r="M29" i="16"/>
  <c r="M30" i="16"/>
  <c r="M7" i="16"/>
  <c r="M20" i="16"/>
  <c r="M9" i="16"/>
  <c r="M21" i="16"/>
  <c r="M10" i="16"/>
  <c r="M22" i="16"/>
  <c r="M11" i="16"/>
  <c r="M23" i="16"/>
  <c r="M13" i="16"/>
  <c r="M25" i="16"/>
  <c r="M27" i="16"/>
  <c r="M6" i="16"/>
  <c r="M31" i="16"/>
  <c r="M4" i="16"/>
  <c r="M14" i="16"/>
  <c r="M26" i="16"/>
  <c r="M15" i="16"/>
  <c r="M18" i="16"/>
  <c r="M19" i="16"/>
  <c r="M8" i="16"/>
  <c r="M12" i="16"/>
  <c r="M24" i="16"/>
  <c r="P16" i="16"/>
  <c r="P28" i="16"/>
  <c r="P5" i="16"/>
  <c r="P17" i="16"/>
  <c r="P29" i="16"/>
  <c r="P6" i="16"/>
  <c r="P19" i="16"/>
  <c r="P4" i="16"/>
  <c r="P9" i="16"/>
  <c r="P21" i="16"/>
  <c r="P10" i="16"/>
  <c r="P22" i="16"/>
  <c r="P11" i="16"/>
  <c r="P23" i="16"/>
  <c r="P12" i="16"/>
  <c r="P24" i="16"/>
  <c r="P13" i="16"/>
  <c r="P25" i="16"/>
  <c r="P27" i="16"/>
  <c r="P18" i="16"/>
  <c r="P7" i="16"/>
  <c r="P20" i="16"/>
  <c r="P14" i="16"/>
  <c r="P26" i="16"/>
  <c r="P15" i="16"/>
  <c r="P30" i="16"/>
  <c r="P31" i="16"/>
  <c r="P8" i="16"/>
  <c r="AJ1008" i="15"/>
  <c r="AJ1016" i="15"/>
  <c r="AJ1024" i="15"/>
  <c r="AJ1032" i="15"/>
  <c r="AJ971" i="15"/>
  <c r="AJ979" i="15"/>
  <c r="AJ1014" i="15"/>
  <c r="AJ1022" i="15"/>
  <c r="AJ1030" i="15"/>
  <c r="AJ977" i="15"/>
  <c r="AJ985" i="15"/>
  <c r="AJ1015" i="15"/>
  <c r="AJ1023" i="15"/>
  <c r="AJ1031" i="15"/>
  <c r="AJ970" i="15"/>
  <c r="AJ978" i="15"/>
  <c r="AJ1009" i="15"/>
  <c r="AJ1013" i="15"/>
  <c r="AJ1026" i="15"/>
  <c r="AJ974" i="15"/>
  <c r="AJ993" i="15"/>
  <c r="AJ942" i="15"/>
  <c r="AJ950" i="15"/>
  <c r="AJ1012" i="15"/>
  <c r="AJ1025" i="15"/>
  <c r="AJ1029" i="15"/>
  <c r="AJ973" i="15"/>
  <c r="AJ987" i="15"/>
  <c r="AJ995" i="15"/>
  <c r="AJ936" i="15"/>
  <c r="AJ944" i="15"/>
  <c r="AJ952" i="15"/>
  <c r="AJ1018" i="15"/>
  <c r="AJ1035" i="15"/>
  <c r="AJ1007" i="15"/>
  <c r="AJ983" i="15"/>
  <c r="AJ988" i="15"/>
  <c r="AJ996" i="15"/>
  <c r="AJ937" i="15"/>
  <c r="AJ945" i="15"/>
  <c r="AJ1020" i="15"/>
  <c r="AJ1027" i="15"/>
  <c r="AJ1034" i="15"/>
  <c r="AJ1036" i="15"/>
  <c r="AJ972" i="15"/>
  <c r="AJ992" i="15"/>
  <c r="AJ935" i="15"/>
  <c r="AJ938" i="15"/>
  <c r="AJ953" i="15"/>
  <c r="AJ961" i="15"/>
  <c r="AJ934" i="15"/>
  <c r="AJ903" i="15"/>
  <c r="AJ911" i="15"/>
  <c r="AJ981" i="15"/>
  <c r="AJ998" i="15"/>
  <c r="AJ969" i="15"/>
  <c r="AJ948" i="15"/>
  <c r="AJ954" i="15"/>
  <c r="AJ904" i="15"/>
  <c r="AJ912" i="15"/>
  <c r="AJ1021" i="15"/>
  <c r="AJ1028" i="15"/>
  <c r="AJ994" i="15"/>
  <c r="AJ997" i="15"/>
  <c r="AJ947" i="15"/>
  <c r="AJ956" i="15"/>
  <c r="AJ898" i="15"/>
  <c r="AJ906" i="15"/>
  <c r="AJ914" i="15"/>
  <c r="AJ1010" i="15"/>
  <c r="AJ989" i="15"/>
  <c r="AJ949" i="15"/>
  <c r="AJ900" i="15"/>
  <c r="AJ915" i="15"/>
  <c r="AJ922" i="15"/>
  <c r="AJ862" i="15"/>
  <c r="AJ870" i="15"/>
  <c r="AJ959" i="15"/>
  <c r="AJ910" i="15"/>
  <c r="AJ923" i="15"/>
  <c r="AJ863" i="15"/>
  <c r="AJ982" i="15"/>
  <c r="AJ1011" i="15"/>
  <c r="AJ1033" i="15"/>
  <c r="AJ975" i="15"/>
  <c r="AJ990" i="15"/>
  <c r="AJ941" i="15"/>
  <c r="AJ958" i="15"/>
  <c r="AJ909" i="15"/>
  <c r="AJ913" i="15"/>
  <c r="AJ925" i="15"/>
  <c r="AJ865" i="15"/>
  <c r="AJ1019" i="15"/>
  <c r="AJ999" i="15"/>
  <c r="AJ939" i="15"/>
  <c r="AJ946" i="15"/>
  <c r="AJ902" i="15"/>
  <c r="AJ905" i="15"/>
  <c r="AJ926" i="15"/>
  <c r="AJ897" i="15"/>
  <c r="AJ866" i="15"/>
  <c r="AJ1017" i="15"/>
  <c r="AJ986" i="15"/>
  <c r="AJ943" i="15"/>
  <c r="AJ955" i="15"/>
  <c r="AJ924" i="15"/>
  <c r="AJ883" i="15"/>
  <c r="AJ831" i="15"/>
  <c r="AJ919" i="15"/>
  <c r="AJ867" i="15"/>
  <c r="AJ884" i="15"/>
  <c r="AJ824" i="15"/>
  <c r="AJ832" i="15"/>
  <c r="AJ840" i="15"/>
  <c r="AJ980" i="15"/>
  <c r="AJ901" i="15"/>
  <c r="AJ917" i="15"/>
  <c r="AJ885" i="15"/>
  <c r="AJ825" i="15"/>
  <c r="AJ833" i="15"/>
  <c r="AJ940" i="15"/>
  <c r="AJ907" i="15"/>
  <c r="AJ921" i="15"/>
  <c r="AJ869" i="15"/>
  <c r="AJ872" i="15"/>
  <c r="AJ873" i="15"/>
  <c r="AJ874" i="15"/>
  <c r="AJ875" i="15"/>
  <c r="AJ876" i="15"/>
  <c r="AJ877" i="15"/>
  <c r="AJ878" i="15"/>
  <c r="AJ886" i="15"/>
  <c r="AJ826" i="15"/>
  <c r="AJ834" i="15"/>
  <c r="AJ899" i="15"/>
  <c r="AJ864" i="15"/>
  <c r="AJ871" i="15"/>
  <c r="AJ879" i="15"/>
  <c r="AJ887" i="15"/>
  <c r="AJ827" i="15"/>
  <c r="AJ835" i="15"/>
  <c r="AJ843" i="15"/>
  <c r="AJ957" i="15"/>
  <c r="AJ908" i="15"/>
  <c r="AJ918" i="15"/>
  <c r="AJ880" i="15"/>
  <c r="AJ888" i="15"/>
  <c r="AJ828" i="15"/>
  <c r="AJ836" i="15"/>
  <c r="AJ984" i="15"/>
  <c r="AJ951" i="15"/>
  <c r="AJ920" i="15"/>
  <c r="AJ868" i="15"/>
  <c r="AJ881" i="15"/>
  <c r="AJ889" i="15"/>
  <c r="AJ860" i="15"/>
  <c r="AJ842" i="15"/>
  <c r="AJ851" i="15"/>
  <c r="AJ791" i="15"/>
  <c r="AJ799" i="15"/>
  <c r="AJ807" i="15"/>
  <c r="AJ815" i="15"/>
  <c r="AJ756" i="15"/>
  <c r="AJ764" i="15"/>
  <c r="AJ772" i="15"/>
  <c r="AJ713" i="15"/>
  <c r="AJ721" i="15"/>
  <c r="AJ729" i="15"/>
  <c r="AJ737" i="15"/>
  <c r="AJ678" i="15"/>
  <c r="AJ686" i="15"/>
  <c r="AJ694" i="15"/>
  <c r="AJ702" i="15"/>
  <c r="AJ643" i="15"/>
  <c r="AJ976" i="15"/>
  <c r="AJ829" i="15"/>
  <c r="AJ841" i="15"/>
  <c r="AJ852" i="15"/>
  <c r="AJ823" i="15"/>
  <c r="AJ792" i="15"/>
  <c r="AJ800" i="15"/>
  <c r="AJ808" i="15"/>
  <c r="AJ757" i="15"/>
  <c r="AJ765" i="15"/>
  <c r="AJ773" i="15"/>
  <c r="AJ714" i="15"/>
  <c r="AJ722" i="15"/>
  <c r="AJ730" i="15"/>
  <c r="AJ738" i="15"/>
  <c r="AJ679" i="15"/>
  <c r="AJ687" i="15"/>
  <c r="AJ695" i="15"/>
  <c r="AJ703" i="15"/>
  <c r="AJ675" i="15"/>
  <c r="AJ793" i="15"/>
  <c r="AJ801" i="15"/>
  <c r="AJ809" i="15"/>
  <c r="AJ991" i="15"/>
  <c r="AJ861" i="15"/>
  <c r="AJ837" i="15"/>
  <c r="AJ846" i="15"/>
  <c r="AJ794" i="15"/>
  <c r="AJ960" i="15"/>
  <c r="AJ916" i="15"/>
  <c r="AJ882" i="15"/>
  <c r="AJ830" i="15"/>
  <c r="AJ839" i="15"/>
  <c r="AJ845" i="15"/>
  <c r="AJ847" i="15"/>
  <c r="AJ787" i="15"/>
  <c r="AJ795" i="15"/>
  <c r="AJ803" i="15"/>
  <c r="AJ811" i="15"/>
  <c r="AJ752" i="15"/>
  <c r="AJ760" i="15"/>
  <c r="AJ768" i="15"/>
  <c r="AJ776" i="15"/>
  <c r="AJ717" i="15"/>
  <c r="AJ725" i="15"/>
  <c r="AJ733" i="15"/>
  <c r="AJ741" i="15"/>
  <c r="AJ682" i="15"/>
  <c r="AJ690" i="15"/>
  <c r="AJ698" i="15"/>
  <c r="AJ849" i="15"/>
  <c r="AJ789" i="15"/>
  <c r="AJ797" i="15"/>
  <c r="AJ838" i="15"/>
  <c r="AJ850" i="15"/>
  <c r="AJ790" i="15"/>
  <c r="AJ798" i="15"/>
  <c r="AJ806" i="15"/>
  <c r="AJ788" i="15"/>
  <c r="AJ804" i="15"/>
  <c r="AJ754" i="15"/>
  <c r="AJ771" i="15"/>
  <c r="AJ774" i="15"/>
  <c r="AJ724" i="15"/>
  <c r="AJ734" i="15"/>
  <c r="AJ684" i="15"/>
  <c r="AJ796" i="15"/>
  <c r="AJ802" i="15"/>
  <c r="AJ814" i="15"/>
  <c r="AJ750" i="15"/>
  <c r="AJ767" i="15"/>
  <c r="AJ777" i="15"/>
  <c r="AJ753" i="15"/>
  <c r="AJ770" i="15"/>
  <c r="AJ720" i="15"/>
  <c r="AJ723" i="15"/>
  <c r="AJ740" i="15"/>
  <c r="AJ683" i="15"/>
  <c r="AJ700" i="15"/>
  <c r="AJ704" i="15"/>
  <c r="AJ844" i="15"/>
  <c r="AJ813" i="15"/>
  <c r="AJ786" i="15"/>
  <c r="AJ763" i="15"/>
  <c r="AJ766" i="15"/>
  <c r="AJ749" i="15"/>
  <c r="AJ716" i="15"/>
  <c r="AJ726" i="15"/>
  <c r="AJ676" i="15"/>
  <c r="AJ805" i="15"/>
  <c r="AJ810" i="15"/>
  <c r="AJ759" i="15"/>
  <c r="AJ769" i="15"/>
  <c r="AJ719" i="15"/>
  <c r="AJ812" i="15"/>
  <c r="AJ762" i="15"/>
  <c r="AJ715" i="15"/>
  <c r="AJ732" i="15"/>
  <c r="AJ692" i="15"/>
  <c r="AJ761" i="15"/>
  <c r="AJ778" i="15"/>
  <c r="AJ699" i="15"/>
  <c r="AJ701" i="15"/>
  <c r="AJ639" i="15"/>
  <c r="AJ647" i="15"/>
  <c r="AJ648" i="15"/>
  <c r="AJ656" i="15"/>
  <c r="AJ664" i="15"/>
  <c r="AJ605" i="15"/>
  <c r="AJ613" i="15"/>
  <c r="AJ621" i="15"/>
  <c r="AJ629" i="15"/>
  <c r="AJ601" i="15"/>
  <c r="AJ570" i="15"/>
  <c r="AJ578" i="15"/>
  <c r="AJ586" i="15"/>
  <c r="AJ534" i="15"/>
  <c r="AJ542" i="15"/>
  <c r="AJ550" i="15"/>
  <c r="AJ848" i="15"/>
  <c r="AJ751" i="15"/>
  <c r="AJ718" i="15"/>
  <c r="AJ728" i="15"/>
  <c r="AJ731" i="15"/>
  <c r="AJ758" i="15"/>
  <c r="AJ775" i="15"/>
  <c r="AJ645" i="15"/>
  <c r="AJ650" i="15"/>
  <c r="AJ658" i="15"/>
  <c r="AJ666" i="15"/>
  <c r="AJ638" i="15"/>
  <c r="AJ607" i="15"/>
  <c r="AJ615" i="15"/>
  <c r="AJ623" i="15"/>
  <c r="AJ572" i="15"/>
  <c r="AJ580" i="15"/>
  <c r="AJ588" i="15"/>
  <c r="AJ528" i="15"/>
  <c r="AJ536" i="15"/>
  <c r="AJ544" i="15"/>
  <c r="AJ552" i="15"/>
  <c r="AJ493" i="15"/>
  <c r="AJ693" i="15"/>
  <c r="AJ641" i="15"/>
  <c r="AJ735" i="15"/>
  <c r="AJ691" i="15"/>
  <c r="AJ644" i="15"/>
  <c r="AJ652" i="15"/>
  <c r="AJ660" i="15"/>
  <c r="AJ609" i="15"/>
  <c r="AJ681" i="15"/>
  <c r="AJ642" i="15"/>
  <c r="AJ657" i="15"/>
  <c r="AJ667" i="15"/>
  <c r="AJ610" i="15"/>
  <c r="AJ616" i="15"/>
  <c r="AJ569" i="15"/>
  <c r="AJ575" i="15"/>
  <c r="AJ581" i="15"/>
  <c r="AJ533" i="15"/>
  <c r="AJ539" i="15"/>
  <c r="AJ545" i="15"/>
  <c r="AJ696" i="15"/>
  <c r="AJ640" i="15"/>
  <c r="AJ653" i="15"/>
  <c r="AJ603" i="15"/>
  <c r="AJ622" i="15"/>
  <c r="AJ568" i="15"/>
  <c r="AJ574" i="15"/>
  <c r="AJ587" i="15"/>
  <c r="AJ532" i="15"/>
  <c r="AJ538" i="15"/>
  <c r="AJ551" i="15"/>
  <c r="AJ503" i="15"/>
  <c r="AJ677" i="15"/>
  <c r="AJ663" i="15"/>
  <c r="AJ606" i="15"/>
  <c r="AJ628" i="15"/>
  <c r="AJ567" i="15"/>
  <c r="AJ688" i="15"/>
  <c r="AJ697" i="15"/>
  <c r="AJ646" i="15"/>
  <c r="AJ662" i="15"/>
  <c r="AJ620" i="15"/>
  <c r="AJ626" i="15"/>
  <c r="AJ565" i="15"/>
  <c r="AJ689" i="15"/>
  <c r="AJ655" i="15"/>
  <c r="AJ665" i="15"/>
  <c r="AJ608" i="15"/>
  <c r="AJ619" i="15"/>
  <c r="AJ625" i="15"/>
  <c r="AJ571" i="15"/>
  <c r="AJ584" i="15"/>
  <c r="AJ590" i="15"/>
  <c r="AJ755" i="15"/>
  <c r="AJ661" i="15"/>
  <c r="AJ576" i="15"/>
  <c r="AJ527" i="15"/>
  <c r="AJ529" i="15"/>
  <c r="AJ531" i="15"/>
  <c r="AJ492" i="15"/>
  <c r="AJ507" i="15"/>
  <c r="AJ515" i="15"/>
  <c r="AJ602" i="15"/>
  <c r="AJ582" i="15"/>
  <c r="AJ547" i="15"/>
  <c r="AJ555" i="15"/>
  <c r="AJ526" i="15"/>
  <c r="AJ495" i="15"/>
  <c r="AJ508" i="15"/>
  <c r="AJ516" i="15"/>
  <c r="AJ457" i="15"/>
  <c r="AJ736" i="15"/>
  <c r="AJ654" i="15"/>
  <c r="AJ573" i="15"/>
  <c r="AJ509" i="15"/>
  <c r="AJ517" i="15"/>
  <c r="AJ739" i="15"/>
  <c r="AJ685" i="15"/>
  <c r="AJ651" i="15"/>
  <c r="AJ592" i="15"/>
  <c r="AJ564" i="15"/>
  <c r="AJ541" i="15"/>
  <c r="AJ549" i="15"/>
  <c r="AJ494" i="15"/>
  <c r="AJ659" i="15"/>
  <c r="AJ614" i="15"/>
  <c r="AJ617" i="15"/>
  <c r="AJ566" i="15"/>
  <c r="AJ577" i="15"/>
  <c r="AJ579" i="15"/>
  <c r="AJ530" i="15"/>
  <c r="AJ535" i="15"/>
  <c r="AJ543" i="15"/>
  <c r="AJ546" i="15"/>
  <c r="AJ554" i="15"/>
  <c r="AJ511" i="15"/>
  <c r="AJ712" i="15"/>
  <c r="AJ611" i="15"/>
  <c r="AJ624" i="15"/>
  <c r="AJ627" i="15"/>
  <c r="AJ630" i="15"/>
  <c r="AJ583" i="15"/>
  <c r="AJ537" i="15"/>
  <c r="AJ512" i="15"/>
  <c r="AJ591" i="15"/>
  <c r="AJ498" i="15"/>
  <c r="AJ506" i="15"/>
  <c r="AJ518" i="15"/>
  <c r="AJ464" i="15"/>
  <c r="AJ472" i="15"/>
  <c r="AJ480" i="15"/>
  <c r="AJ420" i="15"/>
  <c r="AJ428" i="15"/>
  <c r="AJ436" i="15"/>
  <c r="AJ444" i="15"/>
  <c r="AJ385" i="15"/>
  <c r="AJ393" i="15"/>
  <c r="AJ401" i="15"/>
  <c r="AJ409" i="15"/>
  <c r="AJ380" i="15"/>
  <c r="AJ348" i="15"/>
  <c r="AJ356" i="15"/>
  <c r="AJ364" i="15"/>
  <c r="AJ372" i="15"/>
  <c r="AJ342" i="15"/>
  <c r="AJ585" i="15"/>
  <c r="AJ501" i="15"/>
  <c r="AJ504" i="15"/>
  <c r="AJ465" i="15"/>
  <c r="AJ473" i="15"/>
  <c r="AJ481" i="15"/>
  <c r="AJ421" i="15"/>
  <c r="AJ429" i="15"/>
  <c r="AJ437" i="15"/>
  <c r="AJ445" i="15"/>
  <c r="AJ417" i="15"/>
  <c r="AJ386" i="15"/>
  <c r="AJ394" i="15"/>
  <c r="AJ402" i="15"/>
  <c r="AJ349" i="15"/>
  <c r="AJ357" i="15"/>
  <c r="AJ365" i="15"/>
  <c r="AJ312" i="15"/>
  <c r="AJ680" i="15"/>
  <c r="AJ649" i="15"/>
  <c r="AJ612" i="15"/>
  <c r="AJ593" i="15"/>
  <c r="AJ496" i="15"/>
  <c r="AJ454" i="15"/>
  <c r="AJ466" i="15"/>
  <c r="AJ474" i="15"/>
  <c r="AJ482" i="15"/>
  <c r="AJ422" i="15"/>
  <c r="AJ430" i="15"/>
  <c r="AJ438" i="15"/>
  <c r="AJ387" i="15"/>
  <c r="AJ395" i="15"/>
  <c r="AJ403" i="15"/>
  <c r="AJ350" i="15"/>
  <c r="AJ358" i="15"/>
  <c r="AJ366" i="15"/>
  <c r="AJ540" i="15"/>
  <c r="AJ499" i="15"/>
  <c r="AJ514" i="15"/>
  <c r="AJ467" i="15"/>
  <c r="AJ475" i="15"/>
  <c r="AJ483" i="15"/>
  <c r="AJ453" i="15"/>
  <c r="AJ423" i="15"/>
  <c r="AJ431" i="15"/>
  <c r="AJ439" i="15"/>
  <c r="AJ388" i="15"/>
  <c r="AJ396" i="15"/>
  <c r="AJ404" i="15"/>
  <c r="AJ343" i="15"/>
  <c r="AJ351" i="15"/>
  <c r="AJ359" i="15"/>
  <c r="AJ367" i="15"/>
  <c r="AJ306" i="15"/>
  <c r="AJ553" i="15"/>
  <c r="AJ502" i="15"/>
  <c r="AJ505" i="15"/>
  <c r="AJ458" i="15"/>
  <c r="AJ459" i="15"/>
  <c r="AJ460" i="15"/>
  <c r="AJ468" i="15"/>
  <c r="AJ476" i="15"/>
  <c r="AJ424" i="15"/>
  <c r="AJ432" i="15"/>
  <c r="AJ440" i="15"/>
  <c r="AJ381" i="15"/>
  <c r="AJ389" i="15"/>
  <c r="AJ397" i="15"/>
  <c r="AJ405" i="15"/>
  <c r="AJ344" i="15"/>
  <c r="AJ352" i="15"/>
  <c r="AJ360" i="15"/>
  <c r="AJ368" i="15"/>
  <c r="AJ307" i="15"/>
  <c r="AJ500" i="15"/>
  <c r="AJ491" i="15"/>
  <c r="AJ462" i="15"/>
  <c r="AJ470" i="15"/>
  <c r="AJ478" i="15"/>
  <c r="AJ418" i="15"/>
  <c r="AJ426" i="15"/>
  <c r="AJ434" i="15"/>
  <c r="AJ442" i="15"/>
  <c r="AJ383" i="15"/>
  <c r="AJ391" i="15"/>
  <c r="AJ399" i="15"/>
  <c r="AJ407" i="15"/>
  <c r="AJ346" i="15"/>
  <c r="AJ354" i="15"/>
  <c r="AJ362" i="15"/>
  <c r="AJ370" i="15"/>
  <c r="AJ309" i="15"/>
  <c r="AJ556" i="15"/>
  <c r="AJ513" i="15"/>
  <c r="AJ455" i="15"/>
  <c r="AJ463" i="15"/>
  <c r="AJ427" i="15"/>
  <c r="AJ392" i="15"/>
  <c r="AJ355" i="15"/>
  <c r="AJ317" i="15"/>
  <c r="AJ325" i="15"/>
  <c r="AJ333" i="15"/>
  <c r="AJ272" i="15"/>
  <c r="AJ280" i="15"/>
  <c r="AJ288" i="15"/>
  <c r="AJ296" i="15"/>
  <c r="AJ234" i="15"/>
  <c r="AJ242" i="15"/>
  <c r="AJ250" i="15"/>
  <c r="AJ258" i="15"/>
  <c r="AJ197" i="15"/>
  <c r="AJ205" i="15"/>
  <c r="AJ213" i="15"/>
  <c r="AJ456" i="15"/>
  <c r="AJ382" i="15"/>
  <c r="AJ345" i="15"/>
  <c r="AJ318" i="15"/>
  <c r="AJ326" i="15"/>
  <c r="AJ334" i="15"/>
  <c r="AJ305" i="15"/>
  <c r="AJ273" i="15"/>
  <c r="AJ281" i="15"/>
  <c r="AJ289" i="15"/>
  <c r="AJ297" i="15"/>
  <c r="AJ267" i="15"/>
  <c r="AJ235" i="15"/>
  <c r="AJ243" i="15"/>
  <c r="AJ251" i="15"/>
  <c r="AJ259" i="15"/>
  <c r="AJ229" i="15"/>
  <c r="AJ198" i="15"/>
  <c r="AJ206" i="15"/>
  <c r="AJ214" i="15"/>
  <c r="AJ471" i="15"/>
  <c r="AJ435" i="15"/>
  <c r="AJ400" i="15"/>
  <c r="AJ363" i="15"/>
  <c r="AJ319" i="15"/>
  <c r="AJ327" i="15"/>
  <c r="AJ274" i="15"/>
  <c r="AJ282" i="15"/>
  <c r="AJ290" i="15"/>
  <c r="AJ236" i="15"/>
  <c r="AJ244" i="15"/>
  <c r="AJ252" i="15"/>
  <c r="AJ199" i="15"/>
  <c r="AJ207" i="15"/>
  <c r="AJ215" i="15"/>
  <c r="AJ604" i="15"/>
  <c r="AJ497" i="15"/>
  <c r="AJ461" i="15"/>
  <c r="AJ425" i="15"/>
  <c r="AJ390" i="15"/>
  <c r="AJ353" i="15"/>
  <c r="AJ310" i="15"/>
  <c r="AJ320" i="15"/>
  <c r="AJ328" i="15"/>
  <c r="AJ275" i="15"/>
  <c r="AJ283" i="15"/>
  <c r="AJ291" i="15"/>
  <c r="AJ237" i="15"/>
  <c r="AJ245" i="15"/>
  <c r="AJ253" i="15"/>
  <c r="AJ200" i="15"/>
  <c r="AJ208" i="15"/>
  <c r="AJ216" i="15"/>
  <c r="AJ727" i="15"/>
  <c r="AJ419" i="15"/>
  <c r="AJ384" i="15"/>
  <c r="AJ347" i="15"/>
  <c r="AJ315" i="15"/>
  <c r="AJ323" i="15"/>
  <c r="AJ331" i="15"/>
  <c r="AJ270" i="15"/>
  <c r="AJ278" i="15"/>
  <c r="AJ286" i="15"/>
  <c r="AJ294" i="15"/>
  <c r="AJ232" i="15"/>
  <c r="AJ240" i="15"/>
  <c r="AJ248" i="15"/>
  <c r="AJ256" i="15"/>
  <c r="AJ195" i="15"/>
  <c r="AJ203" i="15"/>
  <c r="AJ211" i="15"/>
  <c r="AJ219" i="15"/>
  <c r="AJ618" i="15"/>
  <c r="AJ406" i="15"/>
  <c r="AJ269" i="15"/>
  <c r="AJ295" i="15"/>
  <c r="AJ230" i="15"/>
  <c r="AJ194" i="15"/>
  <c r="AJ157" i="15"/>
  <c r="AJ165" i="15"/>
  <c r="AJ173" i="15"/>
  <c r="AJ181" i="15"/>
  <c r="AJ120" i="15"/>
  <c r="AJ128" i="15"/>
  <c r="AJ136" i="15"/>
  <c r="AJ144" i="15"/>
  <c r="AJ82" i="15"/>
  <c r="AJ90" i="15"/>
  <c r="AJ98" i="15"/>
  <c r="AJ106" i="15"/>
  <c r="AJ48" i="15"/>
  <c r="AJ56" i="15"/>
  <c r="AJ64" i="15"/>
  <c r="AJ13" i="15"/>
  <c r="AJ21" i="15"/>
  <c r="AJ29" i="15"/>
  <c r="AJ292" i="15"/>
  <c r="AJ212" i="15"/>
  <c r="AJ162" i="15"/>
  <c r="AJ170" i="15"/>
  <c r="AJ133" i="15"/>
  <c r="AJ87" i="15"/>
  <c r="AJ10" i="15"/>
  <c r="AJ143" i="15"/>
  <c r="AJ89" i="15"/>
  <c r="AJ105" i="15"/>
  <c r="AJ398" i="15"/>
  <c r="AJ408" i="15"/>
  <c r="AJ324" i="15"/>
  <c r="AJ329" i="15"/>
  <c r="AJ293" i="15"/>
  <c r="AJ249" i="15"/>
  <c r="AJ254" i="15"/>
  <c r="AJ221" i="15"/>
  <c r="AJ158" i="15"/>
  <c r="AJ166" i="15"/>
  <c r="AJ174" i="15"/>
  <c r="AJ182" i="15"/>
  <c r="AJ121" i="15"/>
  <c r="AJ129" i="15"/>
  <c r="AJ137" i="15"/>
  <c r="AJ145" i="15"/>
  <c r="AJ83" i="15"/>
  <c r="AJ91" i="15"/>
  <c r="AJ99" i="15"/>
  <c r="AJ107" i="15"/>
  <c r="AJ49" i="15"/>
  <c r="AJ57" i="15"/>
  <c r="AJ65" i="15"/>
  <c r="AJ14" i="15"/>
  <c r="AJ22" i="15"/>
  <c r="AJ30" i="15"/>
  <c r="AJ6" i="15"/>
  <c r="AJ441" i="15"/>
  <c r="AJ330" i="15"/>
  <c r="AJ287" i="15"/>
  <c r="AJ178" i="15"/>
  <c r="AJ125" i="15"/>
  <c r="AJ45" i="15"/>
  <c r="AJ53" i="15"/>
  <c r="AJ61" i="15"/>
  <c r="AJ81" i="15"/>
  <c r="AJ97" i="15"/>
  <c r="AJ477" i="15"/>
  <c r="AJ308" i="15"/>
  <c r="AJ322" i="15"/>
  <c r="AJ279" i="15"/>
  <c r="AJ284" i="15"/>
  <c r="AJ247" i="15"/>
  <c r="AJ204" i="15"/>
  <c r="AJ209" i="15"/>
  <c r="AJ159" i="15"/>
  <c r="AJ167" i="15"/>
  <c r="AJ175" i="15"/>
  <c r="AJ183" i="15"/>
  <c r="AJ122" i="15"/>
  <c r="AJ130" i="15"/>
  <c r="AJ138" i="15"/>
  <c r="AJ146" i="15"/>
  <c r="AJ117" i="15"/>
  <c r="AJ84" i="15"/>
  <c r="AJ92" i="15"/>
  <c r="AJ100" i="15"/>
  <c r="AJ108" i="15"/>
  <c r="AJ79" i="15"/>
  <c r="AJ50" i="15"/>
  <c r="AJ58" i="15"/>
  <c r="AJ66" i="15"/>
  <c r="AJ7" i="15"/>
  <c r="AJ15" i="15"/>
  <c r="AJ23" i="15"/>
  <c r="AJ31" i="15"/>
  <c r="AJ141" i="15"/>
  <c r="AJ95" i="15"/>
  <c r="AJ26" i="15"/>
  <c r="AJ469" i="15"/>
  <c r="AJ479" i="15"/>
  <c r="AJ369" i="15"/>
  <c r="AJ313" i="15"/>
  <c r="AJ277" i="15"/>
  <c r="AJ233" i="15"/>
  <c r="AJ238" i="15"/>
  <c r="AJ202" i="15"/>
  <c r="AJ218" i="15"/>
  <c r="AJ192" i="15"/>
  <c r="AJ160" i="15"/>
  <c r="AJ168" i="15"/>
  <c r="AJ176" i="15"/>
  <c r="AJ184" i="15"/>
  <c r="AJ154" i="15"/>
  <c r="AJ123" i="15"/>
  <c r="AJ131" i="15"/>
  <c r="AJ139" i="15"/>
  <c r="AJ85" i="15"/>
  <c r="AJ93" i="15"/>
  <c r="AJ101" i="15"/>
  <c r="AJ109" i="15"/>
  <c r="AJ51" i="15"/>
  <c r="AJ59" i="15"/>
  <c r="AJ67" i="15"/>
  <c r="AJ8" i="15"/>
  <c r="AJ16" i="15"/>
  <c r="AJ24" i="15"/>
  <c r="AJ32" i="15"/>
  <c r="AJ255" i="15"/>
  <c r="AJ18" i="15"/>
  <c r="AJ34" i="15"/>
  <c r="AJ180" i="15"/>
  <c r="AJ510" i="15"/>
  <c r="AJ361" i="15"/>
  <c r="AJ371" i="15"/>
  <c r="AJ332" i="15"/>
  <c r="AJ268" i="15"/>
  <c r="AJ231" i="15"/>
  <c r="AJ257" i="15"/>
  <c r="AJ193" i="15"/>
  <c r="AJ220" i="15"/>
  <c r="AJ161" i="15"/>
  <c r="AJ169" i="15"/>
  <c r="AJ177" i="15"/>
  <c r="AJ124" i="15"/>
  <c r="AJ132" i="15"/>
  <c r="AJ140" i="15"/>
  <c r="AJ86" i="15"/>
  <c r="AJ94" i="15"/>
  <c r="AJ102" i="15"/>
  <c r="AJ52" i="15"/>
  <c r="AJ60" i="15"/>
  <c r="AJ68" i="15"/>
  <c r="AJ9" i="15"/>
  <c r="AJ17" i="15"/>
  <c r="AJ25" i="15"/>
  <c r="AJ33" i="15"/>
  <c r="AJ103" i="15"/>
  <c r="AJ69" i="15"/>
  <c r="AJ47" i="15"/>
  <c r="AJ548" i="15"/>
  <c r="AJ433" i="15"/>
  <c r="AJ443" i="15"/>
  <c r="AJ316" i="15"/>
  <c r="AJ321" i="15"/>
  <c r="AJ285" i="15"/>
  <c r="AJ241" i="15"/>
  <c r="AJ246" i="15"/>
  <c r="AJ210" i="15"/>
  <c r="AJ217" i="15"/>
  <c r="AJ155" i="15"/>
  <c r="AJ163" i="15"/>
  <c r="AJ171" i="15"/>
  <c r="AJ179" i="15"/>
  <c r="AJ118" i="15"/>
  <c r="AJ126" i="15"/>
  <c r="AJ134" i="15"/>
  <c r="AJ142" i="15"/>
  <c r="AJ80" i="15"/>
  <c r="AJ88" i="15"/>
  <c r="AJ96" i="15"/>
  <c r="AJ104" i="15"/>
  <c r="AJ46" i="15"/>
  <c r="AJ54" i="15"/>
  <c r="AJ62" i="15"/>
  <c r="AJ70" i="15"/>
  <c r="AJ11" i="15"/>
  <c r="AJ19" i="15"/>
  <c r="AJ27" i="15"/>
  <c r="AJ35" i="15"/>
  <c r="AJ311" i="15"/>
  <c r="AJ314" i="15"/>
  <c r="AJ271" i="15"/>
  <c r="AJ276" i="15"/>
  <c r="AJ239" i="15"/>
  <c r="AJ196" i="15"/>
  <c r="AJ201" i="15"/>
  <c r="AJ164" i="15"/>
  <c r="AJ119" i="15"/>
  <c r="AJ135" i="15"/>
  <c r="AJ156" i="15"/>
  <c r="AJ172" i="15"/>
  <c r="AJ127" i="15"/>
  <c r="AJ36" i="15"/>
  <c r="AJ12" i="15"/>
  <c r="AJ55" i="15"/>
  <c r="AJ63" i="15"/>
  <c r="AJ28" i="15"/>
  <c r="AJ71" i="15"/>
  <c r="AJ44" i="15"/>
  <c r="AJ20" i="15"/>
  <c r="AH1010" i="15"/>
  <c r="AH1018" i="15"/>
  <c r="AH1026" i="15"/>
  <c r="AH1034" i="15"/>
  <c r="AH973" i="15"/>
  <c r="AH981" i="15"/>
  <c r="AH1008" i="15"/>
  <c r="AH1016" i="15"/>
  <c r="AH1024" i="15"/>
  <c r="AH1032" i="15"/>
  <c r="AH1007" i="15"/>
  <c r="AH971" i="15"/>
  <c r="AH979" i="15"/>
  <c r="AH1009" i="15"/>
  <c r="AH1017" i="15"/>
  <c r="AH1025" i="15"/>
  <c r="AH1033" i="15"/>
  <c r="AH972" i="15"/>
  <c r="AH980" i="15"/>
  <c r="AH1012" i="15"/>
  <c r="AH1029" i="15"/>
  <c r="AH977" i="15"/>
  <c r="AH987" i="15"/>
  <c r="AH995" i="15"/>
  <c r="AH969" i="15"/>
  <c r="AH936" i="15"/>
  <c r="AH944" i="15"/>
  <c r="AH952" i="15"/>
  <c r="AH1011" i="15"/>
  <c r="AH1015" i="15"/>
  <c r="AH1028" i="15"/>
  <c r="AH976" i="15"/>
  <c r="AH989" i="15"/>
  <c r="AH997" i="15"/>
  <c r="AH938" i="15"/>
  <c r="AH946" i="15"/>
  <c r="AH1021" i="15"/>
  <c r="AH982" i="15"/>
  <c r="AH990" i="15"/>
  <c r="AH998" i="15"/>
  <c r="AH939" i="15"/>
  <c r="AH947" i="15"/>
  <c r="AH985" i="15"/>
  <c r="AH988" i="15"/>
  <c r="AH991" i="15"/>
  <c r="AH941" i="15"/>
  <c r="AH955" i="15"/>
  <c r="AH905" i="15"/>
  <c r="AH1014" i="15"/>
  <c r="AH951" i="15"/>
  <c r="AH956" i="15"/>
  <c r="AH898" i="15"/>
  <c r="AH906" i="15"/>
  <c r="AH914" i="15"/>
  <c r="AH1019" i="15"/>
  <c r="AH1035" i="15"/>
  <c r="AH984" i="15"/>
  <c r="AH950" i="15"/>
  <c r="AH958" i="15"/>
  <c r="AH900" i="15"/>
  <c r="AH908" i="15"/>
  <c r="AH916" i="15"/>
  <c r="AH970" i="15"/>
  <c r="AH996" i="15"/>
  <c r="AH903" i="15"/>
  <c r="AH924" i="15"/>
  <c r="AH864" i="15"/>
  <c r="AH872" i="15"/>
  <c r="AH974" i="15"/>
  <c r="AH994" i="15"/>
  <c r="AH943" i="15"/>
  <c r="AH945" i="15"/>
  <c r="AH899" i="15"/>
  <c r="AH909" i="15"/>
  <c r="AH925" i="15"/>
  <c r="AH865" i="15"/>
  <c r="AH1036" i="15"/>
  <c r="AH975" i="15"/>
  <c r="AH978" i="15"/>
  <c r="AH1022" i="15"/>
  <c r="AH948" i="15"/>
  <c r="AH961" i="15"/>
  <c r="AH912" i="15"/>
  <c r="AH918" i="15"/>
  <c r="AH919" i="15"/>
  <c r="AH867" i="15"/>
  <c r="AH1030" i="15"/>
  <c r="AH937" i="15"/>
  <c r="AH954" i="15"/>
  <c r="AH957" i="15"/>
  <c r="AH901" i="15"/>
  <c r="AH917" i="15"/>
  <c r="AH920" i="15"/>
  <c r="AH868" i="15"/>
  <c r="AH992" i="15"/>
  <c r="AH926" i="15"/>
  <c r="AH885" i="15"/>
  <c r="AH860" i="15"/>
  <c r="AH825" i="15"/>
  <c r="AH833" i="15"/>
  <c r="AH993" i="15"/>
  <c r="AH921" i="15"/>
  <c r="AH869" i="15"/>
  <c r="AH873" i="15"/>
  <c r="AH874" i="15"/>
  <c r="AH875" i="15"/>
  <c r="AH876" i="15"/>
  <c r="AH877" i="15"/>
  <c r="AH878" i="15"/>
  <c r="AH886" i="15"/>
  <c r="AH826" i="15"/>
  <c r="AH834" i="15"/>
  <c r="AH842" i="15"/>
  <c r="AH1020" i="15"/>
  <c r="AH935" i="15"/>
  <c r="AH940" i="15"/>
  <c r="AH949" i="15"/>
  <c r="AH953" i="15"/>
  <c r="AH904" i="15"/>
  <c r="AH907" i="15"/>
  <c r="AH897" i="15"/>
  <c r="AH862" i="15"/>
  <c r="AH879" i="15"/>
  <c r="AH887" i="15"/>
  <c r="AH827" i="15"/>
  <c r="AH835" i="15"/>
  <c r="AH1031" i="15"/>
  <c r="AH959" i="15"/>
  <c r="AH910" i="15"/>
  <c r="AH915" i="15"/>
  <c r="AH923" i="15"/>
  <c r="AH871" i="15"/>
  <c r="AH880" i="15"/>
  <c r="AH888" i="15"/>
  <c r="AH828" i="15"/>
  <c r="AH836" i="15"/>
  <c r="AH1023" i="15"/>
  <c r="AH983" i="15"/>
  <c r="AH999" i="15"/>
  <c r="AH902" i="15"/>
  <c r="AH913" i="15"/>
  <c r="AH866" i="15"/>
  <c r="AH881" i="15"/>
  <c r="AH889" i="15"/>
  <c r="AH829" i="15"/>
  <c r="AH837" i="15"/>
  <c r="AH845" i="15"/>
  <c r="AH1013" i="15"/>
  <c r="AH960" i="15"/>
  <c r="AH911" i="15"/>
  <c r="AH861" i="15"/>
  <c r="AH882" i="15"/>
  <c r="AH830" i="15"/>
  <c r="AH838" i="15"/>
  <c r="AH942" i="15"/>
  <c r="AH922" i="15"/>
  <c r="AH870" i="15"/>
  <c r="AH883" i="15"/>
  <c r="AH832" i="15"/>
  <c r="AH841" i="15"/>
  <c r="AH793" i="15"/>
  <c r="AH801" i="15"/>
  <c r="AH809" i="15"/>
  <c r="AH750" i="15"/>
  <c r="AH758" i="15"/>
  <c r="AH766" i="15"/>
  <c r="AH774" i="15"/>
  <c r="AH715" i="15"/>
  <c r="AH723" i="15"/>
  <c r="AH731" i="15"/>
  <c r="AH739" i="15"/>
  <c r="AH680" i="15"/>
  <c r="AH688" i="15"/>
  <c r="AH696" i="15"/>
  <c r="AH704" i="15"/>
  <c r="AH645" i="15"/>
  <c r="AH840" i="15"/>
  <c r="AH846" i="15"/>
  <c r="AH794" i="15"/>
  <c r="AH802" i="15"/>
  <c r="AH810" i="15"/>
  <c r="AH786" i="15"/>
  <c r="AH751" i="15"/>
  <c r="AH759" i="15"/>
  <c r="AH767" i="15"/>
  <c r="AH775" i="15"/>
  <c r="AH716" i="15"/>
  <c r="AH724" i="15"/>
  <c r="AH732" i="15"/>
  <c r="AH740" i="15"/>
  <c r="AH681" i="15"/>
  <c r="AH689" i="15"/>
  <c r="AH697" i="15"/>
  <c r="AH986" i="15"/>
  <c r="AH839" i="15"/>
  <c r="AH847" i="15"/>
  <c r="AH787" i="15"/>
  <c r="AH795" i="15"/>
  <c r="AH803" i="15"/>
  <c r="AH848" i="15"/>
  <c r="AH823" i="15"/>
  <c r="AH788" i="15"/>
  <c r="AH796" i="15"/>
  <c r="AH863" i="15"/>
  <c r="AH844" i="15"/>
  <c r="AH849" i="15"/>
  <c r="AH789" i="15"/>
  <c r="AH797" i="15"/>
  <c r="AH805" i="15"/>
  <c r="AH813" i="15"/>
  <c r="AH754" i="15"/>
  <c r="AH762" i="15"/>
  <c r="AH770" i="15"/>
  <c r="AH778" i="15"/>
  <c r="AH719" i="15"/>
  <c r="AH727" i="15"/>
  <c r="AH735" i="15"/>
  <c r="AH676" i="15"/>
  <c r="AH684" i="15"/>
  <c r="AH692" i="15"/>
  <c r="AH700" i="15"/>
  <c r="AH884" i="15"/>
  <c r="AH851" i="15"/>
  <c r="AH791" i="15"/>
  <c r="AH799" i="15"/>
  <c r="AH1027" i="15"/>
  <c r="AH824" i="15"/>
  <c r="AH852" i="15"/>
  <c r="AH792" i="15"/>
  <c r="AH800" i="15"/>
  <c r="AH808" i="15"/>
  <c r="AH757" i="15"/>
  <c r="AH760" i="15"/>
  <c r="AH777" i="15"/>
  <c r="AH720" i="15"/>
  <c r="AH737" i="15"/>
  <c r="AH687" i="15"/>
  <c r="AH690" i="15"/>
  <c r="AH850" i="15"/>
  <c r="AH753" i="15"/>
  <c r="AH763" i="15"/>
  <c r="AH713" i="15"/>
  <c r="AH843" i="15"/>
  <c r="AH790" i="15"/>
  <c r="AH807" i="15"/>
  <c r="AH756" i="15"/>
  <c r="AH773" i="15"/>
  <c r="AH776" i="15"/>
  <c r="AH726" i="15"/>
  <c r="AH736" i="15"/>
  <c r="AH686" i="15"/>
  <c r="AH798" i="15"/>
  <c r="AH752" i="15"/>
  <c r="AH769" i="15"/>
  <c r="AH729" i="15"/>
  <c r="AH679" i="15"/>
  <c r="AH831" i="15"/>
  <c r="AH812" i="15"/>
  <c r="AH755" i="15"/>
  <c r="AH772" i="15"/>
  <c r="AH722" i="15"/>
  <c r="AH725" i="15"/>
  <c r="AH934" i="15"/>
  <c r="AH815" i="15"/>
  <c r="AH765" i="15"/>
  <c r="AH768" i="15"/>
  <c r="AH749" i="15"/>
  <c r="AH718" i="15"/>
  <c r="AH728" i="15"/>
  <c r="AH712" i="15"/>
  <c r="AH678" i="15"/>
  <c r="AH695" i="15"/>
  <c r="AH698" i="15"/>
  <c r="AH640" i="15"/>
  <c r="AH641" i="15"/>
  <c r="AH642" i="15"/>
  <c r="AH643" i="15"/>
  <c r="AH644" i="15"/>
  <c r="AH646" i="15"/>
  <c r="AH811" i="15"/>
  <c r="AH717" i="15"/>
  <c r="AH721" i="15"/>
  <c r="AH703" i="15"/>
  <c r="AH650" i="15"/>
  <c r="AH658" i="15"/>
  <c r="AH666" i="15"/>
  <c r="AH607" i="15"/>
  <c r="AH615" i="15"/>
  <c r="AH623" i="15"/>
  <c r="AH572" i="15"/>
  <c r="AH580" i="15"/>
  <c r="AH588" i="15"/>
  <c r="AH564" i="15"/>
  <c r="AH528" i="15"/>
  <c r="AH536" i="15"/>
  <c r="AH544" i="15"/>
  <c r="AH552" i="15"/>
  <c r="AH526" i="15"/>
  <c r="AH493" i="15"/>
  <c r="AH804" i="15"/>
  <c r="AH806" i="15"/>
  <c r="AH693" i="15"/>
  <c r="AH652" i="15"/>
  <c r="AH660" i="15"/>
  <c r="AH609" i="15"/>
  <c r="AH617" i="15"/>
  <c r="AH625" i="15"/>
  <c r="AH601" i="15"/>
  <c r="AH566" i="15"/>
  <c r="AH574" i="15"/>
  <c r="AH582" i="15"/>
  <c r="AH590" i="15"/>
  <c r="AH530" i="15"/>
  <c r="AH538" i="15"/>
  <c r="AH546" i="15"/>
  <c r="AH554" i="15"/>
  <c r="AH495" i="15"/>
  <c r="AH814" i="15"/>
  <c r="AH764" i="15"/>
  <c r="AH714" i="15"/>
  <c r="AH682" i="15"/>
  <c r="AH691" i="15"/>
  <c r="AH702" i="15"/>
  <c r="AH675" i="15"/>
  <c r="AH771" i="15"/>
  <c r="AH738" i="15"/>
  <c r="AH741" i="15"/>
  <c r="AH654" i="15"/>
  <c r="AH662" i="15"/>
  <c r="AH638" i="15"/>
  <c r="AH603" i="15"/>
  <c r="AH761" i="15"/>
  <c r="AH730" i="15"/>
  <c r="AH653" i="15"/>
  <c r="AH663" i="15"/>
  <c r="AH622" i="15"/>
  <c r="AH628" i="15"/>
  <c r="AH567" i="15"/>
  <c r="AH587" i="15"/>
  <c r="AH593" i="15"/>
  <c r="AH531" i="15"/>
  <c r="AH551" i="15"/>
  <c r="AH677" i="15"/>
  <c r="AH656" i="15"/>
  <c r="AH606" i="15"/>
  <c r="AH621" i="15"/>
  <c r="AH627" i="15"/>
  <c r="AH573" i="15"/>
  <c r="AH586" i="15"/>
  <c r="AH592" i="15"/>
  <c r="AH537" i="15"/>
  <c r="AH550" i="15"/>
  <c r="AH556" i="15"/>
  <c r="AH497" i="15"/>
  <c r="AH505" i="15"/>
  <c r="AH733" i="15"/>
  <c r="AH701" i="15"/>
  <c r="AH649" i="15"/>
  <c r="AH659" i="15"/>
  <c r="AH602" i="15"/>
  <c r="AH614" i="15"/>
  <c r="AH620" i="15"/>
  <c r="AH626" i="15"/>
  <c r="AH734" i="15"/>
  <c r="AH648" i="15"/>
  <c r="AH665" i="15"/>
  <c r="AH608" i="15"/>
  <c r="AH612" i="15"/>
  <c r="AH618" i="15"/>
  <c r="AH651" i="15"/>
  <c r="AH661" i="15"/>
  <c r="AH604" i="15"/>
  <c r="AH611" i="15"/>
  <c r="AH624" i="15"/>
  <c r="AH570" i="15"/>
  <c r="AH576" i="15"/>
  <c r="AH589" i="15"/>
  <c r="AH694" i="15"/>
  <c r="AH657" i="15"/>
  <c r="AH619" i="15"/>
  <c r="AH584" i="15"/>
  <c r="AH509" i="15"/>
  <c r="AH517" i="15"/>
  <c r="AH683" i="15"/>
  <c r="AH639" i="15"/>
  <c r="AH613" i="15"/>
  <c r="AH616" i="15"/>
  <c r="AH565" i="15"/>
  <c r="AH568" i="15"/>
  <c r="AH533" i="15"/>
  <c r="AH541" i="15"/>
  <c r="AH549" i="15"/>
  <c r="AH510" i="15"/>
  <c r="AH518" i="15"/>
  <c r="AH459" i="15"/>
  <c r="AH685" i="15"/>
  <c r="AH610" i="15"/>
  <c r="AH629" i="15"/>
  <c r="AH571" i="15"/>
  <c r="AH575" i="15"/>
  <c r="AH494" i="15"/>
  <c r="AH511" i="15"/>
  <c r="AH647" i="15"/>
  <c r="AH655" i="15"/>
  <c r="AH569" i="15"/>
  <c r="AH577" i="15"/>
  <c r="AH579" i="15"/>
  <c r="AH535" i="15"/>
  <c r="AH543" i="15"/>
  <c r="AH699" i="15"/>
  <c r="AH630" i="15"/>
  <c r="AH581" i="15"/>
  <c r="AH583" i="15"/>
  <c r="AH585" i="15"/>
  <c r="AH532" i="15"/>
  <c r="AH540" i="15"/>
  <c r="AH548" i="15"/>
  <c r="AH513" i="15"/>
  <c r="AH454" i="15"/>
  <c r="AH667" i="15"/>
  <c r="AH591" i="15"/>
  <c r="AH498" i="15"/>
  <c r="AH499" i="15"/>
  <c r="AH500" i="15"/>
  <c r="AH501" i="15"/>
  <c r="AH502" i="15"/>
  <c r="AH503" i="15"/>
  <c r="AH504" i="15"/>
  <c r="AH506" i="15"/>
  <c r="AH514" i="15"/>
  <c r="AH491" i="15"/>
  <c r="AH455" i="15"/>
  <c r="AH466" i="15"/>
  <c r="AH474" i="15"/>
  <c r="AH482" i="15"/>
  <c r="AH422" i="15"/>
  <c r="AH430" i="15"/>
  <c r="AH438" i="15"/>
  <c r="AH387" i="15"/>
  <c r="AH395" i="15"/>
  <c r="AH403" i="15"/>
  <c r="AH350" i="15"/>
  <c r="AH358" i="15"/>
  <c r="AH366" i="15"/>
  <c r="AH664" i="15"/>
  <c r="AH545" i="15"/>
  <c r="AH496" i="15"/>
  <c r="AH516" i="15"/>
  <c r="AH467" i="15"/>
  <c r="AH475" i="15"/>
  <c r="AH483" i="15"/>
  <c r="AH423" i="15"/>
  <c r="AH431" i="15"/>
  <c r="AH439" i="15"/>
  <c r="AH388" i="15"/>
  <c r="AH396" i="15"/>
  <c r="AH404" i="15"/>
  <c r="AH343" i="15"/>
  <c r="AH351" i="15"/>
  <c r="AH359" i="15"/>
  <c r="AH367" i="15"/>
  <c r="AH306" i="15"/>
  <c r="AH578" i="15"/>
  <c r="AH539" i="15"/>
  <c r="AH507" i="15"/>
  <c r="AH460" i="15"/>
  <c r="AH468" i="15"/>
  <c r="AH476" i="15"/>
  <c r="AH424" i="15"/>
  <c r="AH432" i="15"/>
  <c r="AH440" i="15"/>
  <c r="AH381" i="15"/>
  <c r="AH389" i="15"/>
  <c r="AH397" i="15"/>
  <c r="AH405" i="15"/>
  <c r="AH380" i="15"/>
  <c r="AH344" i="15"/>
  <c r="AH352" i="15"/>
  <c r="AH360" i="15"/>
  <c r="AH368" i="15"/>
  <c r="AH342" i="15"/>
  <c r="AH534" i="15"/>
  <c r="AH553" i="15"/>
  <c r="AH512" i="15"/>
  <c r="AH456" i="15"/>
  <c r="AH457" i="15"/>
  <c r="AH458" i="15"/>
  <c r="AH461" i="15"/>
  <c r="AH469" i="15"/>
  <c r="AH477" i="15"/>
  <c r="AH425" i="15"/>
  <c r="AH433" i="15"/>
  <c r="AH441" i="15"/>
  <c r="AH417" i="15"/>
  <c r="AH382" i="15"/>
  <c r="AH390" i="15"/>
  <c r="AH398" i="15"/>
  <c r="AH406" i="15"/>
  <c r="AH345" i="15"/>
  <c r="AH353" i="15"/>
  <c r="AH361" i="15"/>
  <c r="AH369" i="15"/>
  <c r="AH308" i="15"/>
  <c r="AH527" i="15"/>
  <c r="AH547" i="15"/>
  <c r="AH492" i="15"/>
  <c r="AH462" i="15"/>
  <c r="AH470" i="15"/>
  <c r="AH478" i="15"/>
  <c r="AH418" i="15"/>
  <c r="AH426" i="15"/>
  <c r="AH434" i="15"/>
  <c r="AH442" i="15"/>
  <c r="AH383" i="15"/>
  <c r="AH391" i="15"/>
  <c r="AH399" i="15"/>
  <c r="AH407" i="15"/>
  <c r="AH346" i="15"/>
  <c r="AH354" i="15"/>
  <c r="AH362" i="15"/>
  <c r="AH370" i="15"/>
  <c r="AH309" i="15"/>
  <c r="AH605" i="15"/>
  <c r="AH529" i="15"/>
  <c r="AH555" i="15"/>
  <c r="AH508" i="15"/>
  <c r="AH464" i="15"/>
  <c r="AH472" i="15"/>
  <c r="AH480" i="15"/>
  <c r="AH420" i="15"/>
  <c r="AH428" i="15"/>
  <c r="AH436" i="15"/>
  <c r="AH444" i="15"/>
  <c r="AH385" i="15"/>
  <c r="AH393" i="15"/>
  <c r="AH401" i="15"/>
  <c r="AH409" i="15"/>
  <c r="AH348" i="15"/>
  <c r="AH356" i="15"/>
  <c r="AH364" i="15"/>
  <c r="AH372" i="15"/>
  <c r="AH311" i="15"/>
  <c r="AH481" i="15"/>
  <c r="AH445" i="15"/>
  <c r="AH307" i="15"/>
  <c r="AH319" i="15"/>
  <c r="AH327" i="15"/>
  <c r="AH274" i="15"/>
  <c r="AH282" i="15"/>
  <c r="AH290" i="15"/>
  <c r="AH236" i="15"/>
  <c r="AH244" i="15"/>
  <c r="AH252" i="15"/>
  <c r="AH199" i="15"/>
  <c r="AH207" i="15"/>
  <c r="AH215" i="15"/>
  <c r="AH515" i="15"/>
  <c r="AH471" i="15"/>
  <c r="AH453" i="15"/>
  <c r="AH435" i="15"/>
  <c r="AH400" i="15"/>
  <c r="AH363" i="15"/>
  <c r="AH320" i="15"/>
  <c r="AH328" i="15"/>
  <c r="AH275" i="15"/>
  <c r="AH283" i="15"/>
  <c r="AH291" i="15"/>
  <c r="AH237" i="15"/>
  <c r="AH245" i="15"/>
  <c r="AH253" i="15"/>
  <c r="AH200" i="15"/>
  <c r="AH208" i="15"/>
  <c r="AH216" i="15"/>
  <c r="AH421" i="15"/>
  <c r="AH386" i="15"/>
  <c r="AH349" i="15"/>
  <c r="AH310" i="15"/>
  <c r="AH313" i="15"/>
  <c r="AH321" i="15"/>
  <c r="AH329" i="15"/>
  <c r="AH268" i="15"/>
  <c r="AH276" i="15"/>
  <c r="AH284" i="15"/>
  <c r="AH292" i="15"/>
  <c r="AH230" i="15"/>
  <c r="AH238" i="15"/>
  <c r="AH246" i="15"/>
  <c r="AH254" i="15"/>
  <c r="AH193" i="15"/>
  <c r="AH209" i="15"/>
  <c r="AH542" i="15"/>
  <c r="AH479" i="15"/>
  <c r="AH443" i="15"/>
  <c r="AH408" i="15"/>
  <c r="AH371" i="15"/>
  <c r="AH312" i="15"/>
  <c r="AH314" i="15"/>
  <c r="AH322" i="15"/>
  <c r="AH330" i="15"/>
  <c r="AH305" i="15"/>
  <c r="AH269" i="15"/>
  <c r="AH277" i="15"/>
  <c r="AH285" i="15"/>
  <c r="AH293" i="15"/>
  <c r="AH267" i="15"/>
  <c r="AH231" i="15"/>
  <c r="AH239" i="15"/>
  <c r="AH247" i="15"/>
  <c r="AH255" i="15"/>
  <c r="AH229" i="15"/>
  <c r="AH194" i="15"/>
  <c r="AH202" i="15"/>
  <c r="AH210" i="15"/>
  <c r="AH473" i="15"/>
  <c r="AH437" i="15"/>
  <c r="AH402" i="15"/>
  <c r="AH365" i="15"/>
  <c r="AH317" i="15"/>
  <c r="AH325" i="15"/>
  <c r="AH333" i="15"/>
  <c r="AH272" i="15"/>
  <c r="AH280" i="15"/>
  <c r="AH288" i="15"/>
  <c r="AH296" i="15"/>
  <c r="AH234" i="15"/>
  <c r="AH242" i="15"/>
  <c r="AH250" i="15"/>
  <c r="AH258" i="15"/>
  <c r="AH197" i="15"/>
  <c r="AH205" i="15"/>
  <c r="AH221" i="15"/>
  <c r="AH347" i="15"/>
  <c r="AH357" i="15"/>
  <c r="AH324" i="15"/>
  <c r="AH281" i="15"/>
  <c r="AH286" i="15"/>
  <c r="AH249" i="15"/>
  <c r="AH206" i="15"/>
  <c r="AH159" i="15"/>
  <c r="AH167" i="15"/>
  <c r="AH175" i="15"/>
  <c r="AH183" i="15"/>
  <c r="AH122" i="15"/>
  <c r="AH130" i="15"/>
  <c r="AH138" i="15"/>
  <c r="AH146" i="15"/>
  <c r="AH84" i="15"/>
  <c r="AH92" i="15"/>
  <c r="AH100" i="15"/>
  <c r="AH108" i="15"/>
  <c r="AH50" i="15"/>
  <c r="AH58" i="15"/>
  <c r="AH66" i="15"/>
  <c r="AH7" i="15"/>
  <c r="AH15" i="15"/>
  <c r="AH23" i="15"/>
  <c r="AH31" i="15"/>
  <c r="AH97" i="15"/>
  <c r="AH129" i="15"/>
  <c r="AH427" i="15"/>
  <c r="AH315" i="15"/>
  <c r="AH279" i="15"/>
  <c r="AH235" i="15"/>
  <c r="AH240" i="15"/>
  <c r="AH204" i="15"/>
  <c r="AH160" i="15"/>
  <c r="AH168" i="15"/>
  <c r="AH176" i="15"/>
  <c r="AH184" i="15"/>
  <c r="AH123" i="15"/>
  <c r="AH131" i="15"/>
  <c r="AH139" i="15"/>
  <c r="AH85" i="15"/>
  <c r="AH93" i="15"/>
  <c r="AH101" i="15"/>
  <c r="AH109" i="15"/>
  <c r="AH51" i="15"/>
  <c r="AH59" i="15"/>
  <c r="AH67" i="15"/>
  <c r="AH44" i="15"/>
  <c r="AH8" i="15"/>
  <c r="AH16" i="15"/>
  <c r="AH24" i="15"/>
  <c r="AH32" i="15"/>
  <c r="AH241" i="15"/>
  <c r="AH164" i="15"/>
  <c r="AH135" i="15"/>
  <c r="AH81" i="15"/>
  <c r="AH89" i="15"/>
  <c r="AH28" i="15"/>
  <c r="AH36" i="15"/>
  <c r="AH182" i="15"/>
  <c r="AH419" i="15"/>
  <c r="AH429" i="15"/>
  <c r="AH334" i="15"/>
  <c r="AH270" i="15"/>
  <c r="AH233" i="15"/>
  <c r="AH259" i="15"/>
  <c r="AH195" i="15"/>
  <c r="AH161" i="15"/>
  <c r="AH169" i="15"/>
  <c r="AH177" i="15"/>
  <c r="AH124" i="15"/>
  <c r="AH132" i="15"/>
  <c r="AH140" i="15"/>
  <c r="AH86" i="15"/>
  <c r="AH94" i="15"/>
  <c r="AH102" i="15"/>
  <c r="AH52" i="15"/>
  <c r="AH60" i="15"/>
  <c r="AH68" i="15"/>
  <c r="AH9" i="15"/>
  <c r="AH17" i="15"/>
  <c r="AH25" i="15"/>
  <c r="AH33" i="15"/>
  <c r="AH203" i="15"/>
  <c r="AH192" i="15"/>
  <c r="AH154" i="15"/>
  <c r="AH127" i="15"/>
  <c r="AH71" i="15"/>
  <c r="AH332" i="15"/>
  <c r="AH289" i="15"/>
  <c r="AH294" i="15"/>
  <c r="AH257" i="15"/>
  <c r="AH214" i="15"/>
  <c r="AH220" i="15"/>
  <c r="AH162" i="15"/>
  <c r="AH170" i="15"/>
  <c r="AH178" i="15"/>
  <c r="AH125" i="15"/>
  <c r="AH133" i="15"/>
  <c r="AH141" i="15"/>
  <c r="AH87" i="15"/>
  <c r="AH95" i="15"/>
  <c r="AH103" i="15"/>
  <c r="AH45" i="15"/>
  <c r="AH53" i="15"/>
  <c r="AH61" i="15"/>
  <c r="AH69" i="15"/>
  <c r="AH10" i="15"/>
  <c r="AH18" i="15"/>
  <c r="AH26" i="15"/>
  <c r="AH34" i="15"/>
  <c r="AH6" i="15"/>
  <c r="AH384" i="15"/>
  <c r="AH316" i="15"/>
  <c r="AH278" i="15"/>
  <c r="AH198" i="15"/>
  <c r="AH172" i="15"/>
  <c r="AH180" i="15"/>
  <c r="AH119" i="15"/>
  <c r="AH105" i="15"/>
  <c r="AH47" i="15"/>
  <c r="AH55" i="15"/>
  <c r="AH63" i="15"/>
  <c r="AH158" i="15"/>
  <c r="AH174" i="15"/>
  <c r="AH145" i="15"/>
  <c r="AH49" i="15"/>
  <c r="AH392" i="15"/>
  <c r="AH318" i="15"/>
  <c r="AH323" i="15"/>
  <c r="AH287" i="15"/>
  <c r="AH243" i="15"/>
  <c r="AH248" i="15"/>
  <c r="AH155" i="15"/>
  <c r="AH163" i="15"/>
  <c r="AH171" i="15"/>
  <c r="AH179" i="15"/>
  <c r="AH118" i="15"/>
  <c r="AH126" i="15"/>
  <c r="AH134" i="15"/>
  <c r="AH142" i="15"/>
  <c r="AH117" i="15"/>
  <c r="AH80" i="15"/>
  <c r="AH88" i="15"/>
  <c r="AH96" i="15"/>
  <c r="AH104" i="15"/>
  <c r="AH79" i="15"/>
  <c r="AH46" i="15"/>
  <c r="AH54" i="15"/>
  <c r="AH62" i="15"/>
  <c r="AH70" i="15"/>
  <c r="AH11" i="15"/>
  <c r="AH19" i="15"/>
  <c r="AH27" i="15"/>
  <c r="AH35" i="15"/>
  <c r="AH394" i="15"/>
  <c r="AH273" i="15"/>
  <c r="AH156" i="15"/>
  <c r="AH143" i="15"/>
  <c r="AH12" i="15"/>
  <c r="AH20" i="15"/>
  <c r="AH121" i="15"/>
  <c r="AH137" i="15"/>
  <c r="AH463" i="15"/>
  <c r="AH271" i="15"/>
  <c r="AH297" i="15"/>
  <c r="AH232" i="15"/>
  <c r="AH196" i="15"/>
  <c r="AH219" i="15"/>
  <c r="AH157" i="15"/>
  <c r="AH165" i="15"/>
  <c r="AH173" i="15"/>
  <c r="AH181" i="15"/>
  <c r="AH120" i="15"/>
  <c r="AH128" i="15"/>
  <c r="AH136" i="15"/>
  <c r="AH144" i="15"/>
  <c r="AH82" i="15"/>
  <c r="AH90" i="15"/>
  <c r="AH98" i="15"/>
  <c r="AH106" i="15"/>
  <c r="AH48" i="15"/>
  <c r="AH56" i="15"/>
  <c r="AH64" i="15"/>
  <c r="AH13" i="15"/>
  <c r="AH21" i="15"/>
  <c r="AH29" i="15"/>
  <c r="AH465" i="15"/>
  <c r="AH355" i="15"/>
  <c r="AH326" i="15"/>
  <c r="AH331" i="15"/>
  <c r="AH295" i="15"/>
  <c r="AH251" i="15"/>
  <c r="AH256" i="15"/>
  <c r="AH166" i="15"/>
  <c r="AH83" i="15"/>
  <c r="AH91" i="15"/>
  <c r="AH107" i="15"/>
  <c r="AH99" i="15"/>
  <c r="AH22" i="15"/>
  <c r="AH30" i="15"/>
  <c r="AH65" i="15"/>
  <c r="AH57" i="15"/>
  <c r="AH14" i="15"/>
  <c r="AF1012" i="15"/>
  <c r="AF1020" i="15"/>
  <c r="AF1028" i="15"/>
  <c r="AF1036" i="15"/>
  <c r="AF1007" i="15"/>
  <c r="AF975" i="15"/>
  <c r="AF983" i="15"/>
  <c r="AF1010" i="15"/>
  <c r="AF1018" i="15"/>
  <c r="AF1026" i="15"/>
  <c r="AF1034" i="15"/>
  <c r="AF973" i="15"/>
  <c r="AF981" i="15"/>
  <c r="AF1011" i="15"/>
  <c r="AF1019" i="15"/>
  <c r="AF1027" i="15"/>
  <c r="AF1035" i="15"/>
  <c r="AF974" i="15"/>
  <c r="AF982" i="15"/>
  <c r="AF1015" i="15"/>
  <c r="AF1032" i="15"/>
  <c r="AF976" i="15"/>
  <c r="AF980" i="15"/>
  <c r="AF989" i="15"/>
  <c r="AF997" i="15"/>
  <c r="AF938" i="15"/>
  <c r="AF946" i="15"/>
  <c r="AF1014" i="15"/>
  <c r="AF1031" i="15"/>
  <c r="AF979" i="15"/>
  <c r="AF991" i="15"/>
  <c r="AF999" i="15"/>
  <c r="AF969" i="15"/>
  <c r="AF940" i="15"/>
  <c r="AF948" i="15"/>
  <c r="AF1024" i="15"/>
  <c r="AF972" i="15"/>
  <c r="AF992" i="15"/>
  <c r="AF941" i="15"/>
  <c r="AF949" i="15"/>
  <c r="AF1009" i="15"/>
  <c r="AF1016" i="15"/>
  <c r="AF1023" i="15"/>
  <c r="AF1025" i="15"/>
  <c r="AF1030" i="15"/>
  <c r="AF994" i="15"/>
  <c r="AF944" i="15"/>
  <c r="AF957" i="15"/>
  <c r="AF899" i="15"/>
  <c r="AF907" i="15"/>
  <c r="AF1021" i="15"/>
  <c r="AF970" i="15"/>
  <c r="AF977" i="15"/>
  <c r="AF984" i="15"/>
  <c r="AF987" i="15"/>
  <c r="AF937" i="15"/>
  <c r="AF947" i="15"/>
  <c r="AF950" i="15"/>
  <c r="AF958" i="15"/>
  <c r="AF900" i="15"/>
  <c r="AF908" i="15"/>
  <c r="AF916" i="15"/>
  <c r="AF1017" i="15"/>
  <c r="AF986" i="15"/>
  <c r="AF936" i="15"/>
  <c r="AF960" i="15"/>
  <c r="AF902" i="15"/>
  <c r="AF910" i="15"/>
  <c r="AF918" i="15"/>
  <c r="AF978" i="15"/>
  <c r="AF943" i="15"/>
  <c r="AF945" i="15"/>
  <c r="AF952" i="15"/>
  <c r="AF955" i="15"/>
  <c r="AF934" i="15"/>
  <c r="AF906" i="15"/>
  <c r="AF909" i="15"/>
  <c r="AF913" i="15"/>
  <c r="AF926" i="15"/>
  <c r="AF897" i="15"/>
  <c r="AF866" i="15"/>
  <c r="AF874" i="15"/>
  <c r="AF1029" i="15"/>
  <c r="AF971" i="15"/>
  <c r="AF985" i="15"/>
  <c r="AF961" i="15"/>
  <c r="AF912" i="15"/>
  <c r="AF919" i="15"/>
  <c r="AF867" i="15"/>
  <c r="AF1022" i="15"/>
  <c r="AF1033" i="15"/>
  <c r="AF990" i="15"/>
  <c r="AF1008" i="15"/>
  <c r="AF898" i="15"/>
  <c r="AF901" i="15"/>
  <c r="AF911" i="15"/>
  <c r="AF917" i="15"/>
  <c r="AF921" i="15"/>
  <c r="AF861" i="15"/>
  <c r="AF869" i="15"/>
  <c r="AF988" i="15"/>
  <c r="AF993" i="15"/>
  <c r="AF995" i="15"/>
  <c r="AF935" i="15"/>
  <c r="AF942" i="15"/>
  <c r="AF953" i="15"/>
  <c r="AF904" i="15"/>
  <c r="AF922" i="15"/>
  <c r="AF862" i="15"/>
  <c r="AF870" i="15"/>
  <c r="AF939" i="15"/>
  <c r="AF872" i="15"/>
  <c r="AF873" i="15"/>
  <c r="AF879" i="15"/>
  <c r="AF887" i="15"/>
  <c r="AF827" i="15"/>
  <c r="AF835" i="15"/>
  <c r="AF923" i="15"/>
  <c r="AF871" i="15"/>
  <c r="AF880" i="15"/>
  <c r="AF888" i="15"/>
  <c r="AF828" i="15"/>
  <c r="AF836" i="15"/>
  <c r="AF844" i="15"/>
  <c r="AF956" i="15"/>
  <c r="AF959" i="15"/>
  <c r="AF915" i="15"/>
  <c r="AF864" i="15"/>
  <c r="AF881" i="15"/>
  <c r="AF889" i="15"/>
  <c r="AF860" i="15"/>
  <c r="AF829" i="15"/>
  <c r="AF837" i="15"/>
  <c r="AF1013" i="15"/>
  <c r="AF998" i="15"/>
  <c r="AF925" i="15"/>
  <c r="AF882" i="15"/>
  <c r="AF830" i="15"/>
  <c r="AF838" i="15"/>
  <c r="AF954" i="15"/>
  <c r="AF905" i="15"/>
  <c r="AF920" i="15"/>
  <c r="AF868" i="15"/>
  <c r="AF883" i="15"/>
  <c r="AF831" i="15"/>
  <c r="AF839" i="15"/>
  <c r="AF951" i="15"/>
  <c r="AF863" i="15"/>
  <c r="AF884" i="15"/>
  <c r="AF824" i="15"/>
  <c r="AF832" i="15"/>
  <c r="AF903" i="15"/>
  <c r="AF924" i="15"/>
  <c r="AF885" i="15"/>
  <c r="AF825" i="15"/>
  <c r="AF886" i="15"/>
  <c r="AF846" i="15"/>
  <c r="AF847" i="15"/>
  <c r="AF787" i="15"/>
  <c r="AF795" i="15"/>
  <c r="AF803" i="15"/>
  <c r="AF811" i="15"/>
  <c r="AF752" i="15"/>
  <c r="AF760" i="15"/>
  <c r="AF768" i="15"/>
  <c r="AF776" i="15"/>
  <c r="AF717" i="15"/>
  <c r="AF725" i="15"/>
  <c r="AF733" i="15"/>
  <c r="AF741" i="15"/>
  <c r="AF682" i="15"/>
  <c r="AF690" i="15"/>
  <c r="AF698" i="15"/>
  <c r="AF639" i="15"/>
  <c r="AF833" i="15"/>
  <c r="AF845" i="15"/>
  <c r="AF848" i="15"/>
  <c r="AF788" i="15"/>
  <c r="AF796" i="15"/>
  <c r="AF804" i="15"/>
  <c r="AF812" i="15"/>
  <c r="AF753" i="15"/>
  <c r="AF761" i="15"/>
  <c r="AF769" i="15"/>
  <c r="AF777" i="15"/>
  <c r="AF749" i="15"/>
  <c r="AF718" i="15"/>
  <c r="AF726" i="15"/>
  <c r="AF734" i="15"/>
  <c r="AF683" i="15"/>
  <c r="AF691" i="15"/>
  <c r="AF699" i="15"/>
  <c r="AF640" i="15"/>
  <c r="AF826" i="15"/>
  <c r="AF849" i="15"/>
  <c r="AF789" i="15"/>
  <c r="AF797" i="15"/>
  <c r="AF805" i="15"/>
  <c r="AF914" i="15"/>
  <c r="AF850" i="15"/>
  <c r="AF790" i="15"/>
  <c r="AF798" i="15"/>
  <c r="AF996" i="15"/>
  <c r="AF875" i="15"/>
  <c r="AF834" i="15"/>
  <c r="AF843" i="15"/>
  <c r="AF851" i="15"/>
  <c r="AF791" i="15"/>
  <c r="AF799" i="15"/>
  <c r="AF807" i="15"/>
  <c r="AF815" i="15"/>
  <c r="AF756" i="15"/>
  <c r="AF764" i="15"/>
  <c r="AF772" i="15"/>
  <c r="AF713" i="15"/>
  <c r="AF721" i="15"/>
  <c r="AF729" i="15"/>
  <c r="AF737" i="15"/>
  <c r="AF678" i="15"/>
  <c r="AF686" i="15"/>
  <c r="AF694" i="15"/>
  <c r="AF702" i="15"/>
  <c r="AF877" i="15"/>
  <c r="AF841" i="15"/>
  <c r="AF793" i="15"/>
  <c r="AF801" i="15"/>
  <c r="AF878" i="15"/>
  <c r="AF840" i="15"/>
  <c r="AF794" i="15"/>
  <c r="AF802" i="15"/>
  <c r="AF810" i="15"/>
  <c r="AF876" i="15"/>
  <c r="AF809" i="15"/>
  <c r="AF813" i="15"/>
  <c r="AF763" i="15"/>
  <c r="AF773" i="15"/>
  <c r="AF723" i="15"/>
  <c r="AF740" i="15"/>
  <c r="AF676" i="15"/>
  <c r="AF693" i="15"/>
  <c r="AF842" i="15"/>
  <c r="AF766" i="15"/>
  <c r="AF716" i="15"/>
  <c r="AF759" i="15"/>
  <c r="AF762" i="15"/>
  <c r="AF722" i="15"/>
  <c r="AF739" i="15"/>
  <c r="AF689" i="15"/>
  <c r="AF692" i="15"/>
  <c r="AF852" i="15"/>
  <c r="AF755" i="15"/>
  <c r="AF765" i="15"/>
  <c r="AF715" i="15"/>
  <c r="AF732" i="15"/>
  <c r="AF735" i="15"/>
  <c r="AF792" i="15"/>
  <c r="AF808" i="15"/>
  <c r="AF758" i="15"/>
  <c r="AF775" i="15"/>
  <c r="AF778" i="15"/>
  <c r="AF800" i="15"/>
  <c r="AF806" i="15"/>
  <c r="AF786" i="15"/>
  <c r="AF751" i="15"/>
  <c r="AF754" i="15"/>
  <c r="AF771" i="15"/>
  <c r="AF714" i="15"/>
  <c r="AF731" i="15"/>
  <c r="AF681" i="15"/>
  <c r="AF684" i="15"/>
  <c r="AF701" i="15"/>
  <c r="AF648" i="15"/>
  <c r="AF750" i="15"/>
  <c r="AF767" i="15"/>
  <c r="AF728" i="15"/>
  <c r="AF757" i="15"/>
  <c r="AF774" i="15"/>
  <c r="AF688" i="15"/>
  <c r="AF695" i="15"/>
  <c r="AF697" i="15"/>
  <c r="AF641" i="15"/>
  <c r="AF645" i="15"/>
  <c r="AF652" i="15"/>
  <c r="AF660" i="15"/>
  <c r="AF609" i="15"/>
  <c r="AF617" i="15"/>
  <c r="AF625" i="15"/>
  <c r="AF566" i="15"/>
  <c r="AF574" i="15"/>
  <c r="AF582" i="15"/>
  <c r="AF590" i="15"/>
  <c r="AF530" i="15"/>
  <c r="AF538" i="15"/>
  <c r="AF546" i="15"/>
  <c r="AF554" i="15"/>
  <c r="AF495" i="15"/>
  <c r="AF823" i="15"/>
  <c r="AF814" i="15"/>
  <c r="AF679" i="15"/>
  <c r="AF700" i="15"/>
  <c r="AF644" i="15"/>
  <c r="AF654" i="15"/>
  <c r="AF662" i="15"/>
  <c r="AF603" i="15"/>
  <c r="AF611" i="15"/>
  <c r="AF619" i="15"/>
  <c r="AF627" i="15"/>
  <c r="AF568" i="15"/>
  <c r="AF576" i="15"/>
  <c r="AF584" i="15"/>
  <c r="AF592" i="15"/>
  <c r="AF564" i="15"/>
  <c r="AF532" i="15"/>
  <c r="AF540" i="15"/>
  <c r="AF548" i="15"/>
  <c r="AF556" i="15"/>
  <c r="AF526" i="15"/>
  <c r="AF770" i="15"/>
  <c r="AF719" i="15"/>
  <c r="AF738" i="15"/>
  <c r="AF727" i="15"/>
  <c r="AF677" i="15"/>
  <c r="AF687" i="15"/>
  <c r="AF696" i="15"/>
  <c r="AF704" i="15"/>
  <c r="AF675" i="15"/>
  <c r="AF643" i="15"/>
  <c r="AF656" i="15"/>
  <c r="AF664" i="15"/>
  <c r="AF605" i="15"/>
  <c r="AF712" i="15"/>
  <c r="AF649" i="15"/>
  <c r="AF666" i="15"/>
  <c r="AF614" i="15"/>
  <c r="AF620" i="15"/>
  <c r="AF573" i="15"/>
  <c r="AF579" i="15"/>
  <c r="AF585" i="15"/>
  <c r="AF537" i="15"/>
  <c r="AF543" i="15"/>
  <c r="AF549" i="15"/>
  <c r="AF720" i="15"/>
  <c r="AF659" i="15"/>
  <c r="AF602" i="15"/>
  <c r="AF613" i="15"/>
  <c r="AF626" i="15"/>
  <c r="AF572" i="15"/>
  <c r="AF578" i="15"/>
  <c r="AF591" i="15"/>
  <c r="AF536" i="15"/>
  <c r="AF542" i="15"/>
  <c r="AF555" i="15"/>
  <c r="AF499" i="15"/>
  <c r="AF646" i="15"/>
  <c r="AF655" i="15"/>
  <c r="AF665" i="15"/>
  <c r="AF612" i="15"/>
  <c r="AF565" i="15"/>
  <c r="AF651" i="15"/>
  <c r="AF661" i="15"/>
  <c r="AF604" i="15"/>
  <c r="AF624" i="15"/>
  <c r="AF630" i="15"/>
  <c r="AF569" i="15"/>
  <c r="AF865" i="15"/>
  <c r="AF680" i="15"/>
  <c r="AF685" i="15"/>
  <c r="AF657" i="15"/>
  <c r="AF607" i="15"/>
  <c r="AF623" i="15"/>
  <c r="AF629" i="15"/>
  <c r="AF575" i="15"/>
  <c r="AF588" i="15"/>
  <c r="AF650" i="15"/>
  <c r="AF638" i="15"/>
  <c r="AF616" i="15"/>
  <c r="AF601" i="15"/>
  <c r="AF571" i="15"/>
  <c r="AF586" i="15"/>
  <c r="AF544" i="15"/>
  <c r="AF552" i="15"/>
  <c r="AF511" i="15"/>
  <c r="AF736" i="15"/>
  <c r="AF658" i="15"/>
  <c r="AF606" i="15"/>
  <c r="AF610" i="15"/>
  <c r="AF577" i="15"/>
  <c r="AF535" i="15"/>
  <c r="AF494" i="15"/>
  <c r="AF512" i="15"/>
  <c r="AF647" i="15"/>
  <c r="AF528" i="15"/>
  <c r="AF513" i="15"/>
  <c r="AF454" i="15"/>
  <c r="AF581" i="15"/>
  <c r="AF583" i="15"/>
  <c r="AF551" i="15"/>
  <c r="AF493" i="15"/>
  <c r="AF642" i="15"/>
  <c r="AF663" i="15"/>
  <c r="AF667" i="15"/>
  <c r="AF587" i="15"/>
  <c r="AF534" i="15"/>
  <c r="AF497" i="15"/>
  <c r="AF498" i="15"/>
  <c r="AF507" i="15"/>
  <c r="AF515" i="15"/>
  <c r="AF724" i="15"/>
  <c r="AF608" i="15"/>
  <c r="AF618" i="15"/>
  <c r="AF621" i="15"/>
  <c r="AF570" i="15"/>
  <c r="AF589" i="15"/>
  <c r="AF593" i="15"/>
  <c r="AF545" i="15"/>
  <c r="AF553" i="15"/>
  <c r="AF492" i="15"/>
  <c r="AF496" i="15"/>
  <c r="AF508" i="15"/>
  <c r="AF516" i="15"/>
  <c r="AF730" i="15"/>
  <c r="AF622" i="15"/>
  <c r="AF531" i="15"/>
  <c r="AF504" i="15"/>
  <c r="AF509" i="15"/>
  <c r="AF491" i="15"/>
  <c r="AF468" i="15"/>
  <c r="AF476" i="15"/>
  <c r="AF424" i="15"/>
  <c r="AF432" i="15"/>
  <c r="AF440" i="15"/>
  <c r="AF381" i="15"/>
  <c r="AF389" i="15"/>
  <c r="AF397" i="15"/>
  <c r="AF405" i="15"/>
  <c r="AF344" i="15"/>
  <c r="AF352" i="15"/>
  <c r="AF360" i="15"/>
  <c r="AF368" i="15"/>
  <c r="AF307" i="15"/>
  <c r="AF539" i="15"/>
  <c r="AF514" i="15"/>
  <c r="AF457" i="15"/>
  <c r="AF458" i="15"/>
  <c r="AF459" i="15"/>
  <c r="AF460" i="15"/>
  <c r="AF461" i="15"/>
  <c r="AF469" i="15"/>
  <c r="AF477" i="15"/>
  <c r="AF425" i="15"/>
  <c r="AF433" i="15"/>
  <c r="AF441" i="15"/>
  <c r="AF382" i="15"/>
  <c r="AF390" i="15"/>
  <c r="AF398" i="15"/>
  <c r="AF406" i="15"/>
  <c r="AF345" i="15"/>
  <c r="AF353" i="15"/>
  <c r="AF361" i="15"/>
  <c r="AF369" i="15"/>
  <c r="AF308" i="15"/>
  <c r="AF533" i="15"/>
  <c r="AF502" i="15"/>
  <c r="AF456" i="15"/>
  <c r="AF462" i="15"/>
  <c r="AF470" i="15"/>
  <c r="AF478" i="15"/>
  <c r="AF418" i="15"/>
  <c r="AF426" i="15"/>
  <c r="AF434" i="15"/>
  <c r="AF442" i="15"/>
  <c r="AF383" i="15"/>
  <c r="AF391" i="15"/>
  <c r="AF399" i="15"/>
  <c r="AF407" i="15"/>
  <c r="AF346" i="15"/>
  <c r="AF354" i="15"/>
  <c r="AF362" i="15"/>
  <c r="AF370" i="15"/>
  <c r="AF615" i="15"/>
  <c r="AF628" i="15"/>
  <c r="AF527" i="15"/>
  <c r="AF547" i="15"/>
  <c r="AF505" i="15"/>
  <c r="AF517" i="15"/>
  <c r="AF463" i="15"/>
  <c r="AF471" i="15"/>
  <c r="AF479" i="15"/>
  <c r="AF419" i="15"/>
  <c r="AF427" i="15"/>
  <c r="AF435" i="15"/>
  <c r="AF443" i="15"/>
  <c r="AF384" i="15"/>
  <c r="AF392" i="15"/>
  <c r="AF400" i="15"/>
  <c r="AF408" i="15"/>
  <c r="AF347" i="15"/>
  <c r="AF355" i="15"/>
  <c r="AF363" i="15"/>
  <c r="AF371" i="15"/>
  <c r="AF310" i="15"/>
  <c r="AF653" i="15"/>
  <c r="AF580" i="15"/>
  <c r="AF541" i="15"/>
  <c r="AF500" i="15"/>
  <c r="AF510" i="15"/>
  <c r="AF464" i="15"/>
  <c r="AF472" i="15"/>
  <c r="AF480" i="15"/>
  <c r="AF420" i="15"/>
  <c r="AF428" i="15"/>
  <c r="AF436" i="15"/>
  <c r="AF444" i="15"/>
  <c r="AF385" i="15"/>
  <c r="AF393" i="15"/>
  <c r="AF401" i="15"/>
  <c r="AF409" i="15"/>
  <c r="AF380" i="15"/>
  <c r="AF348" i="15"/>
  <c r="AF356" i="15"/>
  <c r="AF364" i="15"/>
  <c r="AF372" i="15"/>
  <c r="AF342" i="15"/>
  <c r="AF311" i="15"/>
  <c r="AF703" i="15"/>
  <c r="AF506" i="15"/>
  <c r="AF466" i="15"/>
  <c r="AF474" i="15"/>
  <c r="AF482" i="15"/>
  <c r="AF422" i="15"/>
  <c r="AF430" i="15"/>
  <c r="AF438" i="15"/>
  <c r="AF387" i="15"/>
  <c r="AF395" i="15"/>
  <c r="AF403" i="15"/>
  <c r="AF350" i="15"/>
  <c r="AF358" i="15"/>
  <c r="AF366" i="15"/>
  <c r="AF567" i="15"/>
  <c r="AF467" i="15"/>
  <c r="AF431" i="15"/>
  <c r="AF396" i="15"/>
  <c r="AF359" i="15"/>
  <c r="AF313" i="15"/>
  <c r="AF321" i="15"/>
  <c r="AF329" i="15"/>
  <c r="AF268" i="15"/>
  <c r="AF276" i="15"/>
  <c r="AF284" i="15"/>
  <c r="AF292" i="15"/>
  <c r="AF230" i="15"/>
  <c r="AF238" i="15"/>
  <c r="AF246" i="15"/>
  <c r="AF254" i="15"/>
  <c r="AF193" i="15"/>
  <c r="AF201" i="15"/>
  <c r="AF209" i="15"/>
  <c r="AF217" i="15"/>
  <c r="AF421" i="15"/>
  <c r="AF386" i="15"/>
  <c r="AF349" i="15"/>
  <c r="AF312" i="15"/>
  <c r="AF314" i="15"/>
  <c r="AF322" i="15"/>
  <c r="AF330" i="15"/>
  <c r="AF269" i="15"/>
  <c r="AF277" i="15"/>
  <c r="AF285" i="15"/>
  <c r="AF293" i="15"/>
  <c r="AF231" i="15"/>
  <c r="AF239" i="15"/>
  <c r="AF247" i="15"/>
  <c r="AF255" i="15"/>
  <c r="AF194" i="15"/>
  <c r="AF202" i="15"/>
  <c r="AF210" i="15"/>
  <c r="AF218" i="15"/>
  <c r="AF475" i="15"/>
  <c r="AF453" i="15"/>
  <c r="AF439" i="15"/>
  <c r="AF404" i="15"/>
  <c r="AF367" i="15"/>
  <c r="AF315" i="15"/>
  <c r="AF323" i="15"/>
  <c r="AF331" i="15"/>
  <c r="AF270" i="15"/>
  <c r="AF278" i="15"/>
  <c r="AF286" i="15"/>
  <c r="AF294" i="15"/>
  <c r="AF232" i="15"/>
  <c r="AF240" i="15"/>
  <c r="AF248" i="15"/>
  <c r="AF256" i="15"/>
  <c r="AF195" i="15"/>
  <c r="AF203" i="15"/>
  <c r="AF211" i="15"/>
  <c r="AF465" i="15"/>
  <c r="AF429" i="15"/>
  <c r="AF394" i="15"/>
  <c r="AF357" i="15"/>
  <c r="AF316" i="15"/>
  <c r="AF324" i="15"/>
  <c r="AF332" i="15"/>
  <c r="AF271" i="15"/>
  <c r="AF279" i="15"/>
  <c r="AF287" i="15"/>
  <c r="AF295" i="15"/>
  <c r="AF233" i="15"/>
  <c r="AF241" i="15"/>
  <c r="AF249" i="15"/>
  <c r="AF257" i="15"/>
  <c r="AF196" i="15"/>
  <c r="AF204" i="15"/>
  <c r="AF212" i="15"/>
  <c r="AF220" i="15"/>
  <c r="AF550" i="15"/>
  <c r="AF501" i="15"/>
  <c r="AF423" i="15"/>
  <c r="AF388" i="15"/>
  <c r="AF351" i="15"/>
  <c r="AF309" i="15"/>
  <c r="AF319" i="15"/>
  <c r="AF327" i="15"/>
  <c r="AF274" i="15"/>
  <c r="AF282" i="15"/>
  <c r="AF290" i="15"/>
  <c r="AF236" i="15"/>
  <c r="AF244" i="15"/>
  <c r="AF252" i="15"/>
  <c r="AF199" i="15"/>
  <c r="AF207" i="15"/>
  <c r="AF215" i="15"/>
  <c r="AF455" i="15"/>
  <c r="AF445" i="15"/>
  <c r="AF272" i="15"/>
  <c r="AF235" i="15"/>
  <c r="AF197" i="15"/>
  <c r="AF161" i="15"/>
  <c r="AF169" i="15"/>
  <c r="AF177" i="15"/>
  <c r="AF124" i="15"/>
  <c r="AF132" i="15"/>
  <c r="AF140" i="15"/>
  <c r="AF86" i="15"/>
  <c r="AF94" i="15"/>
  <c r="AF102" i="15"/>
  <c r="AF52" i="15"/>
  <c r="AF60" i="15"/>
  <c r="AF68" i="15"/>
  <c r="AF9" i="15"/>
  <c r="AF17" i="15"/>
  <c r="AF25" i="15"/>
  <c r="AF33" i="15"/>
  <c r="AF328" i="15"/>
  <c r="AF258" i="15"/>
  <c r="AF158" i="15"/>
  <c r="AF30" i="15"/>
  <c r="AF101" i="15"/>
  <c r="AF51" i="15"/>
  <c r="AF437" i="15"/>
  <c r="AF334" i="15"/>
  <c r="AF291" i="15"/>
  <c r="AF296" i="15"/>
  <c r="AF259" i="15"/>
  <c r="AF216" i="15"/>
  <c r="AF162" i="15"/>
  <c r="AF170" i="15"/>
  <c r="AF178" i="15"/>
  <c r="AF125" i="15"/>
  <c r="AF133" i="15"/>
  <c r="AF141" i="15"/>
  <c r="AF87" i="15"/>
  <c r="AF95" i="15"/>
  <c r="AF103" i="15"/>
  <c r="AF45" i="15"/>
  <c r="AF53" i="15"/>
  <c r="AF61" i="15"/>
  <c r="AF69" i="15"/>
  <c r="AF10" i="15"/>
  <c r="AF18" i="15"/>
  <c r="AF26" i="15"/>
  <c r="AF34" i="15"/>
  <c r="AF253" i="15"/>
  <c r="AF174" i="15"/>
  <c r="AF182" i="15"/>
  <c r="AF107" i="15"/>
  <c r="AF49" i="15"/>
  <c r="AF160" i="15"/>
  <c r="AF176" i="15"/>
  <c r="AF131" i="15"/>
  <c r="AF93" i="15"/>
  <c r="AF503" i="15"/>
  <c r="AF417" i="15"/>
  <c r="AF320" i="15"/>
  <c r="AF325" i="15"/>
  <c r="AF305" i="15"/>
  <c r="AF289" i="15"/>
  <c r="AF245" i="15"/>
  <c r="AF250" i="15"/>
  <c r="AF229" i="15"/>
  <c r="AF214" i="15"/>
  <c r="AF155" i="15"/>
  <c r="AF163" i="15"/>
  <c r="AF171" i="15"/>
  <c r="AF179" i="15"/>
  <c r="AF118" i="15"/>
  <c r="AF126" i="15"/>
  <c r="AF134" i="15"/>
  <c r="AF142" i="15"/>
  <c r="AF80" i="15"/>
  <c r="AF88" i="15"/>
  <c r="AF96" i="15"/>
  <c r="AF104" i="15"/>
  <c r="AF46" i="15"/>
  <c r="AF54" i="15"/>
  <c r="AF62" i="15"/>
  <c r="AF70" i="15"/>
  <c r="AF11" i="15"/>
  <c r="AF19" i="15"/>
  <c r="AF27" i="15"/>
  <c r="AF35" i="15"/>
  <c r="AF166" i="15"/>
  <c r="AF91" i="15"/>
  <c r="AF65" i="15"/>
  <c r="AF22" i="15"/>
  <c r="AF318" i="15"/>
  <c r="AF275" i="15"/>
  <c r="AF280" i="15"/>
  <c r="AF243" i="15"/>
  <c r="AF200" i="15"/>
  <c r="AF205" i="15"/>
  <c r="AF156" i="15"/>
  <c r="AF164" i="15"/>
  <c r="AF172" i="15"/>
  <c r="AF180" i="15"/>
  <c r="AF119" i="15"/>
  <c r="AF127" i="15"/>
  <c r="AF135" i="15"/>
  <c r="AF143" i="15"/>
  <c r="AF81" i="15"/>
  <c r="AF89" i="15"/>
  <c r="AF97" i="15"/>
  <c r="AF105" i="15"/>
  <c r="AF47" i="15"/>
  <c r="AF55" i="15"/>
  <c r="AF63" i="15"/>
  <c r="AF71" i="15"/>
  <c r="AF44" i="15"/>
  <c r="AF12" i="15"/>
  <c r="AF20" i="15"/>
  <c r="AF28" i="15"/>
  <c r="AF36" i="15"/>
  <c r="AF481" i="15"/>
  <c r="AF129" i="15"/>
  <c r="AF137" i="15"/>
  <c r="AF145" i="15"/>
  <c r="AF14" i="15"/>
  <c r="AF154" i="15"/>
  <c r="AF123" i="15"/>
  <c r="AF139" i="15"/>
  <c r="AF85" i="15"/>
  <c r="AF529" i="15"/>
  <c r="AF402" i="15"/>
  <c r="AF343" i="15"/>
  <c r="AF273" i="15"/>
  <c r="AF234" i="15"/>
  <c r="AF198" i="15"/>
  <c r="AF157" i="15"/>
  <c r="AF165" i="15"/>
  <c r="AF173" i="15"/>
  <c r="AF181" i="15"/>
  <c r="AF120" i="15"/>
  <c r="AF128" i="15"/>
  <c r="AF136" i="15"/>
  <c r="AF144" i="15"/>
  <c r="AF82" i="15"/>
  <c r="AF90" i="15"/>
  <c r="AF98" i="15"/>
  <c r="AF106" i="15"/>
  <c r="AF48" i="15"/>
  <c r="AF56" i="15"/>
  <c r="AF64" i="15"/>
  <c r="AF13" i="15"/>
  <c r="AF21" i="15"/>
  <c r="AF29" i="15"/>
  <c r="AF6" i="15"/>
  <c r="AF333" i="15"/>
  <c r="AF297" i="15"/>
  <c r="AF219" i="15"/>
  <c r="AF121" i="15"/>
  <c r="AF83" i="15"/>
  <c r="AF99" i="15"/>
  <c r="AF57" i="15"/>
  <c r="AF109" i="15"/>
  <c r="AF518" i="15"/>
  <c r="AF473" i="15"/>
  <c r="AF483" i="15"/>
  <c r="AF326" i="15"/>
  <c r="AF283" i="15"/>
  <c r="AF288" i="15"/>
  <c r="AF267" i="15"/>
  <c r="AF251" i="15"/>
  <c r="AF208" i="15"/>
  <c r="AF213" i="15"/>
  <c r="AF221" i="15"/>
  <c r="AF159" i="15"/>
  <c r="AF167" i="15"/>
  <c r="AF175" i="15"/>
  <c r="AF183" i="15"/>
  <c r="AF122" i="15"/>
  <c r="AF130" i="15"/>
  <c r="AF138" i="15"/>
  <c r="AF146" i="15"/>
  <c r="AF117" i="15"/>
  <c r="AF84" i="15"/>
  <c r="AF92" i="15"/>
  <c r="AF100" i="15"/>
  <c r="AF108" i="15"/>
  <c r="AF79" i="15"/>
  <c r="AF50" i="15"/>
  <c r="AF58" i="15"/>
  <c r="AF66" i="15"/>
  <c r="AF7" i="15"/>
  <c r="AF15" i="15"/>
  <c r="AF23" i="15"/>
  <c r="AF31" i="15"/>
  <c r="AF365" i="15"/>
  <c r="AF306" i="15"/>
  <c r="AF317" i="15"/>
  <c r="AF281" i="15"/>
  <c r="AF237" i="15"/>
  <c r="AF242" i="15"/>
  <c r="AF206" i="15"/>
  <c r="AF192" i="15"/>
  <c r="AF168" i="15"/>
  <c r="AF184" i="15"/>
  <c r="AF8" i="15"/>
  <c r="AF16" i="15"/>
  <c r="AF32" i="15"/>
  <c r="AF24" i="15"/>
  <c r="AF67" i="15"/>
  <c r="AF59" i="15"/>
  <c r="AI1009" i="15"/>
  <c r="AI1017" i="15"/>
  <c r="AI1025" i="15"/>
  <c r="AI1033" i="15"/>
  <c r="AI972" i="15"/>
  <c r="AI980" i="15"/>
  <c r="AI1015" i="15"/>
  <c r="AI1023" i="15"/>
  <c r="AI1031" i="15"/>
  <c r="AI970" i="15"/>
  <c r="AI978" i="15"/>
  <c r="AI1008" i="15"/>
  <c r="AI1016" i="15"/>
  <c r="AI1024" i="15"/>
  <c r="AI1032" i="15"/>
  <c r="AI971" i="15"/>
  <c r="AI979" i="15"/>
  <c r="AI1019" i="15"/>
  <c r="AI1036" i="15"/>
  <c r="AI984" i="15"/>
  <c r="AI985" i="15"/>
  <c r="AI986" i="15"/>
  <c r="AI994" i="15"/>
  <c r="AI935" i="15"/>
  <c r="AI943" i="15"/>
  <c r="AI951" i="15"/>
  <c r="AI1018" i="15"/>
  <c r="AI1022" i="15"/>
  <c r="AI1035" i="15"/>
  <c r="AI983" i="15"/>
  <c r="AI988" i="15"/>
  <c r="AI996" i="15"/>
  <c r="AI937" i="15"/>
  <c r="AI945" i="15"/>
  <c r="AI1011" i="15"/>
  <c r="AI1028" i="15"/>
  <c r="AI976" i="15"/>
  <c r="AI989" i="15"/>
  <c r="AI997" i="15"/>
  <c r="AI938" i="15"/>
  <c r="AI946" i="15"/>
  <c r="AI974" i="15"/>
  <c r="AI981" i="15"/>
  <c r="AI995" i="15"/>
  <c r="AI998" i="15"/>
  <c r="AI948" i="15"/>
  <c r="AI954" i="15"/>
  <c r="AI904" i="15"/>
  <c r="AI991" i="15"/>
  <c r="AI941" i="15"/>
  <c r="AI955" i="15"/>
  <c r="AI934" i="15"/>
  <c r="AI905" i="15"/>
  <c r="AI913" i="15"/>
  <c r="AI1010" i="15"/>
  <c r="AI1012" i="15"/>
  <c r="AI1030" i="15"/>
  <c r="AI975" i="15"/>
  <c r="AI977" i="15"/>
  <c r="AI982" i="15"/>
  <c r="AI987" i="15"/>
  <c r="AI990" i="15"/>
  <c r="AI940" i="15"/>
  <c r="AI957" i="15"/>
  <c r="AI899" i="15"/>
  <c r="AI907" i="15"/>
  <c r="AI915" i="15"/>
  <c r="AI1013" i="15"/>
  <c r="AI1021" i="15"/>
  <c r="AI959" i="15"/>
  <c r="AI910" i="15"/>
  <c r="AI923" i="15"/>
  <c r="AI863" i="15"/>
  <c r="AI871" i="15"/>
  <c r="AI1014" i="15"/>
  <c r="AI936" i="15"/>
  <c r="AI903" i="15"/>
  <c r="AI906" i="15"/>
  <c r="AI914" i="15"/>
  <c r="AI924" i="15"/>
  <c r="AI864" i="15"/>
  <c r="AI1026" i="15"/>
  <c r="AI1029" i="15"/>
  <c r="AI992" i="15"/>
  <c r="AI999" i="15"/>
  <c r="AI939" i="15"/>
  <c r="AI902" i="15"/>
  <c r="AI926" i="15"/>
  <c r="AI866" i="15"/>
  <c r="AI961" i="15"/>
  <c r="AI898" i="15"/>
  <c r="AI908" i="15"/>
  <c r="AI912" i="15"/>
  <c r="AI918" i="15"/>
  <c r="AI919" i="15"/>
  <c r="AI867" i="15"/>
  <c r="AI1027" i="15"/>
  <c r="AI969" i="15"/>
  <c r="AI952" i="15"/>
  <c r="AI958" i="15"/>
  <c r="AI909" i="15"/>
  <c r="AI865" i="15"/>
  <c r="AI884" i="15"/>
  <c r="AI824" i="15"/>
  <c r="AI832" i="15"/>
  <c r="AI1007" i="15"/>
  <c r="AI944" i="15"/>
  <c r="AI901" i="15"/>
  <c r="AI917" i="15"/>
  <c r="AI897" i="15"/>
  <c r="AI885" i="15"/>
  <c r="AI825" i="15"/>
  <c r="AI833" i="15"/>
  <c r="AI841" i="15"/>
  <c r="AI993" i="15"/>
  <c r="AI921" i="15"/>
  <c r="AI869" i="15"/>
  <c r="AI872" i="15"/>
  <c r="AI873" i="15"/>
  <c r="AI874" i="15"/>
  <c r="AI875" i="15"/>
  <c r="AI876" i="15"/>
  <c r="AI877" i="15"/>
  <c r="AI878" i="15"/>
  <c r="AI886" i="15"/>
  <c r="AI826" i="15"/>
  <c r="AI834" i="15"/>
  <c r="AI1020" i="15"/>
  <c r="AI949" i="15"/>
  <c r="AI953" i="15"/>
  <c r="AI956" i="15"/>
  <c r="AI862" i="15"/>
  <c r="AI879" i="15"/>
  <c r="AI887" i="15"/>
  <c r="AI827" i="15"/>
  <c r="AI835" i="15"/>
  <c r="AI973" i="15"/>
  <c r="AI950" i="15"/>
  <c r="AI925" i="15"/>
  <c r="AI880" i="15"/>
  <c r="AI888" i="15"/>
  <c r="AI828" i="15"/>
  <c r="AI836" i="15"/>
  <c r="AI844" i="15"/>
  <c r="AI1034" i="15"/>
  <c r="AI920" i="15"/>
  <c r="AI868" i="15"/>
  <c r="AI881" i="15"/>
  <c r="AI889" i="15"/>
  <c r="AI829" i="15"/>
  <c r="AI837" i="15"/>
  <c r="AI960" i="15"/>
  <c r="AI911" i="15"/>
  <c r="AI916" i="15"/>
  <c r="AI861" i="15"/>
  <c r="AI882" i="15"/>
  <c r="AI947" i="15"/>
  <c r="AI870" i="15"/>
  <c r="AI852" i="15"/>
  <c r="AI792" i="15"/>
  <c r="AI800" i="15"/>
  <c r="AI808" i="15"/>
  <c r="AI786" i="15"/>
  <c r="AI757" i="15"/>
  <c r="AI765" i="15"/>
  <c r="AI773" i="15"/>
  <c r="AI714" i="15"/>
  <c r="AI722" i="15"/>
  <c r="AI730" i="15"/>
  <c r="AI738" i="15"/>
  <c r="AI679" i="15"/>
  <c r="AI687" i="15"/>
  <c r="AI695" i="15"/>
  <c r="AI703" i="15"/>
  <c r="AI644" i="15"/>
  <c r="AI793" i="15"/>
  <c r="AI801" i="15"/>
  <c r="AI809" i="15"/>
  <c r="AI750" i="15"/>
  <c r="AI758" i="15"/>
  <c r="AI766" i="15"/>
  <c r="AI774" i="15"/>
  <c r="AI715" i="15"/>
  <c r="AI723" i="15"/>
  <c r="AI731" i="15"/>
  <c r="AI739" i="15"/>
  <c r="AI680" i="15"/>
  <c r="AI688" i="15"/>
  <c r="AI696" i="15"/>
  <c r="AI704" i="15"/>
  <c r="AI840" i="15"/>
  <c r="AI846" i="15"/>
  <c r="AI823" i="15"/>
  <c r="AI794" i="15"/>
  <c r="AI802" i="15"/>
  <c r="AI810" i="15"/>
  <c r="AI830" i="15"/>
  <c r="AI839" i="15"/>
  <c r="AI845" i="15"/>
  <c r="AI847" i="15"/>
  <c r="AI787" i="15"/>
  <c r="AI795" i="15"/>
  <c r="AI848" i="15"/>
  <c r="AI788" i="15"/>
  <c r="AI796" i="15"/>
  <c r="AI804" i="15"/>
  <c r="AI812" i="15"/>
  <c r="AI753" i="15"/>
  <c r="AI761" i="15"/>
  <c r="AI769" i="15"/>
  <c r="AI777" i="15"/>
  <c r="AI718" i="15"/>
  <c r="AI726" i="15"/>
  <c r="AI734" i="15"/>
  <c r="AI712" i="15"/>
  <c r="AI683" i="15"/>
  <c r="AI691" i="15"/>
  <c r="AI699" i="15"/>
  <c r="AI900" i="15"/>
  <c r="AI860" i="15"/>
  <c r="AI831" i="15"/>
  <c r="AI838" i="15"/>
  <c r="AI843" i="15"/>
  <c r="AI850" i="15"/>
  <c r="AI790" i="15"/>
  <c r="AI798" i="15"/>
  <c r="AI942" i="15"/>
  <c r="AI922" i="15"/>
  <c r="AI842" i="15"/>
  <c r="AI851" i="15"/>
  <c r="AI791" i="15"/>
  <c r="AI799" i="15"/>
  <c r="AI807" i="15"/>
  <c r="AI849" i="15"/>
  <c r="AI811" i="15"/>
  <c r="AI814" i="15"/>
  <c r="AI764" i="15"/>
  <c r="AI767" i="15"/>
  <c r="AI717" i="15"/>
  <c r="AI727" i="15"/>
  <c r="AI677" i="15"/>
  <c r="AI694" i="15"/>
  <c r="AI697" i="15"/>
  <c r="AI883" i="15"/>
  <c r="AI789" i="15"/>
  <c r="AI760" i="15"/>
  <c r="AI770" i="15"/>
  <c r="AI797" i="15"/>
  <c r="AI813" i="15"/>
  <c r="AI763" i="15"/>
  <c r="AI713" i="15"/>
  <c r="AI716" i="15"/>
  <c r="AI733" i="15"/>
  <c r="AI676" i="15"/>
  <c r="AI693" i="15"/>
  <c r="AI805" i="15"/>
  <c r="AI756" i="15"/>
  <c r="AI759" i="15"/>
  <c r="AI776" i="15"/>
  <c r="AI719" i="15"/>
  <c r="AI736" i="15"/>
  <c r="AI803" i="15"/>
  <c r="AI752" i="15"/>
  <c r="AI762" i="15"/>
  <c r="AI749" i="15"/>
  <c r="AI755" i="15"/>
  <c r="AI772" i="15"/>
  <c r="AI775" i="15"/>
  <c r="AI725" i="15"/>
  <c r="AI735" i="15"/>
  <c r="AI685" i="15"/>
  <c r="AI702" i="15"/>
  <c r="AI645" i="15"/>
  <c r="AI751" i="15"/>
  <c r="AI768" i="15"/>
  <c r="AI721" i="15"/>
  <c r="AI728" i="15"/>
  <c r="AI678" i="15"/>
  <c r="AI681" i="15"/>
  <c r="AI690" i="15"/>
  <c r="AI642" i="15"/>
  <c r="AI646" i="15"/>
  <c r="AI649" i="15"/>
  <c r="AI657" i="15"/>
  <c r="AI665" i="15"/>
  <c r="AI606" i="15"/>
  <c r="AI614" i="15"/>
  <c r="AI622" i="15"/>
  <c r="AI630" i="15"/>
  <c r="AI571" i="15"/>
  <c r="AI579" i="15"/>
  <c r="AI587" i="15"/>
  <c r="AI527" i="15"/>
  <c r="AI535" i="15"/>
  <c r="AI543" i="15"/>
  <c r="AI551" i="15"/>
  <c r="AI492" i="15"/>
  <c r="AI737" i="15"/>
  <c r="AI740" i="15"/>
  <c r="AI686" i="15"/>
  <c r="AI675" i="15"/>
  <c r="AI641" i="15"/>
  <c r="AI651" i="15"/>
  <c r="AI659" i="15"/>
  <c r="AI667" i="15"/>
  <c r="AI608" i="15"/>
  <c r="AI616" i="15"/>
  <c r="AI624" i="15"/>
  <c r="AI565" i="15"/>
  <c r="AI573" i="15"/>
  <c r="AI581" i="15"/>
  <c r="AI589" i="15"/>
  <c r="AI529" i="15"/>
  <c r="AI537" i="15"/>
  <c r="AI545" i="15"/>
  <c r="AI553" i="15"/>
  <c r="AI494" i="15"/>
  <c r="AI806" i="15"/>
  <c r="AI729" i="15"/>
  <c r="AI732" i="15"/>
  <c r="AI684" i="15"/>
  <c r="AI700" i="15"/>
  <c r="AI815" i="15"/>
  <c r="AI682" i="15"/>
  <c r="AI689" i="15"/>
  <c r="AI698" i="15"/>
  <c r="AI640" i="15"/>
  <c r="AI653" i="15"/>
  <c r="AI661" i="15"/>
  <c r="AI602" i="15"/>
  <c r="AI610" i="15"/>
  <c r="AI647" i="15"/>
  <c r="AI650" i="15"/>
  <c r="AI660" i="15"/>
  <c r="AI603" i="15"/>
  <c r="AI629" i="15"/>
  <c r="AI574" i="15"/>
  <c r="AI564" i="15"/>
  <c r="AI532" i="15"/>
  <c r="AI538" i="15"/>
  <c r="AI663" i="15"/>
  <c r="AI615" i="15"/>
  <c r="AI628" i="15"/>
  <c r="AI567" i="15"/>
  <c r="AI580" i="15"/>
  <c r="AI593" i="15"/>
  <c r="AI531" i="15"/>
  <c r="AI544" i="15"/>
  <c r="AI496" i="15"/>
  <c r="AI504" i="15"/>
  <c r="AI720" i="15"/>
  <c r="AI643" i="15"/>
  <c r="AI656" i="15"/>
  <c r="AI666" i="15"/>
  <c r="AI609" i="15"/>
  <c r="AI621" i="15"/>
  <c r="AI627" i="15"/>
  <c r="AI566" i="15"/>
  <c r="AI724" i="15"/>
  <c r="AI655" i="15"/>
  <c r="AI605" i="15"/>
  <c r="AI613" i="15"/>
  <c r="AI619" i="15"/>
  <c r="AI625" i="15"/>
  <c r="AI754" i="15"/>
  <c r="AI741" i="15"/>
  <c r="AI648" i="15"/>
  <c r="AI658" i="15"/>
  <c r="AI638" i="15"/>
  <c r="AI612" i="15"/>
  <c r="AI618" i="15"/>
  <c r="AI601" i="15"/>
  <c r="AI577" i="15"/>
  <c r="AI583" i="15"/>
  <c r="AI528" i="15"/>
  <c r="AI578" i="15"/>
  <c r="AI582" i="15"/>
  <c r="AI536" i="15"/>
  <c r="AI539" i="15"/>
  <c r="AI547" i="15"/>
  <c r="AI555" i="15"/>
  <c r="AI495" i="15"/>
  <c r="AI508" i="15"/>
  <c r="AI516" i="15"/>
  <c r="AI654" i="15"/>
  <c r="AI584" i="15"/>
  <c r="AI586" i="15"/>
  <c r="AI509" i="15"/>
  <c r="AI517" i="15"/>
  <c r="AI458" i="15"/>
  <c r="AI771" i="15"/>
  <c r="AI639" i="15"/>
  <c r="AI662" i="15"/>
  <c r="AI626" i="15"/>
  <c r="AI588" i="15"/>
  <c r="AI590" i="15"/>
  <c r="AI592" i="15"/>
  <c r="AI533" i="15"/>
  <c r="AI541" i="15"/>
  <c r="AI549" i="15"/>
  <c r="AI552" i="15"/>
  <c r="AI526" i="15"/>
  <c r="AI510" i="15"/>
  <c r="AI518" i="15"/>
  <c r="AI778" i="15"/>
  <c r="AI617" i="15"/>
  <c r="AI620" i="15"/>
  <c r="AI623" i="15"/>
  <c r="AI575" i="15"/>
  <c r="AI530" i="15"/>
  <c r="AI546" i="15"/>
  <c r="AI554" i="15"/>
  <c r="AI607" i="15"/>
  <c r="AI611" i="15"/>
  <c r="AI569" i="15"/>
  <c r="AI512" i="15"/>
  <c r="AI491" i="15"/>
  <c r="AI701" i="15"/>
  <c r="AI652" i="15"/>
  <c r="AI604" i="15"/>
  <c r="AI585" i="15"/>
  <c r="AI540" i="15"/>
  <c r="AI548" i="15"/>
  <c r="AI556" i="15"/>
  <c r="AI493" i="15"/>
  <c r="AI505" i="15"/>
  <c r="AI513" i="15"/>
  <c r="AI454" i="15"/>
  <c r="AI576" i="15"/>
  <c r="AI550" i="15"/>
  <c r="AI501" i="15"/>
  <c r="AI511" i="15"/>
  <c r="AI465" i="15"/>
  <c r="AI473" i="15"/>
  <c r="AI481" i="15"/>
  <c r="AI421" i="15"/>
  <c r="AI429" i="15"/>
  <c r="AI437" i="15"/>
  <c r="AI445" i="15"/>
  <c r="AI386" i="15"/>
  <c r="AI394" i="15"/>
  <c r="AI402" i="15"/>
  <c r="AI349" i="15"/>
  <c r="AI357" i="15"/>
  <c r="AI365" i="15"/>
  <c r="AI570" i="15"/>
  <c r="AI466" i="15"/>
  <c r="AI474" i="15"/>
  <c r="AI482" i="15"/>
  <c r="AI422" i="15"/>
  <c r="AI430" i="15"/>
  <c r="AI438" i="15"/>
  <c r="AI387" i="15"/>
  <c r="AI395" i="15"/>
  <c r="AI403" i="15"/>
  <c r="AI380" i="15"/>
  <c r="AI350" i="15"/>
  <c r="AI358" i="15"/>
  <c r="AI366" i="15"/>
  <c r="AI342" i="15"/>
  <c r="AI664" i="15"/>
  <c r="AI499" i="15"/>
  <c r="AI514" i="15"/>
  <c r="AI467" i="15"/>
  <c r="AI475" i="15"/>
  <c r="AI483" i="15"/>
  <c r="AI423" i="15"/>
  <c r="AI431" i="15"/>
  <c r="AI439" i="15"/>
  <c r="AI417" i="15"/>
  <c r="AI388" i="15"/>
  <c r="AI396" i="15"/>
  <c r="AI404" i="15"/>
  <c r="AI343" i="15"/>
  <c r="AI351" i="15"/>
  <c r="AI359" i="15"/>
  <c r="AI367" i="15"/>
  <c r="AI572" i="15"/>
  <c r="AI502" i="15"/>
  <c r="AI507" i="15"/>
  <c r="AI459" i="15"/>
  <c r="AI460" i="15"/>
  <c r="AI468" i="15"/>
  <c r="AI476" i="15"/>
  <c r="AI424" i="15"/>
  <c r="AI432" i="15"/>
  <c r="AI440" i="15"/>
  <c r="AI381" i="15"/>
  <c r="AI389" i="15"/>
  <c r="AI397" i="15"/>
  <c r="AI405" i="15"/>
  <c r="AI344" i="15"/>
  <c r="AI352" i="15"/>
  <c r="AI360" i="15"/>
  <c r="AI368" i="15"/>
  <c r="AI307" i="15"/>
  <c r="AI692" i="15"/>
  <c r="AI534" i="15"/>
  <c r="AI497" i="15"/>
  <c r="AI456" i="15"/>
  <c r="AI457" i="15"/>
  <c r="AI461" i="15"/>
  <c r="AI469" i="15"/>
  <c r="AI477" i="15"/>
  <c r="AI453" i="15"/>
  <c r="AI425" i="15"/>
  <c r="AI433" i="15"/>
  <c r="AI441" i="15"/>
  <c r="AI382" i="15"/>
  <c r="AI390" i="15"/>
  <c r="AI398" i="15"/>
  <c r="AI406" i="15"/>
  <c r="AI345" i="15"/>
  <c r="AI353" i="15"/>
  <c r="AI361" i="15"/>
  <c r="AI369" i="15"/>
  <c r="AI308" i="15"/>
  <c r="AI542" i="15"/>
  <c r="AI503" i="15"/>
  <c r="AI515" i="15"/>
  <c r="AI455" i="15"/>
  <c r="AI463" i="15"/>
  <c r="AI471" i="15"/>
  <c r="AI479" i="15"/>
  <c r="AI419" i="15"/>
  <c r="AI427" i="15"/>
  <c r="AI435" i="15"/>
  <c r="AI443" i="15"/>
  <c r="AI384" i="15"/>
  <c r="AI392" i="15"/>
  <c r="AI400" i="15"/>
  <c r="AI408" i="15"/>
  <c r="AI347" i="15"/>
  <c r="AI355" i="15"/>
  <c r="AI363" i="15"/>
  <c r="AI371" i="15"/>
  <c r="AI310" i="15"/>
  <c r="AI420" i="15"/>
  <c r="AI385" i="15"/>
  <c r="AI348" i="15"/>
  <c r="AI318" i="15"/>
  <c r="AI326" i="15"/>
  <c r="AI334" i="15"/>
  <c r="AI273" i="15"/>
  <c r="AI281" i="15"/>
  <c r="AI289" i="15"/>
  <c r="AI297" i="15"/>
  <c r="AI235" i="15"/>
  <c r="AI243" i="15"/>
  <c r="AI251" i="15"/>
  <c r="AI259" i="15"/>
  <c r="AI198" i="15"/>
  <c r="AI206" i="15"/>
  <c r="AI214" i="15"/>
  <c r="AI478" i="15"/>
  <c r="AI442" i="15"/>
  <c r="AI407" i="15"/>
  <c r="AI370" i="15"/>
  <c r="AI319" i="15"/>
  <c r="AI327" i="15"/>
  <c r="AI274" i="15"/>
  <c r="AI282" i="15"/>
  <c r="AI290" i="15"/>
  <c r="AI236" i="15"/>
  <c r="AI244" i="15"/>
  <c r="AI252" i="15"/>
  <c r="AI199" i="15"/>
  <c r="AI207" i="15"/>
  <c r="AI215" i="15"/>
  <c r="AI506" i="15"/>
  <c r="AI464" i="15"/>
  <c r="AI428" i="15"/>
  <c r="AI393" i="15"/>
  <c r="AI356" i="15"/>
  <c r="AI320" i="15"/>
  <c r="AI328" i="15"/>
  <c r="AI305" i="15"/>
  <c r="AI275" i="15"/>
  <c r="AI283" i="15"/>
  <c r="AI291" i="15"/>
  <c r="AI267" i="15"/>
  <c r="AI237" i="15"/>
  <c r="AI245" i="15"/>
  <c r="AI253" i="15"/>
  <c r="AI229" i="15"/>
  <c r="AI200" i="15"/>
  <c r="AI208" i="15"/>
  <c r="AI216" i="15"/>
  <c r="AI418" i="15"/>
  <c r="AI383" i="15"/>
  <c r="AI346" i="15"/>
  <c r="AI313" i="15"/>
  <c r="AI321" i="15"/>
  <c r="AI329" i="15"/>
  <c r="AI268" i="15"/>
  <c r="AI276" i="15"/>
  <c r="AI284" i="15"/>
  <c r="AI292" i="15"/>
  <c r="AI230" i="15"/>
  <c r="AI238" i="15"/>
  <c r="AI246" i="15"/>
  <c r="AI254" i="15"/>
  <c r="AI193" i="15"/>
  <c r="AI201" i="15"/>
  <c r="AI209" i="15"/>
  <c r="AI217" i="15"/>
  <c r="AI591" i="15"/>
  <c r="AI480" i="15"/>
  <c r="AI444" i="15"/>
  <c r="AI409" i="15"/>
  <c r="AI372" i="15"/>
  <c r="AI311" i="15"/>
  <c r="AI316" i="15"/>
  <c r="AI324" i="15"/>
  <c r="AI332" i="15"/>
  <c r="AI271" i="15"/>
  <c r="AI279" i="15"/>
  <c r="AI287" i="15"/>
  <c r="AI295" i="15"/>
  <c r="AI233" i="15"/>
  <c r="AI241" i="15"/>
  <c r="AI249" i="15"/>
  <c r="AI257" i="15"/>
  <c r="AI196" i="15"/>
  <c r="AI204" i="15"/>
  <c r="AI212" i="15"/>
  <c r="AI220" i="15"/>
  <c r="AI498" i="15"/>
  <c r="AI426" i="15"/>
  <c r="AI436" i="15"/>
  <c r="AI306" i="15"/>
  <c r="AI312" i="15"/>
  <c r="AI331" i="15"/>
  <c r="AI288" i="15"/>
  <c r="AI293" i="15"/>
  <c r="AI256" i="15"/>
  <c r="AI213" i="15"/>
  <c r="AI221" i="15"/>
  <c r="AI158" i="15"/>
  <c r="AI166" i="15"/>
  <c r="AI174" i="15"/>
  <c r="AI182" i="15"/>
  <c r="AI121" i="15"/>
  <c r="AI129" i="15"/>
  <c r="AI137" i="15"/>
  <c r="AI145" i="15"/>
  <c r="AI83" i="15"/>
  <c r="AI91" i="15"/>
  <c r="AI99" i="15"/>
  <c r="AI107" i="15"/>
  <c r="AI49" i="15"/>
  <c r="AI57" i="15"/>
  <c r="AI65" i="15"/>
  <c r="AI44" i="15"/>
  <c r="L13" i="1" s="1"/>
  <c r="AI14" i="15"/>
  <c r="AI22" i="15"/>
  <c r="AI30" i="15"/>
  <c r="AI462" i="15"/>
  <c r="AI179" i="15"/>
  <c r="AI142" i="15"/>
  <c r="AI35" i="15"/>
  <c r="AI173" i="15"/>
  <c r="AI181" i="15"/>
  <c r="AI500" i="15"/>
  <c r="AI317" i="15"/>
  <c r="AI322" i="15"/>
  <c r="AI286" i="15"/>
  <c r="AI242" i="15"/>
  <c r="AI247" i="15"/>
  <c r="AI211" i="15"/>
  <c r="AI159" i="15"/>
  <c r="AI167" i="15"/>
  <c r="AI175" i="15"/>
  <c r="AI183" i="15"/>
  <c r="AI122" i="15"/>
  <c r="AI130" i="15"/>
  <c r="AI138" i="15"/>
  <c r="AI146" i="15"/>
  <c r="AI84" i="15"/>
  <c r="AI92" i="15"/>
  <c r="AI100" i="15"/>
  <c r="AI108" i="15"/>
  <c r="AI50" i="15"/>
  <c r="AI58" i="15"/>
  <c r="AI66" i="15"/>
  <c r="AI7" i="15"/>
  <c r="AI15" i="15"/>
  <c r="AI23" i="15"/>
  <c r="AI31" i="15"/>
  <c r="AI6" i="15"/>
  <c r="AI155" i="15"/>
  <c r="AI118" i="15"/>
  <c r="AI70" i="15"/>
  <c r="AI11" i="15"/>
  <c r="AI19" i="15"/>
  <c r="AI136" i="15"/>
  <c r="AI399" i="15"/>
  <c r="AI315" i="15"/>
  <c r="AI272" i="15"/>
  <c r="AI277" i="15"/>
  <c r="AI240" i="15"/>
  <c r="AI197" i="15"/>
  <c r="AI202" i="15"/>
  <c r="AI218" i="15"/>
  <c r="AI160" i="15"/>
  <c r="AI168" i="15"/>
  <c r="AI176" i="15"/>
  <c r="AI184" i="15"/>
  <c r="AI123" i="15"/>
  <c r="AI131" i="15"/>
  <c r="AI139" i="15"/>
  <c r="AI85" i="15"/>
  <c r="AI93" i="15"/>
  <c r="AI101" i="15"/>
  <c r="AI109" i="15"/>
  <c r="AI51" i="15"/>
  <c r="AI59" i="15"/>
  <c r="AI67" i="15"/>
  <c r="AI8" i="15"/>
  <c r="AI16" i="15"/>
  <c r="AI24" i="15"/>
  <c r="AI32" i="15"/>
  <c r="AI472" i="15"/>
  <c r="AI362" i="15"/>
  <c r="AI323" i="15"/>
  <c r="AI280" i="15"/>
  <c r="AI248" i="15"/>
  <c r="AI171" i="15"/>
  <c r="AI80" i="15"/>
  <c r="AI104" i="15"/>
  <c r="AI54" i="15"/>
  <c r="AI391" i="15"/>
  <c r="AI401" i="15"/>
  <c r="AI270" i="15"/>
  <c r="AI296" i="15"/>
  <c r="AI231" i="15"/>
  <c r="AI195" i="15"/>
  <c r="AI161" i="15"/>
  <c r="AI169" i="15"/>
  <c r="AI177" i="15"/>
  <c r="AI124" i="15"/>
  <c r="AI132" i="15"/>
  <c r="AI140" i="15"/>
  <c r="AI117" i="15"/>
  <c r="AI86" i="15"/>
  <c r="AI94" i="15"/>
  <c r="AI102" i="15"/>
  <c r="AI79" i="15"/>
  <c r="AI52" i="15"/>
  <c r="AI60" i="15"/>
  <c r="AI68" i="15"/>
  <c r="AI9" i="15"/>
  <c r="AI17" i="15"/>
  <c r="AI25" i="15"/>
  <c r="AI33" i="15"/>
  <c r="AI210" i="15"/>
  <c r="AI88" i="15"/>
  <c r="AI96" i="15"/>
  <c r="AI27" i="15"/>
  <c r="AI128" i="15"/>
  <c r="AI90" i="15"/>
  <c r="AI470" i="15"/>
  <c r="AI309" i="15"/>
  <c r="AI325" i="15"/>
  <c r="AI330" i="15"/>
  <c r="AI294" i="15"/>
  <c r="AI250" i="15"/>
  <c r="AI255" i="15"/>
  <c r="AI192" i="15"/>
  <c r="AI162" i="15"/>
  <c r="AI170" i="15"/>
  <c r="AI178" i="15"/>
  <c r="AI154" i="15"/>
  <c r="AI125" i="15"/>
  <c r="AI133" i="15"/>
  <c r="AI141" i="15"/>
  <c r="AI87" i="15"/>
  <c r="AI95" i="15"/>
  <c r="AI103" i="15"/>
  <c r="AI45" i="15"/>
  <c r="L14" i="1" s="1"/>
  <c r="AI53" i="15"/>
  <c r="AI61" i="15"/>
  <c r="AI69" i="15"/>
  <c r="AI10" i="15"/>
  <c r="AI18" i="15"/>
  <c r="AI26" i="15"/>
  <c r="AI34" i="15"/>
  <c r="AI285" i="15"/>
  <c r="AI205" i="15"/>
  <c r="AI163" i="15"/>
  <c r="AI126" i="15"/>
  <c r="AI134" i="15"/>
  <c r="AI46" i="15"/>
  <c r="L15" i="1" s="1"/>
  <c r="AI62" i="15"/>
  <c r="AI82" i="15"/>
  <c r="AI98" i="15"/>
  <c r="AI354" i="15"/>
  <c r="AI364" i="15"/>
  <c r="AI314" i="15"/>
  <c r="AI278" i="15"/>
  <c r="AI234" i="15"/>
  <c r="AI239" i="15"/>
  <c r="AI203" i="15"/>
  <c r="AI156" i="15"/>
  <c r="AI164" i="15"/>
  <c r="AI172" i="15"/>
  <c r="AI180" i="15"/>
  <c r="AI119" i="15"/>
  <c r="AI127" i="15"/>
  <c r="AI135" i="15"/>
  <c r="AI143" i="15"/>
  <c r="AI81" i="15"/>
  <c r="AI89" i="15"/>
  <c r="AI97" i="15"/>
  <c r="AI105" i="15"/>
  <c r="AI47" i="15"/>
  <c r="L16" i="1" s="1"/>
  <c r="AI55" i="15"/>
  <c r="AI63" i="15"/>
  <c r="AI71" i="15"/>
  <c r="AI12" i="15"/>
  <c r="AI20" i="15"/>
  <c r="AI28" i="15"/>
  <c r="AI36" i="15"/>
  <c r="AI434" i="15"/>
  <c r="AI333" i="15"/>
  <c r="AI269" i="15"/>
  <c r="AI258" i="15"/>
  <c r="AI194" i="15"/>
  <c r="AI219" i="15"/>
  <c r="AI157" i="15"/>
  <c r="AI165" i="15"/>
  <c r="AI144" i="15"/>
  <c r="AI232" i="15"/>
  <c r="AI120" i="15"/>
  <c r="AI106" i="15"/>
  <c r="AI48" i="15"/>
  <c r="L17" i="1" s="1"/>
  <c r="AI29" i="15"/>
  <c r="AI56" i="15"/>
  <c r="AI64" i="15"/>
  <c r="AI13" i="15"/>
  <c r="AI21" i="15"/>
  <c r="AE1013" i="15"/>
  <c r="AE1021" i="15"/>
  <c r="AE1029" i="15"/>
  <c r="AE976" i="15"/>
  <c r="AE984" i="15"/>
  <c r="AE1011" i="15"/>
  <c r="AE1019" i="15"/>
  <c r="AE1027" i="15"/>
  <c r="AE1035" i="15"/>
  <c r="AE974" i="15"/>
  <c r="AE982" i="15"/>
  <c r="AE1012" i="15"/>
  <c r="AE1020" i="15"/>
  <c r="AE1028" i="15"/>
  <c r="AE1036" i="15"/>
  <c r="AE975" i="15"/>
  <c r="AE983" i="15"/>
  <c r="AE1008" i="15"/>
  <c r="AE1025" i="15"/>
  <c r="AE973" i="15"/>
  <c r="AE990" i="15"/>
  <c r="AE998" i="15"/>
  <c r="AE939" i="15"/>
  <c r="AE947" i="15"/>
  <c r="AE1024" i="15"/>
  <c r="AE972" i="15"/>
  <c r="AE992" i="15"/>
  <c r="AE941" i="15"/>
  <c r="AE949" i="15"/>
  <c r="AE1017" i="15"/>
  <c r="AE1030" i="15"/>
  <c r="AE1034" i="15"/>
  <c r="AE978" i="15"/>
  <c r="AE993" i="15"/>
  <c r="AE969" i="15"/>
  <c r="AE942" i="15"/>
  <c r="AE950" i="15"/>
  <c r="AE1014" i="15"/>
  <c r="AE1032" i="15"/>
  <c r="AE970" i="15"/>
  <c r="AE977" i="15"/>
  <c r="AE979" i="15"/>
  <c r="AE987" i="15"/>
  <c r="AE937" i="15"/>
  <c r="AE958" i="15"/>
  <c r="AE900" i="15"/>
  <c r="AE908" i="15"/>
  <c r="AE997" i="15"/>
  <c r="AE940" i="15"/>
  <c r="AE943" i="15"/>
  <c r="AE959" i="15"/>
  <c r="AE901" i="15"/>
  <c r="AE909" i="15"/>
  <c r="AE917" i="15"/>
  <c r="AE1026" i="15"/>
  <c r="AE1033" i="15"/>
  <c r="AE971" i="15"/>
  <c r="AE996" i="15"/>
  <c r="AE946" i="15"/>
  <c r="AE953" i="15"/>
  <c r="AE961" i="15"/>
  <c r="AE903" i="15"/>
  <c r="AE911" i="15"/>
  <c r="AE919" i="15"/>
  <c r="AE981" i="15"/>
  <c r="AE985" i="15"/>
  <c r="AE994" i="15"/>
  <c r="AE899" i="15"/>
  <c r="AE902" i="15"/>
  <c r="AE912" i="15"/>
  <c r="AE867" i="15"/>
  <c r="AE875" i="15"/>
  <c r="AE1022" i="15"/>
  <c r="AE999" i="15"/>
  <c r="AE954" i="15"/>
  <c r="AE934" i="15"/>
  <c r="AE905" i="15"/>
  <c r="AE918" i="15"/>
  <c r="AE920" i="15"/>
  <c r="AE897" i="15"/>
  <c r="AE868" i="15"/>
  <c r="AE1015" i="15"/>
  <c r="AE1018" i="15"/>
  <c r="AE986" i="15"/>
  <c r="AE988" i="15"/>
  <c r="AE995" i="15"/>
  <c r="AE935" i="15"/>
  <c r="AE957" i="15"/>
  <c r="AE960" i="15"/>
  <c r="AE904" i="15"/>
  <c r="AE922" i="15"/>
  <c r="AE862" i="15"/>
  <c r="AE870" i="15"/>
  <c r="AE1023" i="15"/>
  <c r="AE944" i="15"/>
  <c r="AE951" i="15"/>
  <c r="AE916" i="15"/>
  <c r="AE923" i="15"/>
  <c r="AE863" i="15"/>
  <c r="AE871" i="15"/>
  <c r="AE948" i="15"/>
  <c r="AE898" i="15"/>
  <c r="AE921" i="15"/>
  <c r="AE869" i="15"/>
  <c r="AE880" i="15"/>
  <c r="AE888" i="15"/>
  <c r="AE828" i="15"/>
  <c r="AE836" i="15"/>
  <c r="AE1009" i="15"/>
  <c r="AE980" i="15"/>
  <c r="AE956" i="15"/>
  <c r="AE907" i="15"/>
  <c r="AE910" i="15"/>
  <c r="AE915" i="15"/>
  <c r="AE864" i="15"/>
  <c r="AE881" i="15"/>
  <c r="AE889" i="15"/>
  <c r="AE829" i="15"/>
  <c r="AE837" i="15"/>
  <c r="AE845" i="15"/>
  <c r="AE1010" i="15"/>
  <c r="AE1031" i="15"/>
  <c r="AE1007" i="15"/>
  <c r="AE925" i="15"/>
  <c r="AE882" i="15"/>
  <c r="AE830" i="15"/>
  <c r="AE989" i="15"/>
  <c r="AE936" i="15"/>
  <c r="AE945" i="15"/>
  <c r="AE913" i="15"/>
  <c r="AE866" i="15"/>
  <c r="AE883" i="15"/>
  <c r="AE860" i="15"/>
  <c r="AE831" i="15"/>
  <c r="AE839" i="15"/>
  <c r="AE861" i="15"/>
  <c r="AE884" i="15"/>
  <c r="AE824" i="15"/>
  <c r="AE832" i="15"/>
  <c r="AE840" i="15"/>
  <c r="AE924" i="15"/>
  <c r="AE885" i="15"/>
  <c r="AE825" i="15"/>
  <c r="AE833" i="15"/>
  <c r="AE1016" i="15"/>
  <c r="AE991" i="15"/>
  <c r="AE914" i="15"/>
  <c r="AE865" i="15"/>
  <c r="AE876" i="15"/>
  <c r="AE877" i="15"/>
  <c r="AE878" i="15"/>
  <c r="AE886" i="15"/>
  <c r="AE906" i="15"/>
  <c r="AE879" i="15"/>
  <c r="AE848" i="15"/>
  <c r="AE788" i="15"/>
  <c r="AE796" i="15"/>
  <c r="AE804" i="15"/>
  <c r="AE812" i="15"/>
  <c r="AE753" i="15"/>
  <c r="AE761" i="15"/>
  <c r="AE769" i="15"/>
  <c r="AE777" i="15"/>
  <c r="AE718" i="15"/>
  <c r="AE726" i="15"/>
  <c r="AE734" i="15"/>
  <c r="AE712" i="15"/>
  <c r="AE683" i="15"/>
  <c r="AE691" i="15"/>
  <c r="AE699" i="15"/>
  <c r="AE640" i="15"/>
  <c r="AE952" i="15"/>
  <c r="AE926" i="15"/>
  <c r="AE872" i="15"/>
  <c r="AE887" i="15"/>
  <c r="AE826" i="15"/>
  <c r="AE849" i="15"/>
  <c r="AE789" i="15"/>
  <c r="AE797" i="15"/>
  <c r="AE805" i="15"/>
  <c r="AE813" i="15"/>
  <c r="AE754" i="15"/>
  <c r="AE762" i="15"/>
  <c r="AE770" i="15"/>
  <c r="AE778" i="15"/>
  <c r="AE719" i="15"/>
  <c r="AE727" i="15"/>
  <c r="AE735" i="15"/>
  <c r="AE676" i="15"/>
  <c r="AE684" i="15"/>
  <c r="AE692" i="15"/>
  <c r="AE700" i="15"/>
  <c r="AE955" i="15"/>
  <c r="AE873" i="15"/>
  <c r="AE844" i="15"/>
  <c r="AE850" i="15"/>
  <c r="AE790" i="15"/>
  <c r="AE798" i="15"/>
  <c r="AE806" i="15"/>
  <c r="AE874" i="15"/>
  <c r="AE834" i="15"/>
  <c r="AE843" i="15"/>
  <c r="AE851" i="15"/>
  <c r="AE791" i="15"/>
  <c r="AE799" i="15"/>
  <c r="AE827" i="15"/>
  <c r="AE842" i="15"/>
  <c r="AE852" i="15"/>
  <c r="AE792" i="15"/>
  <c r="AE800" i="15"/>
  <c r="AE808" i="15"/>
  <c r="AE786" i="15"/>
  <c r="AE757" i="15"/>
  <c r="AE765" i="15"/>
  <c r="AE773" i="15"/>
  <c r="AE714" i="15"/>
  <c r="AE722" i="15"/>
  <c r="AE730" i="15"/>
  <c r="AE738" i="15"/>
  <c r="AE679" i="15"/>
  <c r="AE687" i="15"/>
  <c r="AE695" i="15"/>
  <c r="AE938" i="15"/>
  <c r="AE835" i="15"/>
  <c r="AE823" i="15"/>
  <c r="AE794" i="15"/>
  <c r="AE846" i="15"/>
  <c r="AE847" i="15"/>
  <c r="AE787" i="15"/>
  <c r="AE795" i="15"/>
  <c r="AE803" i="15"/>
  <c r="AE811" i="15"/>
  <c r="AE841" i="15"/>
  <c r="AE802" i="15"/>
  <c r="AE807" i="15"/>
  <c r="AE756" i="15"/>
  <c r="AE766" i="15"/>
  <c r="AE716" i="15"/>
  <c r="AE733" i="15"/>
  <c r="AE736" i="15"/>
  <c r="AE686" i="15"/>
  <c r="AE696" i="15"/>
  <c r="AE759" i="15"/>
  <c r="AE776" i="15"/>
  <c r="AE752" i="15"/>
  <c r="AE755" i="15"/>
  <c r="AE772" i="15"/>
  <c r="AE715" i="15"/>
  <c r="AE732" i="15"/>
  <c r="AE682" i="15"/>
  <c r="AE685" i="15"/>
  <c r="AE702" i="15"/>
  <c r="AE641" i="15"/>
  <c r="AE642" i="15"/>
  <c r="AE643" i="15"/>
  <c r="AE644" i="15"/>
  <c r="AE645" i="15"/>
  <c r="AE646" i="15"/>
  <c r="AE810" i="15"/>
  <c r="AE815" i="15"/>
  <c r="AE758" i="15"/>
  <c r="AE775" i="15"/>
  <c r="AE725" i="15"/>
  <c r="AE728" i="15"/>
  <c r="AE678" i="15"/>
  <c r="AE751" i="15"/>
  <c r="AE768" i="15"/>
  <c r="AE771" i="15"/>
  <c r="AE721" i="15"/>
  <c r="AE793" i="15"/>
  <c r="AE814" i="15"/>
  <c r="AE764" i="15"/>
  <c r="AE774" i="15"/>
  <c r="AE724" i="15"/>
  <c r="AE741" i="15"/>
  <c r="AE677" i="15"/>
  <c r="AE694" i="15"/>
  <c r="AE639" i="15"/>
  <c r="AE731" i="15"/>
  <c r="AE749" i="15"/>
  <c r="AE737" i="15"/>
  <c r="AE653" i="15"/>
  <c r="AE661" i="15"/>
  <c r="AE602" i="15"/>
  <c r="AE610" i="15"/>
  <c r="AE618" i="15"/>
  <c r="AE626" i="15"/>
  <c r="AE567" i="15"/>
  <c r="AE575" i="15"/>
  <c r="AE583" i="15"/>
  <c r="AE591" i="15"/>
  <c r="AE531" i="15"/>
  <c r="AE539" i="15"/>
  <c r="AE547" i="15"/>
  <c r="AE555" i="15"/>
  <c r="AE496" i="15"/>
  <c r="AE763" i="15"/>
  <c r="AE713" i="15"/>
  <c r="AE729" i="15"/>
  <c r="AE655" i="15"/>
  <c r="AE663" i="15"/>
  <c r="AE604" i="15"/>
  <c r="AE612" i="15"/>
  <c r="AE620" i="15"/>
  <c r="AE628" i="15"/>
  <c r="AE569" i="15"/>
  <c r="AE577" i="15"/>
  <c r="AE585" i="15"/>
  <c r="AE593" i="15"/>
  <c r="AE533" i="15"/>
  <c r="AE541" i="15"/>
  <c r="AE549" i="15"/>
  <c r="AE723" i="15"/>
  <c r="AE689" i="15"/>
  <c r="AE698" i="15"/>
  <c r="AE704" i="15"/>
  <c r="AE720" i="15"/>
  <c r="AE680" i="15"/>
  <c r="AE647" i="15"/>
  <c r="AE648" i="15"/>
  <c r="AE649" i="15"/>
  <c r="AE657" i="15"/>
  <c r="AE665" i="15"/>
  <c r="AE606" i="15"/>
  <c r="AE801" i="15"/>
  <c r="AE717" i="15"/>
  <c r="AE659" i="15"/>
  <c r="AE638" i="15"/>
  <c r="AE609" i="15"/>
  <c r="AE613" i="15"/>
  <c r="AE601" i="15"/>
  <c r="AE566" i="15"/>
  <c r="AE572" i="15"/>
  <c r="AE578" i="15"/>
  <c r="AE530" i="15"/>
  <c r="AE536" i="15"/>
  <c r="AE542" i="15"/>
  <c r="AE809" i="15"/>
  <c r="AE701" i="15"/>
  <c r="AE652" i="15"/>
  <c r="AE662" i="15"/>
  <c r="AE605" i="15"/>
  <c r="AE619" i="15"/>
  <c r="AE565" i="15"/>
  <c r="AE571" i="15"/>
  <c r="AE584" i="15"/>
  <c r="AE529" i="15"/>
  <c r="AE535" i="15"/>
  <c r="AE548" i="15"/>
  <c r="AE494" i="15"/>
  <c r="AE500" i="15"/>
  <c r="AE767" i="15"/>
  <c r="AE739" i="15"/>
  <c r="AE658" i="15"/>
  <c r="AE608" i="15"/>
  <c r="AE625" i="15"/>
  <c r="AE570" i="15"/>
  <c r="AE750" i="15"/>
  <c r="AE740" i="15"/>
  <c r="AE693" i="15"/>
  <c r="AE654" i="15"/>
  <c r="AE664" i="15"/>
  <c r="AE607" i="15"/>
  <c r="AE617" i="15"/>
  <c r="AE623" i="15"/>
  <c r="AE629" i="15"/>
  <c r="AE675" i="15"/>
  <c r="AE650" i="15"/>
  <c r="AE667" i="15"/>
  <c r="AE616" i="15"/>
  <c r="AE622" i="15"/>
  <c r="AE568" i="15"/>
  <c r="AE581" i="15"/>
  <c r="AE587" i="15"/>
  <c r="AE532" i="15"/>
  <c r="AE681" i="15"/>
  <c r="AE588" i="15"/>
  <c r="AE590" i="15"/>
  <c r="AE512" i="15"/>
  <c r="AE491" i="15"/>
  <c r="AE760" i="15"/>
  <c r="AE573" i="15"/>
  <c r="AE592" i="15"/>
  <c r="AE528" i="15"/>
  <c r="AE538" i="15"/>
  <c r="AE546" i="15"/>
  <c r="AE554" i="15"/>
  <c r="AE513" i="15"/>
  <c r="AE454" i="15"/>
  <c r="AE697" i="15"/>
  <c r="AE651" i="15"/>
  <c r="AE666" i="15"/>
  <c r="AE603" i="15"/>
  <c r="AE579" i="15"/>
  <c r="AE540" i="15"/>
  <c r="AE543" i="15"/>
  <c r="AE551" i="15"/>
  <c r="AE493" i="15"/>
  <c r="AE501" i="15"/>
  <c r="AE502" i="15"/>
  <c r="AE503" i="15"/>
  <c r="AE504" i="15"/>
  <c r="AE505" i="15"/>
  <c r="AE506" i="15"/>
  <c r="AE514" i="15"/>
  <c r="AE611" i="15"/>
  <c r="AE614" i="15"/>
  <c r="AE630" i="15"/>
  <c r="AE534" i="15"/>
  <c r="AE526" i="15"/>
  <c r="AE688" i="15"/>
  <c r="AE621" i="15"/>
  <c r="AE624" i="15"/>
  <c r="AE627" i="15"/>
  <c r="AE589" i="15"/>
  <c r="AE564" i="15"/>
  <c r="AE537" i="15"/>
  <c r="AE545" i="15"/>
  <c r="AE553" i="15"/>
  <c r="AE556" i="15"/>
  <c r="AE492" i="15"/>
  <c r="AE508" i="15"/>
  <c r="AE516" i="15"/>
  <c r="AE838" i="15"/>
  <c r="AE656" i="15"/>
  <c r="AE660" i="15"/>
  <c r="AE615" i="15"/>
  <c r="AE574" i="15"/>
  <c r="AE576" i="15"/>
  <c r="AE527" i="15"/>
  <c r="AE550" i="15"/>
  <c r="AE509" i="15"/>
  <c r="AE517" i="15"/>
  <c r="AE544" i="15"/>
  <c r="AE495" i="15"/>
  <c r="AE457" i="15"/>
  <c r="AE458" i="15"/>
  <c r="AE459" i="15"/>
  <c r="AE460" i="15"/>
  <c r="AE461" i="15"/>
  <c r="AE469" i="15"/>
  <c r="AE477" i="15"/>
  <c r="AE453" i="15"/>
  <c r="AE425" i="15"/>
  <c r="AE433" i="15"/>
  <c r="AE441" i="15"/>
  <c r="AE382" i="15"/>
  <c r="AE390" i="15"/>
  <c r="AE398" i="15"/>
  <c r="AE406" i="15"/>
  <c r="AE345" i="15"/>
  <c r="AE353" i="15"/>
  <c r="AE361" i="15"/>
  <c r="AE369" i="15"/>
  <c r="AE308" i="15"/>
  <c r="AE499" i="15"/>
  <c r="AE507" i="15"/>
  <c r="AE456" i="15"/>
  <c r="AE462" i="15"/>
  <c r="AE470" i="15"/>
  <c r="AE478" i="15"/>
  <c r="AE418" i="15"/>
  <c r="AE426" i="15"/>
  <c r="AE434" i="15"/>
  <c r="AE442" i="15"/>
  <c r="AE383" i="15"/>
  <c r="AE391" i="15"/>
  <c r="AE399" i="15"/>
  <c r="AE407" i="15"/>
  <c r="AE346" i="15"/>
  <c r="AE354" i="15"/>
  <c r="AE362" i="15"/>
  <c r="AE370" i="15"/>
  <c r="AE309" i="15"/>
  <c r="AE586" i="15"/>
  <c r="AE552" i="15"/>
  <c r="AE463" i="15"/>
  <c r="AE471" i="15"/>
  <c r="AE479" i="15"/>
  <c r="AE419" i="15"/>
  <c r="AE427" i="15"/>
  <c r="AE435" i="15"/>
  <c r="AE443" i="15"/>
  <c r="AE384" i="15"/>
  <c r="AE392" i="15"/>
  <c r="AE400" i="15"/>
  <c r="AE408" i="15"/>
  <c r="AE347" i="15"/>
  <c r="AE355" i="15"/>
  <c r="AE363" i="15"/>
  <c r="AE371" i="15"/>
  <c r="AE690" i="15"/>
  <c r="AE580" i="15"/>
  <c r="AE497" i="15"/>
  <c r="AE510" i="15"/>
  <c r="AE464" i="15"/>
  <c r="AE472" i="15"/>
  <c r="AE480" i="15"/>
  <c r="AE420" i="15"/>
  <c r="AE428" i="15"/>
  <c r="AE436" i="15"/>
  <c r="AE444" i="15"/>
  <c r="AE385" i="15"/>
  <c r="AE393" i="15"/>
  <c r="AE401" i="15"/>
  <c r="AE409" i="15"/>
  <c r="AE348" i="15"/>
  <c r="AE356" i="15"/>
  <c r="AE364" i="15"/>
  <c r="AE372" i="15"/>
  <c r="AE311" i="15"/>
  <c r="AE515" i="15"/>
  <c r="AE455" i="15"/>
  <c r="AE465" i="15"/>
  <c r="AE473" i="15"/>
  <c r="AE481" i="15"/>
  <c r="AE421" i="15"/>
  <c r="AE429" i="15"/>
  <c r="AE437" i="15"/>
  <c r="AE445" i="15"/>
  <c r="AE386" i="15"/>
  <c r="AE394" i="15"/>
  <c r="AE402" i="15"/>
  <c r="AE349" i="15"/>
  <c r="AE357" i="15"/>
  <c r="AE365" i="15"/>
  <c r="AE312" i="15"/>
  <c r="AE582" i="15"/>
  <c r="AE498" i="15"/>
  <c r="AE518" i="15"/>
  <c r="AE467" i="15"/>
  <c r="AE475" i="15"/>
  <c r="AE483" i="15"/>
  <c r="AE423" i="15"/>
  <c r="AE431" i="15"/>
  <c r="AE439" i="15"/>
  <c r="AE417" i="15"/>
  <c r="AE388" i="15"/>
  <c r="AE396" i="15"/>
  <c r="AE404" i="15"/>
  <c r="AE343" i="15"/>
  <c r="AE351" i="15"/>
  <c r="AE359" i="15"/>
  <c r="AE367" i="15"/>
  <c r="AE306" i="15"/>
  <c r="AE424" i="15"/>
  <c r="AE389" i="15"/>
  <c r="AE352" i="15"/>
  <c r="AE314" i="15"/>
  <c r="AE322" i="15"/>
  <c r="AE330" i="15"/>
  <c r="AE269" i="15"/>
  <c r="AE277" i="15"/>
  <c r="AE285" i="15"/>
  <c r="AE293" i="15"/>
  <c r="AE231" i="15"/>
  <c r="AE239" i="15"/>
  <c r="AE247" i="15"/>
  <c r="AE255" i="15"/>
  <c r="AE194" i="15"/>
  <c r="AE202" i="15"/>
  <c r="AE210" i="15"/>
  <c r="AE218" i="15"/>
  <c r="AE482" i="15"/>
  <c r="AE310" i="15"/>
  <c r="AE315" i="15"/>
  <c r="AE323" i="15"/>
  <c r="AE331" i="15"/>
  <c r="AE270" i="15"/>
  <c r="AE278" i="15"/>
  <c r="AE286" i="15"/>
  <c r="AE294" i="15"/>
  <c r="AE232" i="15"/>
  <c r="AE240" i="15"/>
  <c r="AE248" i="15"/>
  <c r="AE256" i="15"/>
  <c r="AE195" i="15"/>
  <c r="AE203" i="15"/>
  <c r="AE211" i="15"/>
  <c r="AE219" i="15"/>
  <c r="AE468" i="15"/>
  <c r="AE432" i="15"/>
  <c r="AE397" i="15"/>
  <c r="AE360" i="15"/>
  <c r="AE316" i="15"/>
  <c r="AE324" i="15"/>
  <c r="AE332" i="15"/>
  <c r="AE271" i="15"/>
  <c r="AE279" i="15"/>
  <c r="AE287" i="15"/>
  <c r="AE295" i="15"/>
  <c r="AE233" i="15"/>
  <c r="AE241" i="15"/>
  <c r="AE249" i="15"/>
  <c r="AE257" i="15"/>
  <c r="AE196" i="15"/>
  <c r="AE204" i="15"/>
  <c r="AE212" i="15"/>
  <c r="AE422" i="15"/>
  <c r="AE387" i="15"/>
  <c r="AE380" i="15"/>
  <c r="AE350" i="15"/>
  <c r="AE342" i="15"/>
  <c r="AE317" i="15"/>
  <c r="AE325" i="15"/>
  <c r="AE333" i="15"/>
  <c r="AE272" i="15"/>
  <c r="AE280" i="15"/>
  <c r="AE288" i="15"/>
  <c r="AE296" i="15"/>
  <c r="AE234" i="15"/>
  <c r="AE242" i="15"/>
  <c r="AE250" i="15"/>
  <c r="AE258" i="15"/>
  <c r="AE197" i="15"/>
  <c r="AE205" i="15"/>
  <c r="AE213" i="15"/>
  <c r="AE221" i="15"/>
  <c r="AE511" i="15"/>
  <c r="AE381" i="15"/>
  <c r="AE344" i="15"/>
  <c r="AE320" i="15"/>
  <c r="AE328" i="15"/>
  <c r="AE305" i="15"/>
  <c r="AE275" i="15"/>
  <c r="AE283" i="15"/>
  <c r="AE291" i="15"/>
  <c r="AE267" i="15"/>
  <c r="AE237" i="15"/>
  <c r="AE245" i="15"/>
  <c r="AE253" i="15"/>
  <c r="AE229" i="15"/>
  <c r="AE200" i="15"/>
  <c r="AE208" i="15"/>
  <c r="AE216" i="15"/>
  <c r="AE466" i="15"/>
  <c r="AE476" i="15"/>
  <c r="AE366" i="15"/>
  <c r="AE329" i="15"/>
  <c r="AE334" i="15"/>
  <c r="AE254" i="15"/>
  <c r="AE259" i="15"/>
  <c r="AE192" i="15"/>
  <c r="AE162" i="15"/>
  <c r="AE170" i="15"/>
  <c r="AE178" i="15"/>
  <c r="AE154" i="15"/>
  <c r="AE125" i="15"/>
  <c r="AE133" i="15"/>
  <c r="AE141" i="15"/>
  <c r="AE87" i="15"/>
  <c r="AE95" i="15"/>
  <c r="AE103" i="15"/>
  <c r="AE45" i="15"/>
  <c r="AE53" i="15"/>
  <c r="AE61" i="15"/>
  <c r="AE69" i="15"/>
  <c r="AE10" i="15"/>
  <c r="AE18" i="15"/>
  <c r="AE26" i="15"/>
  <c r="AE34" i="15"/>
  <c r="AE403" i="15"/>
  <c r="AE167" i="15"/>
  <c r="AE175" i="15"/>
  <c r="AE138" i="15"/>
  <c r="AE15" i="15"/>
  <c r="AE124" i="15"/>
  <c r="AE86" i="15"/>
  <c r="AE79" i="15"/>
  <c r="AE358" i="15"/>
  <c r="AE368" i="15"/>
  <c r="AE307" i="15"/>
  <c r="AE327" i="15"/>
  <c r="AE284" i="15"/>
  <c r="AE289" i="15"/>
  <c r="AE252" i="15"/>
  <c r="AE209" i="15"/>
  <c r="AE214" i="15"/>
  <c r="AE220" i="15"/>
  <c r="AE155" i="15"/>
  <c r="AE163" i="15"/>
  <c r="AE171" i="15"/>
  <c r="AE179" i="15"/>
  <c r="AE118" i="15"/>
  <c r="AE126" i="15"/>
  <c r="AE134" i="15"/>
  <c r="AE142" i="15"/>
  <c r="AE80" i="15"/>
  <c r="AE88" i="15"/>
  <c r="AE96" i="15"/>
  <c r="AE104" i="15"/>
  <c r="AE46" i="15"/>
  <c r="AE54" i="15"/>
  <c r="AE62" i="15"/>
  <c r="AE70" i="15"/>
  <c r="AE11" i="15"/>
  <c r="AE19" i="15"/>
  <c r="AE27" i="15"/>
  <c r="AE35" i="15"/>
  <c r="AE36" i="15"/>
  <c r="AE321" i="15"/>
  <c r="AE122" i="15"/>
  <c r="AE58" i="15"/>
  <c r="AE438" i="15"/>
  <c r="AE313" i="15"/>
  <c r="AE318" i="15"/>
  <c r="AE282" i="15"/>
  <c r="AE238" i="15"/>
  <c r="AE243" i="15"/>
  <c r="AE207" i="15"/>
  <c r="AE156" i="15"/>
  <c r="AE164" i="15"/>
  <c r="AE172" i="15"/>
  <c r="AE180" i="15"/>
  <c r="AE119" i="15"/>
  <c r="AE127" i="15"/>
  <c r="AE135" i="15"/>
  <c r="AE143" i="15"/>
  <c r="AE81" i="15"/>
  <c r="AE89" i="15"/>
  <c r="AE97" i="15"/>
  <c r="AE105" i="15"/>
  <c r="AE47" i="15"/>
  <c r="AE55" i="15"/>
  <c r="AE63" i="15"/>
  <c r="AE71" i="15"/>
  <c r="AE12" i="15"/>
  <c r="AE20" i="15"/>
  <c r="AE28" i="15"/>
  <c r="AE215" i="15"/>
  <c r="AE146" i="15"/>
  <c r="AE100" i="15"/>
  <c r="AE50" i="15"/>
  <c r="AE430" i="15"/>
  <c r="AE440" i="15"/>
  <c r="AE268" i="15"/>
  <c r="AE273" i="15"/>
  <c r="AE236" i="15"/>
  <c r="AE193" i="15"/>
  <c r="AE198" i="15"/>
  <c r="AE157" i="15"/>
  <c r="AE165" i="15"/>
  <c r="AE173" i="15"/>
  <c r="AE181" i="15"/>
  <c r="AE120" i="15"/>
  <c r="AE128" i="15"/>
  <c r="AE136" i="15"/>
  <c r="AE144" i="15"/>
  <c r="AE82" i="15"/>
  <c r="AE90" i="15"/>
  <c r="AE98" i="15"/>
  <c r="AE106" i="15"/>
  <c r="AE48" i="15"/>
  <c r="AE56" i="15"/>
  <c r="AE64" i="15"/>
  <c r="AE13" i="15"/>
  <c r="AE21" i="15"/>
  <c r="AE29" i="15"/>
  <c r="AE6" i="15"/>
  <c r="AE326" i="15"/>
  <c r="AE290" i="15"/>
  <c r="AE246" i="15"/>
  <c r="AE84" i="15"/>
  <c r="AE92" i="15"/>
  <c r="AE23" i="15"/>
  <c r="AE31" i="15"/>
  <c r="AE292" i="15"/>
  <c r="AE297" i="15"/>
  <c r="AE217" i="15"/>
  <c r="AE158" i="15"/>
  <c r="AE166" i="15"/>
  <c r="AE174" i="15"/>
  <c r="AE182" i="15"/>
  <c r="AE121" i="15"/>
  <c r="AE129" i="15"/>
  <c r="AE137" i="15"/>
  <c r="AE145" i="15"/>
  <c r="AE83" i="15"/>
  <c r="AE91" i="15"/>
  <c r="AE99" i="15"/>
  <c r="AE107" i="15"/>
  <c r="AE49" i="15"/>
  <c r="AE57" i="15"/>
  <c r="AE65" i="15"/>
  <c r="AE44" i="15"/>
  <c r="AE14" i="15"/>
  <c r="AE22" i="15"/>
  <c r="AE30" i="15"/>
  <c r="AE251" i="15"/>
  <c r="AE159" i="15"/>
  <c r="AE183" i="15"/>
  <c r="AE130" i="15"/>
  <c r="AE108" i="15"/>
  <c r="AE66" i="15"/>
  <c r="AE7" i="15"/>
  <c r="AE161" i="15"/>
  <c r="AE132" i="15"/>
  <c r="AE94" i="15"/>
  <c r="AE703" i="15"/>
  <c r="AE395" i="15"/>
  <c r="AE405" i="15"/>
  <c r="AE319" i="15"/>
  <c r="AE276" i="15"/>
  <c r="AE281" i="15"/>
  <c r="AE244" i="15"/>
  <c r="AE201" i="15"/>
  <c r="AE206" i="15"/>
  <c r="AE160" i="15"/>
  <c r="AE168" i="15"/>
  <c r="AE176" i="15"/>
  <c r="AE184" i="15"/>
  <c r="AE123" i="15"/>
  <c r="AE131" i="15"/>
  <c r="AE139" i="15"/>
  <c r="AE85" i="15"/>
  <c r="AE93" i="15"/>
  <c r="AE101" i="15"/>
  <c r="AE109" i="15"/>
  <c r="AE51" i="15"/>
  <c r="AE59" i="15"/>
  <c r="AE67" i="15"/>
  <c r="AE8" i="15"/>
  <c r="AE16" i="15"/>
  <c r="AE24" i="15"/>
  <c r="AE32" i="15"/>
  <c r="AE474" i="15"/>
  <c r="AE274" i="15"/>
  <c r="AE230" i="15"/>
  <c r="AE235" i="15"/>
  <c r="AE199" i="15"/>
  <c r="AE177" i="15"/>
  <c r="AE140" i="15"/>
  <c r="AE117" i="15"/>
  <c r="AE102" i="15"/>
  <c r="AE169" i="15"/>
  <c r="AE68" i="15"/>
  <c r="AE9" i="15"/>
  <c r="AE25" i="15"/>
  <c r="AE17" i="15"/>
  <c r="AE33" i="15"/>
  <c r="AE52" i="15"/>
  <c r="AE60" i="15"/>
  <c r="AK1015" i="15"/>
  <c r="AK1023" i="15"/>
  <c r="AK1031" i="15"/>
  <c r="AK970" i="15"/>
  <c r="AK978" i="15"/>
  <c r="AK1013" i="15"/>
  <c r="AK1021" i="15"/>
  <c r="AK1029" i="15"/>
  <c r="AK976" i="15"/>
  <c r="AK984" i="15"/>
  <c r="AK1014" i="15"/>
  <c r="AK1022" i="15"/>
  <c r="AK1030" i="15"/>
  <c r="AK977" i="15"/>
  <c r="AK1016" i="15"/>
  <c r="AK1020" i="15"/>
  <c r="AK1033" i="15"/>
  <c r="AK981" i="15"/>
  <c r="AK992" i="15"/>
  <c r="AK941" i="15"/>
  <c r="AK949" i="15"/>
  <c r="AK1019" i="15"/>
  <c r="AK1032" i="15"/>
  <c r="AK1036" i="15"/>
  <c r="AK1007" i="15"/>
  <c r="AK980" i="15"/>
  <c r="AK986" i="15"/>
  <c r="AK994" i="15"/>
  <c r="AK935" i="15"/>
  <c r="AK943" i="15"/>
  <c r="AK951" i="15"/>
  <c r="AK1008" i="15"/>
  <c r="AK1012" i="15"/>
  <c r="AK1025" i="15"/>
  <c r="AK973" i="15"/>
  <c r="AK987" i="15"/>
  <c r="AK995" i="15"/>
  <c r="AK936" i="15"/>
  <c r="AK944" i="15"/>
  <c r="AK1011" i="15"/>
  <c r="AK1018" i="15"/>
  <c r="AK983" i="15"/>
  <c r="AK999" i="15"/>
  <c r="AK969" i="15"/>
  <c r="AK942" i="15"/>
  <c r="AK945" i="15"/>
  <c r="AK952" i="15"/>
  <c r="AK960" i="15"/>
  <c r="AK902" i="15"/>
  <c r="AK910" i="15"/>
  <c r="AK1009" i="15"/>
  <c r="AK1027" i="15"/>
  <c r="AK1034" i="15"/>
  <c r="AK972" i="15"/>
  <c r="AK974" i="15"/>
  <c r="AK979" i="15"/>
  <c r="AK985" i="15"/>
  <c r="AK988" i="15"/>
  <c r="AK938" i="15"/>
  <c r="AK953" i="15"/>
  <c r="AK961" i="15"/>
  <c r="AK903" i="15"/>
  <c r="AK911" i="15"/>
  <c r="AK991" i="15"/>
  <c r="AK937" i="15"/>
  <c r="AK955" i="15"/>
  <c r="AK905" i="15"/>
  <c r="AK913" i="15"/>
  <c r="AK1017" i="15"/>
  <c r="AK1028" i="15"/>
  <c r="AK998" i="15"/>
  <c r="AK940" i="15"/>
  <c r="AK947" i="15"/>
  <c r="AK956" i="15"/>
  <c r="AK907" i="15"/>
  <c r="AK916" i="15"/>
  <c r="AK921" i="15"/>
  <c r="AK861" i="15"/>
  <c r="AK869" i="15"/>
  <c r="AK877" i="15"/>
  <c r="AK1010" i="15"/>
  <c r="AK989" i="15"/>
  <c r="AK996" i="15"/>
  <c r="AK900" i="15"/>
  <c r="AK915" i="15"/>
  <c r="AK922" i="15"/>
  <c r="AK862" i="15"/>
  <c r="AK870" i="15"/>
  <c r="AK971" i="15"/>
  <c r="AK982" i="15"/>
  <c r="AK950" i="15"/>
  <c r="AK899" i="15"/>
  <c r="AK924" i="15"/>
  <c r="AK897" i="15"/>
  <c r="AK864" i="15"/>
  <c r="AK1026" i="15"/>
  <c r="AK975" i="15"/>
  <c r="AK990" i="15"/>
  <c r="AK997" i="15"/>
  <c r="AK948" i="15"/>
  <c r="AK958" i="15"/>
  <c r="AK909" i="15"/>
  <c r="AK925" i="15"/>
  <c r="AK865" i="15"/>
  <c r="AK906" i="15"/>
  <c r="AK914" i="15"/>
  <c r="AK863" i="15"/>
  <c r="AK882" i="15"/>
  <c r="AK830" i="15"/>
  <c r="AK838" i="15"/>
  <c r="AK939" i="15"/>
  <c r="AK898" i="15"/>
  <c r="AK912" i="15"/>
  <c r="AK926" i="15"/>
  <c r="AK883" i="15"/>
  <c r="AK831" i="15"/>
  <c r="AK839" i="15"/>
  <c r="AK919" i="15"/>
  <c r="AK867" i="15"/>
  <c r="AK884" i="15"/>
  <c r="AK824" i="15"/>
  <c r="AK832" i="15"/>
  <c r="AK993" i="15"/>
  <c r="AK901" i="15"/>
  <c r="AK904" i="15"/>
  <c r="AK917" i="15"/>
  <c r="AK885" i="15"/>
  <c r="AK825" i="15"/>
  <c r="AK833" i="15"/>
  <c r="AK959" i="15"/>
  <c r="AK923" i="15"/>
  <c r="AK872" i="15"/>
  <c r="AK873" i="15"/>
  <c r="AK874" i="15"/>
  <c r="AK875" i="15"/>
  <c r="AK876" i="15"/>
  <c r="AK878" i="15"/>
  <c r="AK886" i="15"/>
  <c r="AK826" i="15"/>
  <c r="AK834" i="15"/>
  <c r="AK842" i="15"/>
  <c r="AK946" i="15"/>
  <c r="AK954" i="15"/>
  <c r="AK866" i="15"/>
  <c r="AK871" i="15"/>
  <c r="AK879" i="15"/>
  <c r="AK887" i="15"/>
  <c r="AK860" i="15"/>
  <c r="AK827" i="15"/>
  <c r="AK835" i="15"/>
  <c r="AK1024" i="15"/>
  <c r="AK957" i="15"/>
  <c r="AK934" i="15"/>
  <c r="AK908" i="15"/>
  <c r="AK918" i="15"/>
  <c r="AK880" i="15"/>
  <c r="AK888" i="15"/>
  <c r="AK1035" i="15"/>
  <c r="AK850" i="15"/>
  <c r="AK823" i="15"/>
  <c r="AK790" i="15"/>
  <c r="AK798" i="15"/>
  <c r="AK806" i="15"/>
  <c r="AK814" i="15"/>
  <c r="AK755" i="15"/>
  <c r="AK763" i="15"/>
  <c r="AK771" i="15"/>
  <c r="AK720" i="15"/>
  <c r="AK728" i="15"/>
  <c r="AK736" i="15"/>
  <c r="AK677" i="15"/>
  <c r="AK685" i="15"/>
  <c r="AK693" i="15"/>
  <c r="AK701" i="15"/>
  <c r="AK675" i="15"/>
  <c r="AK642" i="15"/>
  <c r="AK836" i="15"/>
  <c r="AK851" i="15"/>
  <c r="AK791" i="15"/>
  <c r="AK799" i="15"/>
  <c r="AK807" i="15"/>
  <c r="AK815" i="15"/>
  <c r="AK756" i="15"/>
  <c r="AK764" i="15"/>
  <c r="AK772" i="15"/>
  <c r="AK713" i="15"/>
  <c r="AK721" i="15"/>
  <c r="AK729" i="15"/>
  <c r="AK737" i="15"/>
  <c r="AK678" i="15"/>
  <c r="AK686" i="15"/>
  <c r="AK694" i="15"/>
  <c r="AK702" i="15"/>
  <c r="AK829" i="15"/>
  <c r="AK841" i="15"/>
  <c r="AK852" i="15"/>
  <c r="AK792" i="15"/>
  <c r="AK800" i="15"/>
  <c r="AK808" i="15"/>
  <c r="AK881" i="15"/>
  <c r="AK840" i="15"/>
  <c r="AK793" i="15"/>
  <c r="AK801" i="15"/>
  <c r="AK889" i="15"/>
  <c r="AK837" i="15"/>
  <c r="AK846" i="15"/>
  <c r="AK794" i="15"/>
  <c r="AK802" i="15"/>
  <c r="AK810" i="15"/>
  <c r="AK751" i="15"/>
  <c r="AK759" i="15"/>
  <c r="AK767" i="15"/>
  <c r="AK775" i="15"/>
  <c r="AK749" i="15"/>
  <c r="AK716" i="15"/>
  <c r="AK724" i="15"/>
  <c r="AK732" i="15"/>
  <c r="AK740" i="15"/>
  <c r="AK681" i="15"/>
  <c r="AK689" i="15"/>
  <c r="AK697" i="15"/>
  <c r="AK920" i="15"/>
  <c r="AK844" i="15"/>
  <c r="AK848" i="15"/>
  <c r="AK788" i="15"/>
  <c r="AK796" i="15"/>
  <c r="AK868" i="15"/>
  <c r="AK828" i="15"/>
  <c r="AK843" i="15"/>
  <c r="AK849" i="15"/>
  <c r="AK789" i="15"/>
  <c r="AK797" i="15"/>
  <c r="AK805" i="15"/>
  <c r="AK795" i="15"/>
  <c r="AK761" i="15"/>
  <c r="AK778" i="15"/>
  <c r="AK714" i="15"/>
  <c r="AK731" i="15"/>
  <c r="AK741" i="15"/>
  <c r="AK691" i="15"/>
  <c r="AK804" i="15"/>
  <c r="AK809" i="15"/>
  <c r="AK811" i="15"/>
  <c r="AK754" i="15"/>
  <c r="AK757" i="15"/>
  <c r="AK774" i="15"/>
  <c r="AK786" i="15"/>
  <c r="AK750" i="15"/>
  <c r="AK760" i="15"/>
  <c r="AK777" i="15"/>
  <c r="AK727" i="15"/>
  <c r="AK730" i="15"/>
  <c r="AK680" i="15"/>
  <c r="AK690" i="15"/>
  <c r="AK753" i="15"/>
  <c r="AK770" i="15"/>
  <c r="AK773" i="15"/>
  <c r="AK723" i="15"/>
  <c r="AK733" i="15"/>
  <c r="AK712" i="15"/>
  <c r="AK845" i="15"/>
  <c r="AK813" i="15"/>
  <c r="AK766" i="15"/>
  <c r="AK776" i="15"/>
  <c r="AK803" i="15"/>
  <c r="AK752" i="15"/>
  <c r="AK769" i="15"/>
  <c r="AK719" i="15"/>
  <c r="AK722" i="15"/>
  <c r="AK739" i="15"/>
  <c r="AK682" i="15"/>
  <c r="AK699" i="15"/>
  <c r="AK847" i="15"/>
  <c r="AK812" i="15"/>
  <c r="AK762" i="15"/>
  <c r="AK717" i="15"/>
  <c r="AK725" i="15"/>
  <c r="AK683" i="15"/>
  <c r="AK692" i="15"/>
  <c r="AK655" i="15"/>
  <c r="AK663" i="15"/>
  <c r="AK604" i="15"/>
  <c r="AK612" i="15"/>
  <c r="AK620" i="15"/>
  <c r="AK628" i="15"/>
  <c r="AK569" i="15"/>
  <c r="AK577" i="15"/>
  <c r="AK585" i="15"/>
  <c r="AK593" i="15"/>
  <c r="AK533" i="15"/>
  <c r="AK541" i="15"/>
  <c r="AK549" i="15"/>
  <c r="AK768" i="15"/>
  <c r="AK718" i="15"/>
  <c r="AK734" i="15"/>
  <c r="AK688" i="15"/>
  <c r="AK695" i="15"/>
  <c r="AK646" i="15"/>
  <c r="AK649" i="15"/>
  <c r="AK657" i="15"/>
  <c r="AK665" i="15"/>
  <c r="AK606" i="15"/>
  <c r="AK614" i="15"/>
  <c r="AK622" i="15"/>
  <c r="AK630" i="15"/>
  <c r="AK571" i="15"/>
  <c r="AK579" i="15"/>
  <c r="AK587" i="15"/>
  <c r="AK527" i="15"/>
  <c r="AK535" i="15"/>
  <c r="AK543" i="15"/>
  <c r="AK551" i="15"/>
  <c r="AK492" i="15"/>
  <c r="AK787" i="15"/>
  <c r="AK758" i="15"/>
  <c r="AK726" i="15"/>
  <c r="AK676" i="15"/>
  <c r="AK679" i="15"/>
  <c r="AK645" i="15"/>
  <c r="AK765" i="15"/>
  <c r="AK715" i="15"/>
  <c r="AK684" i="15"/>
  <c r="AK700" i="15"/>
  <c r="AK641" i="15"/>
  <c r="AK651" i="15"/>
  <c r="AK659" i="15"/>
  <c r="AK667" i="15"/>
  <c r="AK608" i="15"/>
  <c r="AK703" i="15"/>
  <c r="AK639" i="15"/>
  <c r="AK654" i="15"/>
  <c r="AK664" i="15"/>
  <c r="AK607" i="15"/>
  <c r="AK611" i="15"/>
  <c r="AK617" i="15"/>
  <c r="AK623" i="15"/>
  <c r="AK576" i="15"/>
  <c r="AK582" i="15"/>
  <c r="AK588" i="15"/>
  <c r="AK540" i="15"/>
  <c r="AK546" i="15"/>
  <c r="AK552" i="15"/>
  <c r="AK738" i="15"/>
  <c r="AK647" i="15"/>
  <c r="AK650" i="15"/>
  <c r="AK660" i="15"/>
  <c r="AK610" i="15"/>
  <c r="AK616" i="15"/>
  <c r="AK629" i="15"/>
  <c r="AK575" i="15"/>
  <c r="AK581" i="15"/>
  <c r="AK539" i="15"/>
  <c r="AK545" i="15"/>
  <c r="AK502" i="15"/>
  <c r="AK687" i="15"/>
  <c r="AK696" i="15"/>
  <c r="AK704" i="15"/>
  <c r="AK640" i="15"/>
  <c r="AK653" i="15"/>
  <c r="AK603" i="15"/>
  <c r="AK615" i="15"/>
  <c r="AK568" i="15"/>
  <c r="AK652" i="15"/>
  <c r="AK638" i="15"/>
  <c r="AK602" i="15"/>
  <c r="AK627" i="15"/>
  <c r="AK601" i="15"/>
  <c r="AK566" i="15"/>
  <c r="AK735" i="15"/>
  <c r="AK698" i="15"/>
  <c r="AK644" i="15"/>
  <c r="AK662" i="15"/>
  <c r="AK605" i="15"/>
  <c r="AK613" i="15"/>
  <c r="AK626" i="15"/>
  <c r="AK565" i="15"/>
  <c r="AK578" i="15"/>
  <c r="AK591" i="15"/>
  <c r="AK529" i="15"/>
  <c r="AK609" i="15"/>
  <c r="AK625" i="15"/>
  <c r="AK580" i="15"/>
  <c r="AK534" i="15"/>
  <c r="AK542" i="15"/>
  <c r="AK550" i="15"/>
  <c r="AK553" i="15"/>
  <c r="AK526" i="15"/>
  <c r="AK496" i="15"/>
  <c r="AK497" i="15"/>
  <c r="AK498" i="15"/>
  <c r="AK499" i="15"/>
  <c r="AK500" i="15"/>
  <c r="AK501" i="15"/>
  <c r="AK506" i="15"/>
  <c r="AK514" i="15"/>
  <c r="AK455" i="15"/>
  <c r="AK661" i="15"/>
  <c r="AK619" i="15"/>
  <c r="AK531" i="15"/>
  <c r="AK536" i="15"/>
  <c r="AK544" i="15"/>
  <c r="AK507" i="15"/>
  <c r="AK515" i="15"/>
  <c r="AK456" i="15"/>
  <c r="AK658" i="15"/>
  <c r="AK584" i="15"/>
  <c r="AK586" i="15"/>
  <c r="AK564" i="15"/>
  <c r="AK547" i="15"/>
  <c r="AK555" i="15"/>
  <c r="AK495" i="15"/>
  <c r="AK508" i="15"/>
  <c r="AK516" i="15"/>
  <c r="AK491" i="15"/>
  <c r="AK666" i="15"/>
  <c r="AK573" i="15"/>
  <c r="AK590" i="15"/>
  <c r="AK538" i="15"/>
  <c r="AK592" i="15"/>
  <c r="AK528" i="15"/>
  <c r="AK494" i="15"/>
  <c r="AK510" i="15"/>
  <c r="AK518" i="15"/>
  <c r="AK648" i="15"/>
  <c r="AK530" i="15"/>
  <c r="AK532" i="15"/>
  <c r="AK554" i="15"/>
  <c r="AK511" i="15"/>
  <c r="AK567" i="15"/>
  <c r="AK556" i="15"/>
  <c r="AK513" i="15"/>
  <c r="AK463" i="15"/>
  <c r="AK471" i="15"/>
  <c r="AK479" i="15"/>
  <c r="AK419" i="15"/>
  <c r="AK427" i="15"/>
  <c r="AK435" i="15"/>
  <c r="AK443" i="15"/>
  <c r="AK417" i="15"/>
  <c r="AK384" i="15"/>
  <c r="AK392" i="15"/>
  <c r="AK400" i="15"/>
  <c r="AK408" i="15"/>
  <c r="AK347" i="15"/>
  <c r="AK355" i="15"/>
  <c r="AK363" i="15"/>
  <c r="AK371" i="15"/>
  <c r="AK310" i="15"/>
  <c r="AK624" i="15"/>
  <c r="AK464" i="15"/>
  <c r="AK472" i="15"/>
  <c r="AK480" i="15"/>
  <c r="AK420" i="15"/>
  <c r="AK428" i="15"/>
  <c r="AK436" i="15"/>
  <c r="AK444" i="15"/>
  <c r="AK385" i="15"/>
  <c r="AK393" i="15"/>
  <c r="AK401" i="15"/>
  <c r="AK409" i="15"/>
  <c r="AK348" i="15"/>
  <c r="AK356" i="15"/>
  <c r="AK364" i="15"/>
  <c r="AK372" i="15"/>
  <c r="AK311" i="15"/>
  <c r="AK570" i="15"/>
  <c r="AK504" i="15"/>
  <c r="AK509" i="15"/>
  <c r="AK465" i="15"/>
  <c r="AK473" i="15"/>
  <c r="AK481" i="15"/>
  <c r="AK453" i="15"/>
  <c r="AK421" i="15"/>
  <c r="AK429" i="15"/>
  <c r="AK437" i="15"/>
  <c r="AK445" i="15"/>
  <c r="AK386" i="15"/>
  <c r="AK394" i="15"/>
  <c r="AK402" i="15"/>
  <c r="AK349" i="15"/>
  <c r="AK357" i="15"/>
  <c r="AK365" i="15"/>
  <c r="AK454" i="15"/>
  <c r="AK466" i="15"/>
  <c r="AK474" i="15"/>
  <c r="AK482" i="15"/>
  <c r="AK422" i="15"/>
  <c r="AK430" i="15"/>
  <c r="AK438" i="15"/>
  <c r="AK387" i="15"/>
  <c r="AK395" i="15"/>
  <c r="AK403" i="15"/>
  <c r="AK350" i="15"/>
  <c r="AK358" i="15"/>
  <c r="AK366" i="15"/>
  <c r="AK572" i="15"/>
  <c r="AK512" i="15"/>
  <c r="AK467" i="15"/>
  <c r="AK475" i="15"/>
  <c r="AK483" i="15"/>
  <c r="AK423" i="15"/>
  <c r="AK431" i="15"/>
  <c r="AK439" i="15"/>
  <c r="AK388" i="15"/>
  <c r="AK396" i="15"/>
  <c r="AK404" i="15"/>
  <c r="AK343" i="15"/>
  <c r="AK351" i="15"/>
  <c r="AK359" i="15"/>
  <c r="AK367" i="15"/>
  <c r="AK306" i="15"/>
  <c r="AK618" i="15"/>
  <c r="AK574" i="15"/>
  <c r="AK589" i="15"/>
  <c r="AK548" i="15"/>
  <c r="AK461" i="15"/>
  <c r="AK469" i="15"/>
  <c r="AK477" i="15"/>
  <c r="AK425" i="15"/>
  <c r="AK433" i="15"/>
  <c r="AK441" i="15"/>
  <c r="AK382" i="15"/>
  <c r="AK390" i="15"/>
  <c r="AK398" i="15"/>
  <c r="AK406" i="15"/>
  <c r="AK345" i="15"/>
  <c r="AK353" i="15"/>
  <c r="AK361" i="15"/>
  <c r="AK369" i="15"/>
  <c r="AK308" i="15"/>
  <c r="AK643" i="15"/>
  <c r="AK503" i="15"/>
  <c r="AK470" i="15"/>
  <c r="AK434" i="15"/>
  <c r="AK399" i="15"/>
  <c r="AK362" i="15"/>
  <c r="AK309" i="15"/>
  <c r="AK316" i="15"/>
  <c r="AK324" i="15"/>
  <c r="AK332" i="15"/>
  <c r="AK305" i="15"/>
  <c r="AK271" i="15"/>
  <c r="AK279" i="15"/>
  <c r="AK287" i="15"/>
  <c r="AK295" i="15"/>
  <c r="AK267" i="15"/>
  <c r="AK233" i="15"/>
  <c r="AK241" i="15"/>
  <c r="AK249" i="15"/>
  <c r="AK257" i="15"/>
  <c r="AK229" i="15"/>
  <c r="AK196" i="15"/>
  <c r="AK204" i="15"/>
  <c r="AK212" i="15"/>
  <c r="AK220" i="15"/>
  <c r="AK656" i="15"/>
  <c r="AK493" i="15"/>
  <c r="AK505" i="15"/>
  <c r="AK460" i="15"/>
  <c r="AK424" i="15"/>
  <c r="AK389" i="15"/>
  <c r="AK352" i="15"/>
  <c r="AK307" i="15"/>
  <c r="AK317" i="15"/>
  <c r="AK325" i="15"/>
  <c r="AK333" i="15"/>
  <c r="AK272" i="15"/>
  <c r="AK280" i="15"/>
  <c r="AK288" i="15"/>
  <c r="AK296" i="15"/>
  <c r="AK234" i="15"/>
  <c r="AK242" i="15"/>
  <c r="AK250" i="15"/>
  <c r="AK258" i="15"/>
  <c r="AK197" i="15"/>
  <c r="AK205" i="15"/>
  <c r="AK213" i="15"/>
  <c r="AK221" i="15"/>
  <c r="AK537" i="15"/>
  <c r="AK478" i="15"/>
  <c r="AK442" i="15"/>
  <c r="AK407" i="15"/>
  <c r="AK380" i="15"/>
  <c r="AK370" i="15"/>
  <c r="AK342" i="15"/>
  <c r="AK318" i="15"/>
  <c r="AK326" i="15"/>
  <c r="AK334" i="15"/>
  <c r="AK273" i="15"/>
  <c r="AK281" i="15"/>
  <c r="AK289" i="15"/>
  <c r="AK297" i="15"/>
  <c r="AK235" i="15"/>
  <c r="AK243" i="15"/>
  <c r="AK251" i="15"/>
  <c r="AK259" i="15"/>
  <c r="AK198" i="15"/>
  <c r="AK206" i="15"/>
  <c r="AK214" i="15"/>
  <c r="AK517" i="15"/>
  <c r="AK457" i="15"/>
  <c r="AK468" i="15"/>
  <c r="AK432" i="15"/>
  <c r="AK397" i="15"/>
  <c r="AK360" i="15"/>
  <c r="AK319" i="15"/>
  <c r="AK327" i="15"/>
  <c r="AK274" i="15"/>
  <c r="AK282" i="15"/>
  <c r="AK290" i="15"/>
  <c r="AK236" i="15"/>
  <c r="AK244" i="15"/>
  <c r="AK252" i="15"/>
  <c r="AK199" i="15"/>
  <c r="AK207" i="15"/>
  <c r="AK215" i="15"/>
  <c r="AK621" i="15"/>
  <c r="AK462" i="15"/>
  <c r="AK426" i="15"/>
  <c r="AK391" i="15"/>
  <c r="AK354" i="15"/>
  <c r="AK314" i="15"/>
  <c r="AK322" i="15"/>
  <c r="AK330" i="15"/>
  <c r="AK269" i="15"/>
  <c r="AK277" i="15"/>
  <c r="AK285" i="15"/>
  <c r="AK293" i="15"/>
  <c r="AK231" i="15"/>
  <c r="AK239" i="15"/>
  <c r="AK247" i="15"/>
  <c r="AK255" i="15"/>
  <c r="AK194" i="15"/>
  <c r="AK202" i="15"/>
  <c r="AK210" i="15"/>
  <c r="AK218" i="15"/>
  <c r="AK276" i="15"/>
  <c r="AK232" i="15"/>
  <c r="AK237" i="15"/>
  <c r="AK201" i="15"/>
  <c r="AK219" i="15"/>
  <c r="AK156" i="15"/>
  <c r="AK164" i="15"/>
  <c r="AK172" i="15"/>
  <c r="AK180" i="15"/>
  <c r="AK119" i="15"/>
  <c r="AK127" i="15"/>
  <c r="AK135" i="15"/>
  <c r="AK143" i="15"/>
  <c r="AK81" i="15"/>
  <c r="AK89" i="15"/>
  <c r="AK97" i="15"/>
  <c r="AK105" i="15"/>
  <c r="AK47" i="15"/>
  <c r="AK55" i="15"/>
  <c r="AK63" i="15"/>
  <c r="AK71" i="15"/>
  <c r="AK12" i="15"/>
  <c r="AK20" i="15"/>
  <c r="AK28" i="15"/>
  <c r="AK36" i="15"/>
  <c r="AK6" i="15"/>
  <c r="AK60" i="15"/>
  <c r="AK68" i="15"/>
  <c r="AK25" i="15"/>
  <c r="AK118" i="15"/>
  <c r="AK476" i="15"/>
  <c r="AK418" i="15"/>
  <c r="AK312" i="15"/>
  <c r="AK331" i="15"/>
  <c r="AK230" i="15"/>
  <c r="AK256" i="15"/>
  <c r="AK157" i="15"/>
  <c r="AK165" i="15"/>
  <c r="AK173" i="15"/>
  <c r="AK181" i="15"/>
  <c r="AK120" i="15"/>
  <c r="AK128" i="15"/>
  <c r="AK136" i="15"/>
  <c r="AK144" i="15"/>
  <c r="AK117" i="15"/>
  <c r="AK82" i="15"/>
  <c r="AK90" i="15"/>
  <c r="AK98" i="15"/>
  <c r="AK106" i="15"/>
  <c r="AK79" i="15"/>
  <c r="AK48" i="15"/>
  <c r="AK56" i="15"/>
  <c r="AK64" i="15"/>
  <c r="AK13" i="15"/>
  <c r="AK21" i="15"/>
  <c r="AK29" i="15"/>
  <c r="AK169" i="15"/>
  <c r="AK102" i="15"/>
  <c r="AK126" i="15"/>
  <c r="AK46" i="15"/>
  <c r="AK583" i="15"/>
  <c r="AK458" i="15"/>
  <c r="AK368" i="15"/>
  <c r="AK329" i="15"/>
  <c r="AK286" i="15"/>
  <c r="AK291" i="15"/>
  <c r="AK254" i="15"/>
  <c r="AK211" i="15"/>
  <c r="AK216" i="15"/>
  <c r="AK192" i="15"/>
  <c r="AK158" i="15"/>
  <c r="AK166" i="15"/>
  <c r="AK174" i="15"/>
  <c r="AK182" i="15"/>
  <c r="AK154" i="15"/>
  <c r="AK121" i="15"/>
  <c r="AK129" i="15"/>
  <c r="AK137" i="15"/>
  <c r="AK145" i="15"/>
  <c r="AK83" i="15"/>
  <c r="AK91" i="15"/>
  <c r="AK99" i="15"/>
  <c r="AK107" i="15"/>
  <c r="AK49" i="15"/>
  <c r="AK57" i="15"/>
  <c r="AK65" i="15"/>
  <c r="AK14" i="15"/>
  <c r="AK22" i="15"/>
  <c r="AK30" i="15"/>
  <c r="AK294" i="15"/>
  <c r="AK17" i="15"/>
  <c r="AK459" i="15"/>
  <c r="AK381" i="15"/>
  <c r="AK315" i="15"/>
  <c r="AK320" i="15"/>
  <c r="AK284" i="15"/>
  <c r="AK240" i="15"/>
  <c r="AK245" i="15"/>
  <c r="AK209" i="15"/>
  <c r="AK159" i="15"/>
  <c r="AK167" i="15"/>
  <c r="AK175" i="15"/>
  <c r="AK183" i="15"/>
  <c r="AK122" i="15"/>
  <c r="AK130" i="15"/>
  <c r="AK138" i="15"/>
  <c r="AK146" i="15"/>
  <c r="AK84" i="15"/>
  <c r="AK92" i="15"/>
  <c r="AK100" i="15"/>
  <c r="AK108" i="15"/>
  <c r="AK50" i="15"/>
  <c r="AK58" i="15"/>
  <c r="AK66" i="15"/>
  <c r="AK7" i="15"/>
  <c r="AK15" i="15"/>
  <c r="AK23" i="15"/>
  <c r="AK31" i="15"/>
  <c r="AK268" i="15"/>
  <c r="AK161" i="15"/>
  <c r="AK124" i="15"/>
  <c r="AK132" i="15"/>
  <c r="AK140" i="15"/>
  <c r="AK9" i="15"/>
  <c r="AK80" i="15"/>
  <c r="AK104" i="15"/>
  <c r="AK440" i="15"/>
  <c r="AK383" i="15"/>
  <c r="AK313" i="15"/>
  <c r="AK270" i="15"/>
  <c r="AK275" i="15"/>
  <c r="AK238" i="15"/>
  <c r="AK195" i="15"/>
  <c r="AK200" i="15"/>
  <c r="AK160" i="15"/>
  <c r="AK168" i="15"/>
  <c r="AK176" i="15"/>
  <c r="AK184" i="15"/>
  <c r="AK123" i="15"/>
  <c r="AK131" i="15"/>
  <c r="AK139" i="15"/>
  <c r="AK85" i="15"/>
  <c r="AK93" i="15"/>
  <c r="AK101" i="15"/>
  <c r="AK109" i="15"/>
  <c r="AK51" i="15"/>
  <c r="AK59" i="15"/>
  <c r="AK67" i="15"/>
  <c r="AK8" i="15"/>
  <c r="AK16" i="15"/>
  <c r="AK24" i="15"/>
  <c r="AK32" i="15"/>
  <c r="AK193" i="15"/>
  <c r="AK177" i="15"/>
  <c r="AK86" i="15"/>
  <c r="AK94" i="15"/>
  <c r="AK52" i="15"/>
  <c r="AK33" i="15"/>
  <c r="AK179" i="15"/>
  <c r="AK142" i="15"/>
  <c r="AK88" i="15"/>
  <c r="AK344" i="15"/>
  <c r="AK323" i="15"/>
  <c r="AK328" i="15"/>
  <c r="AK292" i="15"/>
  <c r="AK248" i="15"/>
  <c r="AK253" i="15"/>
  <c r="AK162" i="15"/>
  <c r="AK170" i="15"/>
  <c r="AK178" i="15"/>
  <c r="AK125" i="15"/>
  <c r="AK133" i="15"/>
  <c r="AK141" i="15"/>
  <c r="AK87" i="15"/>
  <c r="AK95" i="15"/>
  <c r="AK103" i="15"/>
  <c r="AK45" i="15"/>
  <c r="AK53" i="15"/>
  <c r="AK61" i="15"/>
  <c r="AK69" i="15"/>
  <c r="AK44" i="15"/>
  <c r="AK10" i="15"/>
  <c r="AK18" i="15"/>
  <c r="AK26" i="15"/>
  <c r="AK34" i="15"/>
  <c r="AK405" i="15"/>
  <c r="AK346" i="15"/>
  <c r="AK321" i="15"/>
  <c r="AK278" i="15"/>
  <c r="AK283" i="15"/>
  <c r="AK246" i="15"/>
  <c r="AK203" i="15"/>
  <c r="AK208" i="15"/>
  <c r="AK217" i="15"/>
  <c r="AK155" i="15"/>
  <c r="AK163" i="15"/>
  <c r="AK171" i="15"/>
  <c r="AK96" i="15"/>
  <c r="AK134" i="15"/>
  <c r="AK54" i="15"/>
  <c r="AK19" i="15"/>
  <c r="AK62" i="15"/>
  <c r="AK70" i="15"/>
  <c r="AK11" i="15"/>
  <c r="AK35" i="15"/>
  <c r="AK27" i="15"/>
  <c r="AG1011" i="15"/>
  <c r="AG1019" i="15"/>
  <c r="AG1027" i="15"/>
  <c r="AG1035" i="15"/>
  <c r="AG974" i="15"/>
  <c r="AG982" i="15"/>
  <c r="AG1009" i="15"/>
  <c r="AG1017" i="15"/>
  <c r="AG1025" i="15"/>
  <c r="AG1033" i="15"/>
  <c r="AG972" i="15"/>
  <c r="AG980" i="15"/>
  <c r="AG1010" i="15"/>
  <c r="AG1018" i="15"/>
  <c r="AG1026" i="15"/>
  <c r="AG1034" i="15"/>
  <c r="AG1007" i="15"/>
  <c r="AG973" i="15"/>
  <c r="AG981" i="15"/>
  <c r="AG1022" i="15"/>
  <c r="AG970" i="15"/>
  <c r="AG983" i="15"/>
  <c r="AG988" i="15"/>
  <c r="AG996" i="15"/>
  <c r="AG937" i="15"/>
  <c r="AG945" i="15"/>
  <c r="AG1008" i="15"/>
  <c r="AG1021" i="15"/>
  <c r="AG990" i="15"/>
  <c r="AG998" i="15"/>
  <c r="AG939" i="15"/>
  <c r="AG947" i="15"/>
  <c r="AG1014" i="15"/>
  <c r="AG1031" i="15"/>
  <c r="AG975" i="15"/>
  <c r="AG979" i="15"/>
  <c r="AG991" i="15"/>
  <c r="AG999" i="15"/>
  <c r="AG940" i="15"/>
  <c r="AG948" i="15"/>
  <c r="AG951" i="15"/>
  <c r="AG956" i="15"/>
  <c r="AG898" i="15"/>
  <c r="AG906" i="15"/>
  <c r="AG1016" i="15"/>
  <c r="AG1023" i="15"/>
  <c r="AG1030" i="15"/>
  <c r="AG1032" i="15"/>
  <c r="AG994" i="15"/>
  <c r="AG944" i="15"/>
  <c r="AG957" i="15"/>
  <c r="AG899" i="15"/>
  <c r="AG907" i="15"/>
  <c r="AG915" i="15"/>
  <c r="AG993" i="15"/>
  <c r="AG969" i="15"/>
  <c r="AG943" i="15"/>
  <c r="AG959" i="15"/>
  <c r="AG934" i="15"/>
  <c r="AG901" i="15"/>
  <c r="AG909" i="15"/>
  <c r="AG917" i="15"/>
  <c r="AG987" i="15"/>
  <c r="AG936" i="15"/>
  <c r="AG938" i="15"/>
  <c r="AG914" i="15"/>
  <c r="AG925" i="15"/>
  <c r="AG865" i="15"/>
  <c r="AG873" i="15"/>
  <c r="AG1036" i="15"/>
  <c r="AG978" i="15"/>
  <c r="AG992" i="15"/>
  <c r="AG950" i="15"/>
  <c r="AG952" i="15"/>
  <c r="AG955" i="15"/>
  <c r="AG958" i="15"/>
  <c r="AG902" i="15"/>
  <c r="AG913" i="15"/>
  <c r="AG926" i="15"/>
  <c r="AG866" i="15"/>
  <c r="AG1029" i="15"/>
  <c r="AG971" i="15"/>
  <c r="AG985" i="15"/>
  <c r="AG1015" i="15"/>
  <c r="AG997" i="15"/>
  <c r="AG946" i="15"/>
  <c r="AG954" i="15"/>
  <c r="AG905" i="15"/>
  <c r="AG908" i="15"/>
  <c r="AG920" i="15"/>
  <c r="AG868" i="15"/>
  <c r="AG1012" i="15"/>
  <c r="AG986" i="15"/>
  <c r="AG960" i="15"/>
  <c r="AG911" i="15"/>
  <c r="AG921" i="15"/>
  <c r="AG861" i="15"/>
  <c r="AG869" i="15"/>
  <c r="AG977" i="15"/>
  <c r="AG961" i="15"/>
  <c r="AG912" i="15"/>
  <c r="AG919" i="15"/>
  <c r="AG867" i="15"/>
  <c r="AG874" i="15"/>
  <c r="AG875" i="15"/>
  <c r="AG876" i="15"/>
  <c r="AG877" i="15"/>
  <c r="AG878" i="15"/>
  <c r="AG886" i="15"/>
  <c r="AG826" i="15"/>
  <c r="AG834" i="15"/>
  <c r="AG1020" i="15"/>
  <c r="AG1028" i="15"/>
  <c r="AG935" i="15"/>
  <c r="AG949" i="15"/>
  <c r="AG953" i="15"/>
  <c r="AG904" i="15"/>
  <c r="AG862" i="15"/>
  <c r="AG872" i="15"/>
  <c r="AG879" i="15"/>
  <c r="AG887" i="15"/>
  <c r="AG860" i="15"/>
  <c r="AG827" i="15"/>
  <c r="AG835" i="15"/>
  <c r="AG843" i="15"/>
  <c r="AG910" i="15"/>
  <c r="AG923" i="15"/>
  <c r="AG871" i="15"/>
  <c r="AG880" i="15"/>
  <c r="AG888" i="15"/>
  <c r="AG828" i="15"/>
  <c r="AG836" i="15"/>
  <c r="AG897" i="15"/>
  <c r="AG864" i="15"/>
  <c r="AG881" i="15"/>
  <c r="AG889" i="15"/>
  <c r="AG829" i="15"/>
  <c r="AG837" i="15"/>
  <c r="AG1013" i="15"/>
  <c r="AG989" i="15"/>
  <c r="AG941" i="15"/>
  <c r="AG918" i="15"/>
  <c r="AG882" i="15"/>
  <c r="AG830" i="15"/>
  <c r="AG838" i="15"/>
  <c r="AG846" i="15"/>
  <c r="AG1024" i="15"/>
  <c r="AG984" i="15"/>
  <c r="AG995" i="15"/>
  <c r="AG942" i="15"/>
  <c r="AG916" i="15"/>
  <c r="AG922" i="15"/>
  <c r="AG870" i="15"/>
  <c r="AG883" i="15"/>
  <c r="AG831" i="15"/>
  <c r="AG976" i="15"/>
  <c r="AG900" i="15"/>
  <c r="AG863" i="15"/>
  <c r="AG884" i="15"/>
  <c r="AG824" i="15"/>
  <c r="AG924" i="15"/>
  <c r="AG825" i="15"/>
  <c r="AG840" i="15"/>
  <c r="AG794" i="15"/>
  <c r="AG802" i="15"/>
  <c r="AG810" i="15"/>
  <c r="AG751" i="15"/>
  <c r="AG759" i="15"/>
  <c r="AG767" i="15"/>
  <c r="AG775" i="15"/>
  <c r="AG749" i="15"/>
  <c r="AG716" i="15"/>
  <c r="AG724" i="15"/>
  <c r="AG732" i="15"/>
  <c r="AG740" i="15"/>
  <c r="AG681" i="15"/>
  <c r="AG689" i="15"/>
  <c r="AG697" i="15"/>
  <c r="AG839" i="15"/>
  <c r="AG847" i="15"/>
  <c r="AG787" i="15"/>
  <c r="AG795" i="15"/>
  <c r="AG803" i="15"/>
  <c r="AG811" i="15"/>
  <c r="AG752" i="15"/>
  <c r="AG760" i="15"/>
  <c r="AG768" i="15"/>
  <c r="AG776" i="15"/>
  <c r="AG717" i="15"/>
  <c r="AG725" i="15"/>
  <c r="AG733" i="15"/>
  <c r="AG741" i="15"/>
  <c r="AG682" i="15"/>
  <c r="AG690" i="15"/>
  <c r="AG698" i="15"/>
  <c r="AG639" i="15"/>
  <c r="AG833" i="15"/>
  <c r="AG845" i="15"/>
  <c r="AG848" i="15"/>
  <c r="AG788" i="15"/>
  <c r="AG796" i="15"/>
  <c r="AG804" i="15"/>
  <c r="AG844" i="15"/>
  <c r="AG849" i="15"/>
  <c r="AG789" i="15"/>
  <c r="AG797" i="15"/>
  <c r="AG850" i="15"/>
  <c r="AG823" i="15"/>
  <c r="AG790" i="15"/>
  <c r="AG798" i="15"/>
  <c r="AG806" i="15"/>
  <c r="AG814" i="15"/>
  <c r="AG755" i="15"/>
  <c r="AG763" i="15"/>
  <c r="AG771" i="15"/>
  <c r="AG720" i="15"/>
  <c r="AG728" i="15"/>
  <c r="AG736" i="15"/>
  <c r="AG677" i="15"/>
  <c r="AG685" i="15"/>
  <c r="AG693" i="15"/>
  <c r="AG701" i="15"/>
  <c r="AG842" i="15"/>
  <c r="AG852" i="15"/>
  <c r="AG792" i="15"/>
  <c r="AG800" i="15"/>
  <c r="AG903" i="15"/>
  <c r="AG885" i="15"/>
  <c r="AG832" i="15"/>
  <c r="AG841" i="15"/>
  <c r="AG793" i="15"/>
  <c r="AG801" i="15"/>
  <c r="AG809" i="15"/>
  <c r="AG750" i="15"/>
  <c r="AG753" i="15"/>
  <c r="AG770" i="15"/>
  <c r="AG713" i="15"/>
  <c r="AG730" i="15"/>
  <c r="AG680" i="15"/>
  <c r="AG683" i="15"/>
  <c r="AG700" i="15"/>
  <c r="AG807" i="15"/>
  <c r="AG813" i="15"/>
  <c r="AG756" i="15"/>
  <c r="AG773" i="15"/>
  <c r="AG851" i="15"/>
  <c r="AG805" i="15"/>
  <c r="AG766" i="15"/>
  <c r="AG769" i="15"/>
  <c r="AG719" i="15"/>
  <c r="AG729" i="15"/>
  <c r="AG679" i="15"/>
  <c r="AG696" i="15"/>
  <c r="AG699" i="15"/>
  <c r="AG703" i="15"/>
  <c r="AG675" i="15"/>
  <c r="AG791" i="15"/>
  <c r="AG812" i="15"/>
  <c r="AG762" i="15"/>
  <c r="AG772" i="15"/>
  <c r="AG722" i="15"/>
  <c r="AG739" i="15"/>
  <c r="AG799" i="15"/>
  <c r="AG815" i="15"/>
  <c r="AG786" i="15"/>
  <c r="AG765" i="15"/>
  <c r="AG715" i="15"/>
  <c r="AG718" i="15"/>
  <c r="AG808" i="15"/>
  <c r="AG758" i="15"/>
  <c r="AG761" i="15"/>
  <c r="AG778" i="15"/>
  <c r="AG721" i="15"/>
  <c r="AG738" i="15"/>
  <c r="AG688" i="15"/>
  <c r="AG691" i="15"/>
  <c r="AG647" i="15"/>
  <c r="AG731" i="15"/>
  <c r="AG734" i="15"/>
  <c r="AG712" i="15"/>
  <c r="AG651" i="15"/>
  <c r="AG659" i="15"/>
  <c r="AG667" i="15"/>
  <c r="AG608" i="15"/>
  <c r="AG616" i="15"/>
  <c r="AG624" i="15"/>
  <c r="AG565" i="15"/>
  <c r="AG573" i="15"/>
  <c r="AG581" i="15"/>
  <c r="AG589" i="15"/>
  <c r="AG529" i="15"/>
  <c r="AG537" i="15"/>
  <c r="AG545" i="15"/>
  <c r="AG553" i="15"/>
  <c r="AG494" i="15"/>
  <c r="AG757" i="15"/>
  <c r="AG774" i="15"/>
  <c r="AG764" i="15"/>
  <c r="AG714" i="15"/>
  <c r="AG726" i="15"/>
  <c r="AG676" i="15"/>
  <c r="AG684" i="15"/>
  <c r="AG702" i="15"/>
  <c r="AG653" i="15"/>
  <c r="AG661" i="15"/>
  <c r="AG602" i="15"/>
  <c r="AG610" i="15"/>
  <c r="AG618" i="15"/>
  <c r="AG626" i="15"/>
  <c r="AG567" i="15"/>
  <c r="AG575" i="15"/>
  <c r="AG583" i="15"/>
  <c r="AG591" i="15"/>
  <c r="AG531" i="15"/>
  <c r="AG539" i="15"/>
  <c r="AG547" i="15"/>
  <c r="AG555" i="15"/>
  <c r="AG496" i="15"/>
  <c r="AG735" i="15"/>
  <c r="AG640" i="15"/>
  <c r="AG644" i="15"/>
  <c r="AG754" i="15"/>
  <c r="AG723" i="15"/>
  <c r="AG655" i="15"/>
  <c r="AG663" i="15"/>
  <c r="AG604" i="15"/>
  <c r="AG737" i="15"/>
  <c r="AG686" i="15"/>
  <c r="AG695" i="15"/>
  <c r="AG645" i="15"/>
  <c r="AG656" i="15"/>
  <c r="AG606" i="15"/>
  <c r="AG615" i="15"/>
  <c r="AG621" i="15"/>
  <c r="AG627" i="15"/>
  <c r="AG580" i="15"/>
  <c r="AG586" i="15"/>
  <c r="AG592" i="15"/>
  <c r="AG544" i="15"/>
  <c r="AG550" i="15"/>
  <c r="AG556" i="15"/>
  <c r="AG687" i="15"/>
  <c r="AG704" i="15"/>
  <c r="AG643" i="15"/>
  <c r="AG649" i="15"/>
  <c r="AG666" i="15"/>
  <c r="AG609" i="15"/>
  <c r="AG614" i="15"/>
  <c r="AG620" i="15"/>
  <c r="AG566" i="15"/>
  <c r="AG579" i="15"/>
  <c r="AG585" i="15"/>
  <c r="AG564" i="15"/>
  <c r="AG530" i="15"/>
  <c r="AG543" i="15"/>
  <c r="AG549" i="15"/>
  <c r="AG526" i="15"/>
  <c r="AG495" i="15"/>
  <c r="AG498" i="15"/>
  <c r="AG692" i="15"/>
  <c r="AG652" i="15"/>
  <c r="AG662" i="15"/>
  <c r="AG605" i="15"/>
  <c r="AG613" i="15"/>
  <c r="AG619" i="15"/>
  <c r="AG641" i="15"/>
  <c r="AG658" i="15"/>
  <c r="AG611" i="15"/>
  <c r="AG570" i="15"/>
  <c r="AG777" i="15"/>
  <c r="AG727" i="15"/>
  <c r="AG694" i="15"/>
  <c r="AG654" i="15"/>
  <c r="AG664" i="15"/>
  <c r="AG617" i="15"/>
  <c r="AG630" i="15"/>
  <c r="AG569" i="15"/>
  <c r="AG582" i="15"/>
  <c r="AG527" i="15"/>
  <c r="AG665" i="15"/>
  <c r="AG622" i="15"/>
  <c r="AG568" i="15"/>
  <c r="AG533" i="15"/>
  <c r="AG541" i="15"/>
  <c r="AG510" i="15"/>
  <c r="AG518" i="15"/>
  <c r="AG646" i="15"/>
  <c r="AG650" i="15"/>
  <c r="AG629" i="15"/>
  <c r="AG571" i="15"/>
  <c r="AG588" i="15"/>
  <c r="AG590" i="15"/>
  <c r="AG552" i="15"/>
  <c r="AG511" i="15"/>
  <c r="AG460" i="15"/>
  <c r="AG623" i="15"/>
  <c r="AG577" i="15"/>
  <c r="AG535" i="15"/>
  <c r="AG538" i="15"/>
  <c r="AG546" i="15"/>
  <c r="AG554" i="15"/>
  <c r="AG512" i="15"/>
  <c r="AG603" i="15"/>
  <c r="AG607" i="15"/>
  <c r="AG528" i="15"/>
  <c r="AG532" i="15"/>
  <c r="AG540" i="15"/>
  <c r="AG548" i="15"/>
  <c r="AG648" i="15"/>
  <c r="AG551" i="15"/>
  <c r="AG493" i="15"/>
  <c r="AG499" i="15"/>
  <c r="AG500" i="15"/>
  <c r="AG501" i="15"/>
  <c r="AG502" i="15"/>
  <c r="AG503" i="15"/>
  <c r="AG504" i="15"/>
  <c r="AG505" i="15"/>
  <c r="AG506" i="15"/>
  <c r="AG514" i="15"/>
  <c r="AG455" i="15"/>
  <c r="AG642" i="15"/>
  <c r="AG572" i="15"/>
  <c r="AG587" i="15"/>
  <c r="AG534" i="15"/>
  <c r="AG542" i="15"/>
  <c r="AG497" i="15"/>
  <c r="AG507" i="15"/>
  <c r="AG515" i="15"/>
  <c r="AG456" i="15"/>
  <c r="AG584" i="15"/>
  <c r="AG516" i="15"/>
  <c r="AG467" i="15"/>
  <c r="AG475" i="15"/>
  <c r="AG483" i="15"/>
  <c r="AG423" i="15"/>
  <c r="AG431" i="15"/>
  <c r="AG439" i="15"/>
  <c r="AG388" i="15"/>
  <c r="AG396" i="15"/>
  <c r="AG404" i="15"/>
  <c r="AG343" i="15"/>
  <c r="AG351" i="15"/>
  <c r="AG359" i="15"/>
  <c r="AG367" i="15"/>
  <c r="AG306" i="15"/>
  <c r="AG678" i="15"/>
  <c r="AG612" i="15"/>
  <c r="AG578" i="15"/>
  <c r="AG593" i="15"/>
  <c r="AG509" i="15"/>
  <c r="AG454" i="15"/>
  <c r="AG468" i="15"/>
  <c r="AG476" i="15"/>
  <c r="AG424" i="15"/>
  <c r="AG432" i="15"/>
  <c r="AG440" i="15"/>
  <c r="AG381" i="15"/>
  <c r="AG389" i="15"/>
  <c r="AG397" i="15"/>
  <c r="AG405" i="15"/>
  <c r="AG344" i="15"/>
  <c r="AG352" i="15"/>
  <c r="AG360" i="15"/>
  <c r="AG368" i="15"/>
  <c r="AG307" i="15"/>
  <c r="AG625" i="15"/>
  <c r="AG457" i="15"/>
  <c r="AG458" i="15"/>
  <c r="AG459" i="15"/>
  <c r="AG461" i="15"/>
  <c r="AG469" i="15"/>
  <c r="AG477" i="15"/>
  <c r="AG425" i="15"/>
  <c r="AG433" i="15"/>
  <c r="AG441" i="15"/>
  <c r="AG382" i="15"/>
  <c r="AG390" i="15"/>
  <c r="AG398" i="15"/>
  <c r="AG406" i="15"/>
  <c r="AG345" i="15"/>
  <c r="AG353" i="15"/>
  <c r="AG361" i="15"/>
  <c r="AG369" i="15"/>
  <c r="AG492" i="15"/>
  <c r="AG462" i="15"/>
  <c r="AG470" i="15"/>
  <c r="AG478" i="15"/>
  <c r="AG418" i="15"/>
  <c r="AG426" i="15"/>
  <c r="AG434" i="15"/>
  <c r="AG442" i="15"/>
  <c r="AG383" i="15"/>
  <c r="AG391" i="15"/>
  <c r="AG399" i="15"/>
  <c r="AG407" i="15"/>
  <c r="AG380" i="15"/>
  <c r="AG346" i="15"/>
  <c r="AG354" i="15"/>
  <c r="AG362" i="15"/>
  <c r="AG370" i="15"/>
  <c r="AG342" i="15"/>
  <c r="AG309" i="15"/>
  <c r="AG638" i="15"/>
  <c r="AG628" i="15"/>
  <c r="AG517" i="15"/>
  <c r="AG463" i="15"/>
  <c r="AG471" i="15"/>
  <c r="AG479" i="15"/>
  <c r="AG419" i="15"/>
  <c r="AG427" i="15"/>
  <c r="AG435" i="15"/>
  <c r="AG443" i="15"/>
  <c r="AG417" i="15"/>
  <c r="AG384" i="15"/>
  <c r="AG392" i="15"/>
  <c r="AG400" i="15"/>
  <c r="AG408" i="15"/>
  <c r="AG347" i="15"/>
  <c r="AG355" i="15"/>
  <c r="AG363" i="15"/>
  <c r="AG371" i="15"/>
  <c r="AG310" i="15"/>
  <c r="AG657" i="15"/>
  <c r="AG601" i="15"/>
  <c r="AG536" i="15"/>
  <c r="AG513" i="15"/>
  <c r="AG465" i="15"/>
  <c r="AG473" i="15"/>
  <c r="AG481" i="15"/>
  <c r="AG453" i="15"/>
  <c r="AG421" i="15"/>
  <c r="AG429" i="15"/>
  <c r="AG437" i="15"/>
  <c r="AG445" i="15"/>
  <c r="AG386" i="15"/>
  <c r="AG394" i="15"/>
  <c r="AG402" i="15"/>
  <c r="AG349" i="15"/>
  <c r="AG357" i="15"/>
  <c r="AG365" i="15"/>
  <c r="AG474" i="15"/>
  <c r="AG438" i="15"/>
  <c r="AG403" i="15"/>
  <c r="AG366" i="15"/>
  <c r="AG320" i="15"/>
  <c r="AG328" i="15"/>
  <c r="AG275" i="15"/>
  <c r="AG283" i="15"/>
  <c r="AG291" i="15"/>
  <c r="AG237" i="15"/>
  <c r="AG245" i="15"/>
  <c r="AG253" i="15"/>
  <c r="AG200" i="15"/>
  <c r="AG208" i="15"/>
  <c r="AG216" i="15"/>
  <c r="AG574" i="15"/>
  <c r="AG464" i="15"/>
  <c r="AG428" i="15"/>
  <c r="AG393" i="15"/>
  <c r="AG356" i="15"/>
  <c r="AG313" i="15"/>
  <c r="AG321" i="15"/>
  <c r="AG329" i="15"/>
  <c r="AG268" i="15"/>
  <c r="AG276" i="15"/>
  <c r="AG284" i="15"/>
  <c r="AG292" i="15"/>
  <c r="AG230" i="15"/>
  <c r="AG238" i="15"/>
  <c r="AG246" i="15"/>
  <c r="AG254" i="15"/>
  <c r="AG193" i="15"/>
  <c r="AG201" i="15"/>
  <c r="AG209" i="15"/>
  <c r="AG217" i="15"/>
  <c r="AG660" i="15"/>
  <c r="AG576" i="15"/>
  <c r="AG482" i="15"/>
  <c r="AG312" i="15"/>
  <c r="AG314" i="15"/>
  <c r="AG322" i="15"/>
  <c r="AG330" i="15"/>
  <c r="AG269" i="15"/>
  <c r="AG277" i="15"/>
  <c r="AG285" i="15"/>
  <c r="AG293" i="15"/>
  <c r="AG231" i="15"/>
  <c r="AG239" i="15"/>
  <c r="AG247" i="15"/>
  <c r="AG255" i="15"/>
  <c r="AG194" i="15"/>
  <c r="AG202" i="15"/>
  <c r="AG210" i="15"/>
  <c r="AG508" i="15"/>
  <c r="AG472" i="15"/>
  <c r="AG436" i="15"/>
  <c r="AG401" i="15"/>
  <c r="AG364" i="15"/>
  <c r="AG308" i="15"/>
  <c r="AG315" i="15"/>
  <c r="AG323" i="15"/>
  <c r="AG331" i="15"/>
  <c r="AG270" i="15"/>
  <c r="AG278" i="15"/>
  <c r="AG286" i="15"/>
  <c r="AG294" i="15"/>
  <c r="AG232" i="15"/>
  <c r="AG240" i="15"/>
  <c r="AG248" i="15"/>
  <c r="AG256" i="15"/>
  <c r="AG195" i="15"/>
  <c r="AG203" i="15"/>
  <c r="AG211" i="15"/>
  <c r="AG219" i="15"/>
  <c r="AG491" i="15"/>
  <c r="AG466" i="15"/>
  <c r="AG430" i="15"/>
  <c r="AG395" i="15"/>
  <c r="AG358" i="15"/>
  <c r="AG318" i="15"/>
  <c r="AG326" i="15"/>
  <c r="AG334" i="15"/>
  <c r="AG273" i="15"/>
  <c r="AG281" i="15"/>
  <c r="AG289" i="15"/>
  <c r="AG297" i="15"/>
  <c r="AG235" i="15"/>
  <c r="AG243" i="15"/>
  <c r="AG251" i="15"/>
  <c r="AG259" i="15"/>
  <c r="AG198" i="15"/>
  <c r="AG206" i="15"/>
  <c r="AG214" i="15"/>
  <c r="AG317" i="15"/>
  <c r="AG274" i="15"/>
  <c r="AG279" i="15"/>
  <c r="AG242" i="15"/>
  <c r="AG199" i="15"/>
  <c r="AG204" i="15"/>
  <c r="AG160" i="15"/>
  <c r="AG168" i="15"/>
  <c r="AG176" i="15"/>
  <c r="AG184" i="15"/>
  <c r="AG123" i="15"/>
  <c r="AG131" i="15"/>
  <c r="AG139" i="15"/>
  <c r="AG85" i="15"/>
  <c r="AG93" i="15"/>
  <c r="AG101" i="15"/>
  <c r="AG109" i="15"/>
  <c r="AG51" i="15"/>
  <c r="AG59" i="15"/>
  <c r="AG67" i="15"/>
  <c r="AG8" i="15"/>
  <c r="AG16" i="15"/>
  <c r="AG24" i="15"/>
  <c r="AG32" i="15"/>
  <c r="AG271" i="15"/>
  <c r="AG234" i="15"/>
  <c r="AG120" i="15"/>
  <c r="AG128" i="15"/>
  <c r="AG82" i="15"/>
  <c r="AG106" i="15"/>
  <c r="AG79" i="15"/>
  <c r="AG56" i="15"/>
  <c r="AG64" i="15"/>
  <c r="AG21" i="15"/>
  <c r="AG159" i="15"/>
  <c r="AG138" i="15"/>
  <c r="AG348" i="15"/>
  <c r="AG305" i="15"/>
  <c r="AG272" i="15"/>
  <c r="AG233" i="15"/>
  <c r="AG229" i="15"/>
  <c r="AG197" i="15"/>
  <c r="AG218" i="15"/>
  <c r="AG161" i="15"/>
  <c r="AG169" i="15"/>
  <c r="AG177" i="15"/>
  <c r="AG124" i="15"/>
  <c r="AG132" i="15"/>
  <c r="AG140" i="15"/>
  <c r="AG86" i="15"/>
  <c r="AG94" i="15"/>
  <c r="AG102" i="15"/>
  <c r="AG52" i="15"/>
  <c r="AG60" i="15"/>
  <c r="AG68" i="15"/>
  <c r="AG9" i="15"/>
  <c r="AG17" i="15"/>
  <c r="AG25" i="15"/>
  <c r="AG33" i="15"/>
  <c r="AG267" i="15"/>
  <c r="AG196" i="15"/>
  <c r="AG144" i="15"/>
  <c r="AG98" i="15"/>
  <c r="AG122" i="15"/>
  <c r="AG146" i="15"/>
  <c r="AG108" i="15"/>
  <c r="AG409" i="15"/>
  <c r="AG350" i="15"/>
  <c r="AG327" i="15"/>
  <c r="AG332" i="15"/>
  <c r="AG296" i="15"/>
  <c r="AG252" i="15"/>
  <c r="AG257" i="15"/>
  <c r="AG220" i="15"/>
  <c r="AG162" i="15"/>
  <c r="AG170" i="15"/>
  <c r="AG178" i="15"/>
  <c r="AG125" i="15"/>
  <c r="AG133" i="15"/>
  <c r="AG141" i="15"/>
  <c r="AG87" i="15"/>
  <c r="AG95" i="15"/>
  <c r="AG103" i="15"/>
  <c r="AG45" i="15"/>
  <c r="AG53" i="15"/>
  <c r="AG61" i="15"/>
  <c r="AG69" i="15"/>
  <c r="AG44" i="15"/>
  <c r="AG10" i="15"/>
  <c r="AG18" i="15"/>
  <c r="AG26" i="15"/>
  <c r="AG34" i="15"/>
  <c r="AG181" i="15"/>
  <c r="AG136" i="15"/>
  <c r="AG13" i="15"/>
  <c r="AG420" i="15"/>
  <c r="AG325" i="15"/>
  <c r="AG282" i="15"/>
  <c r="AG287" i="15"/>
  <c r="AG250" i="15"/>
  <c r="AG207" i="15"/>
  <c r="AG212" i="15"/>
  <c r="AG155" i="15"/>
  <c r="AG163" i="15"/>
  <c r="AG171" i="15"/>
  <c r="AG179" i="15"/>
  <c r="AG118" i="15"/>
  <c r="AG126" i="15"/>
  <c r="AG134" i="15"/>
  <c r="AG142" i="15"/>
  <c r="AG80" i="15"/>
  <c r="AG88" i="15"/>
  <c r="AG96" i="15"/>
  <c r="AG104" i="15"/>
  <c r="AG46" i="15"/>
  <c r="AG54" i="15"/>
  <c r="AG62" i="15"/>
  <c r="AG70" i="15"/>
  <c r="AG11" i="15"/>
  <c r="AG19" i="15"/>
  <c r="AG27" i="15"/>
  <c r="AG35" i="15"/>
  <c r="AG157" i="15"/>
  <c r="AG165" i="15"/>
  <c r="AG100" i="15"/>
  <c r="AG480" i="15"/>
  <c r="AG422" i="15"/>
  <c r="AG316" i="15"/>
  <c r="AG280" i="15"/>
  <c r="AG236" i="15"/>
  <c r="AG241" i="15"/>
  <c r="AG205" i="15"/>
  <c r="AG156" i="15"/>
  <c r="AG164" i="15"/>
  <c r="AG172" i="15"/>
  <c r="AG180" i="15"/>
  <c r="AG119" i="15"/>
  <c r="AG127" i="15"/>
  <c r="AG135" i="15"/>
  <c r="AG143" i="15"/>
  <c r="AG81" i="15"/>
  <c r="AG89" i="15"/>
  <c r="AG97" i="15"/>
  <c r="AG105" i="15"/>
  <c r="AG47" i="15"/>
  <c r="AG55" i="15"/>
  <c r="AG63" i="15"/>
  <c r="AG71" i="15"/>
  <c r="AG12" i="15"/>
  <c r="AG20" i="15"/>
  <c r="AG28" i="15"/>
  <c r="AG36" i="15"/>
  <c r="AG372" i="15"/>
  <c r="AG173" i="15"/>
  <c r="AG117" i="15"/>
  <c r="AG90" i="15"/>
  <c r="AG48" i="15"/>
  <c r="AG29" i="15"/>
  <c r="AG6" i="15"/>
  <c r="AG175" i="15"/>
  <c r="AG385" i="15"/>
  <c r="AG311" i="15"/>
  <c r="AG333" i="15"/>
  <c r="AG290" i="15"/>
  <c r="AG295" i="15"/>
  <c r="AG258" i="15"/>
  <c r="AG215" i="15"/>
  <c r="AG192" i="15"/>
  <c r="AG158" i="15"/>
  <c r="AG166" i="15"/>
  <c r="AG174" i="15"/>
  <c r="AG182" i="15"/>
  <c r="AG154" i="15"/>
  <c r="AG121" i="15"/>
  <c r="AG129" i="15"/>
  <c r="AG137" i="15"/>
  <c r="AG145" i="15"/>
  <c r="AG83" i="15"/>
  <c r="AG91" i="15"/>
  <c r="AG99" i="15"/>
  <c r="AG107" i="15"/>
  <c r="AG49" i="15"/>
  <c r="AG57" i="15"/>
  <c r="AG65" i="15"/>
  <c r="AG14" i="15"/>
  <c r="AG22" i="15"/>
  <c r="AG30" i="15"/>
  <c r="AG444" i="15"/>
  <c r="AG387" i="15"/>
  <c r="AG319" i="15"/>
  <c r="AG324" i="15"/>
  <c r="AG288" i="15"/>
  <c r="AG244" i="15"/>
  <c r="AG249" i="15"/>
  <c r="AG213" i="15"/>
  <c r="AG221" i="15"/>
  <c r="AG167" i="15"/>
  <c r="AG130" i="15"/>
  <c r="AG183" i="15"/>
  <c r="AG84" i="15"/>
  <c r="AG92" i="15"/>
  <c r="AG15" i="15"/>
  <c r="AG23" i="15"/>
  <c r="AG50" i="15"/>
  <c r="AG7" i="15"/>
  <c r="AG31" i="15"/>
  <c r="AG58" i="15"/>
  <c r="AG66" i="15"/>
  <c r="AM1013" i="15"/>
  <c r="AM1021" i="15"/>
  <c r="AM1029" i="15"/>
  <c r="AM976" i="15"/>
  <c r="AM1011" i="15"/>
  <c r="AM1019" i="15"/>
  <c r="AM1027" i="15"/>
  <c r="AM1035" i="15"/>
  <c r="AM974" i="15"/>
  <c r="AM982" i="15"/>
  <c r="AM1012" i="15"/>
  <c r="AM1020" i="15"/>
  <c r="AM1028" i="15"/>
  <c r="AM1036" i="15"/>
  <c r="AM975" i="15"/>
  <c r="AM983" i="15"/>
  <c r="AM1017" i="15"/>
  <c r="AM1030" i="15"/>
  <c r="AM1034" i="15"/>
  <c r="AM1007" i="15"/>
  <c r="AM978" i="15"/>
  <c r="AM990" i="15"/>
  <c r="AM998" i="15"/>
  <c r="AM939" i="15"/>
  <c r="AM947" i="15"/>
  <c r="AM1016" i="15"/>
  <c r="AM1033" i="15"/>
  <c r="AM977" i="15"/>
  <c r="AM981" i="15"/>
  <c r="AM992" i="15"/>
  <c r="AM941" i="15"/>
  <c r="AM949" i="15"/>
  <c r="AM1009" i="15"/>
  <c r="AM1022" i="15"/>
  <c r="AM1026" i="15"/>
  <c r="AM970" i="15"/>
  <c r="AM984" i="15"/>
  <c r="AM985" i="15"/>
  <c r="AM993" i="15"/>
  <c r="AM969" i="15"/>
  <c r="AM942" i="15"/>
  <c r="AM950" i="15"/>
  <c r="AM996" i="15"/>
  <c r="AM946" i="15"/>
  <c r="AM958" i="15"/>
  <c r="AM900" i="15"/>
  <c r="AM908" i="15"/>
  <c r="AM989" i="15"/>
  <c r="AM999" i="15"/>
  <c r="AM935" i="15"/>
  <c r="AM959" i="15"/>
  <c r="AM901" i="15"/>
  <c r="AM909" i="15"/>
  <c r="AM917" i="15"/>
  <c r="AM1014" i="15"/>
  <c r="AM1023" i="15"/>
  <c r="AM972" i="15"/>
  <c r="AM979" i="15"/>
  <c r="AM988" i="15"/>
  <c r="AM938" i="15"/>
  <c r="AM948" i="15"/>
  <c r="AM951" i="15"/>
  <c r="AM953" i="15"/>
  <c r="AM961" i="15"/>
  <c r="AM903" i="15"/>
  <c r="AM911" i="15"/>
  <c r="AM1031" i="15"/>
  <c r="AM973" i="15"/>
  <c r="AM991" i="15"/>
  <c r="AM957" i="15"/>
  <c r="AM960" i="15"/>
  <c r="AM904" i="15"/>
  <c r="AM918" i="15"/>
  <c r="AM919" i="15"/>
  <c r="AM867" i="15"/>
  <c r="AM875" i="15"/>
  <c r="AM1024" i="15"/>
  <c r="AM1032" i="15"/>
  <c r="AM940" i="15"/>
  <c r="AM920" i="15"/>
  <c r="AM897" i="15"/>
  <c r="AM868" i="15"/>
  <c r="AM1010" i="15"/>
  <c r="AM1025" i="15"/>
  <c r="AM987" i="15"/>
  <c r="AM1018" i="15"/>
  <c r="AM936" i="15"/>
  <c r="AM943" i="15"/>
  <c r="AM952" i="15"/>
  <c r="AM915" i="15"/>
  <c r="AM922" i="15"/>
  <c r="AM862" i="15"/>
  <c r="AM870" i="15"/>
  <c r="AM1015" i="15"/>
  <c r="AM971" i="15"/>
  <c r="AM955" i="15"/>
  <c r="AM934" i="15"/>
  <c r="AM906" i="15"/>
  <c r="AM914" i="15"/>
  <c r="AM923" i="15"/>
  <c r="AM863" i="15"/>
  <c r="AM1008" i="15"/>
  <c r="AM916" i="15"/>
  <c r="AM861" i="15"/>
  <c r="AM880" i="15"/>
  <c r="AM888" i="15"/>
  <c r="AM828" i="15"/>
  <c r="AM836" i="15"/>
  <c r="AM986" i="15"/>
  <c r="AM924" i="15"/>
  <c r="AM881" i="15"/>
  <c r="AM889" i="15"/>
  <c r="AM829" i="15"/>
  <c r="AM837" i="15"/>
  <c r="AM845" i="15"/>
  <c r="AM997" i="15"/>
  <c r="AM944" i="15"/>
  <c r="AM912" i="15"/>
  <c r="AM865" i="15"/>
  <c r="AM882" i="15"/>
  <c r="AM830" i="15"/>
  <c r="AM980" i="15"/>
  <c r="AM898" i="15"/>
  <c r="AM926" i="15"/>
  <c r="AM883" i="15"/>
  <c r="AM860" i="15"/>
  <c r="AM831" i="15"/>
  <c r="AM994" i="15"/>
  <c r="AM945" i="15"/>
  <c r="AM956" i="15"/>
  <c r="AM907" i="15"/>
  <c r="AM910" i="15"/>
  <c r="AM921" i="15"/>
  <c r="AM869" i="15"/>
  <c r="AM884" i="15"/>
  <c r="AM824" i="15"/>
  <c r="AM832" i="15"/>
  <c r="AM840" i="15"/>
  <c r="AM899" i="15"/>
  <c r="AM902" i="15"/>
  <c r="AM913" i="15"/>
  <c r="AM864" i="15"/>
  <c r="AM876" i="15"/>
  <c r="AM877" i="15"/>
  <c r="AM885" i="15"/>
  <c r="AM825" i="15"/>
  <c r="AM833" i="15"/>
  <c r="AM995" i="15"/>
  <c r="AM937" i="15"/>
  <c r="AM954" i="15"/>
  <c r="AM905" i="15"/>
  <c r="AM925" i="15"/>
  <c r="AM871" i="15"/>
  <c r="AM872" i="15"/>
  <c r="AM873" i="15"/>
  <c r="AM874" i="15"/>
  <c r="AM878" i="15"/>
  <c r="AM886" i="15"/>
  <c r="AM835" i="15"/>
  <c r="AM838" i="15"/>
  <c r="AM844" i="15"/>
  <c r="AM848" i="15"/>
  <c r="AM788" i="15"/>
  <c r="AM796" i="15"/>
  <c r="AM804" i="15"/>
  <c r="AM812" i="15"/>
  <c r="AM753" i="15"/>
  <c r="AM761" i="15"/>
  <c r="AM769" i="15"/>
  <c r="AM777" i="15"/>
  <c r="AM718" i="15"/>
  <c r="AM726" i="15"/>
  <c r="AM734" i="15"/>
  <c r="AM712" i="15"/>
  <c r="AM683" i="15"/>
  <c r="AM691" i="15"/>
  <c r="AM699" i="15"/>
  <c r="AM640" i="15"/>
  <c r="AM879" i="15"/>
  <c r="AM843" i="15"/>
  <c r="AM849" i="15"/>
  <c r="AM789" i="15"/>
  <c r="AM797" i="15"/>
  <c r="AM805" i="15"/>
  <c r="AM813" i="15"/>
  <c r="AM754" i="15"/>
  <c r="AM762" i="15"/>
  <c r="AM770" i="15"/>
  <c r="AM778" i="15"/>
  <c r="AM719" i="15"/>
  <c r="AM727" i="15"/>
  <c r="AM735" i="15"/>
  <c r="AM676" i="15"/>
  <c r="AM684" i="15"/>
  <c r="AM692" i="15"/>
  <c r="AM700" i="15"/>
  <c r="AM887" i="15"/>
  <c r="AM842" i="15"/>
  <c r="AM850" i="15"/>
  <c r="AM790" i="15"/>
  <c r="AM798" i="15"/>
  <c r="AM806" i="15"/>
  <c r="AM826" i="15"/>
  <c r="AM841" i="15"/>
  <c r="AM851" i="15"/>
  <c r="AM791" i="15"/>
  <c r="AM799" i="15"/>
  <c r="AM852" i="15"/>
  <c r="AM792" i="15"/>
  <c r="AM800" i="15"/>
  <c r="AM808" i="15"/>
  <c r="AM786" i="15"/>
  <c r="AM757" i="15"/>
  <c r="AM765" i="15"/>
  <c r="AM773" i="15"/>
  <c r="AM714" i="15"/>
  <c r="AM722" i="15"/>
  <c r="AM730" i="15"/>
  <c r="AM738" i="15"/>
  <c r="AM679" i="15"/>
  <c r="AM687" i="15"/>
  <c r="AM695" i="15"/>
  <c r="AM866" i="15"/>
  <c r="AM827" i="15"/>
  <c r="AM839" i="15"/>
  <c r="AM846" i="15"/>
  <c r="AM823" i="15"/>
  <c r="AM794" i="15"/>
  <c r="AM847" i="15"/>
  <c r="AM787" i="15"/>
  <c r="AM795" i="15"/>
  <c r="AM803" i="15"/>
  <c r="AM811" i="15"/>
  <c r="AM815" i="15"/>
  <c r="AM758" i="15"/>
  <c r="AM775" i="15"/>
  <c r="AM725" i="15"/>
  <c r="AM728" i="15"/>
  <c r="AM678" i="15"/>
  <c r="AM688" i="15"/>
  <c r="AM751" i="15"/>
  <c r="AM768" i="15"/>
  <c r="AM771" i="15"/>
  <c r="AM749" i="15"/>
  <c r="AM809" i="15"/>
  <c r="AM814" i="15"/>
  <c r="AM764" i="15"/>
  <c r="AM774" i="15"/>
  <c r="AM724" i="15"/>
  <c r="AM741" i="15"/>
  <c r="AM677" i="15"/>
  <c r="AM694" i="15"/>
  <c r="AM646" i="15"/>
  <c r="AM802" i="15"/>
  <c r="AM807" i="15"/>
  <c r="AM750" i="15"/>
  <c r="AM767" i="15"/>
  <c r="AM717" i="15"/>
  <c r="AM720" i="15"/>
  <c r="AM737" i="15"/>
  <c r="AM680" i="15"/>
  <c r="AM760" i="15"/>
  <c r="AM763" i="15"/>
  <c r="AM713" i="15"/>
  <c r="AM723" i="15"/>
  <c r="AM834" i="15"/>
  <c r="AM756" i="15"/>
  <c r="AM766" i="15"/>
  <c r="AM716" i="15"/>
  <c r="AM733" i="15"/>
  <c r="AM736" i="15"/>
  <c r="AM686" i="15"/>
  <c r="AM696" i="15"/>
  <c r="AM704" i="15"/>
  <c r="AM801" i="15"/>
  <c r="AM755" i="15"/>
  <c r="AM772" i="15"/>
  <c r="AM739" i="15"/>
  <c r="AM685" i="15"/>
  <c r="AM675" i="15"/>
  <c r="AM653" i="15"/>
  <c r="AM661" i="15"/>
  <c r="AM602" i="15"/>
  <c r="AM610" i="15"/>
  <c r="AM618" i="15"/>
  <c r="AM626" i="15"/>
  <c r="AM567" i="15"/>
  <c r="AM575" i="15"/>
  <c r="AM583" i="15"/>
  <c r="AM591" i="15"/>
  <c r="AM531" i="15"/>
  <c r="AM539" i="15"/>
  <c r="AM547" i="15"/>
  <c r="AM555" i="15"/>
  <c r="AM721" i="15"/>
  <c r="AM731" i="15"/>
  <c r="AM681" i="15"/>
  <c r="AM690" i="15"/>
  <c r="AM697" i="15"/>
  <c r="AM703" i="15"/>
  <c r="AM639" i="15"/>
  <c r="AM655" i="15"/>
  <c r="AM663" i="15"/>
  <c r="AM604" i="15"/>
  <c r="AM612" i="15"/>
  <c r="AM620" i="15"/>
  <c r="AM628" i="15"/>
  <c r="AM569" i="15"/>
  <c r="AM577" i="15"/>
  <c r="AM585" i="15"/>
  <c r="AM593" i="15"/>
  <c r="AM533" i="15"/>
  <c r="AM541" i="15"/>
  <c r="AM549" i="15"/>
  <c r="AM752" i="15"/>
  <c r="AM740" i="15"/>
  <c r="AM642" i="15"/>
  <c r="AM793" i="15"/>
  <c r="AM759" i="15"/>
  <c r="AM776" i="15"/>
  <c r="AM729" i="15"/>
  <c r="AM693" i="15"/>
  <c r="AM649" i="15"/>
  <c r="AM657" i="15"/>
  <c r="AM665" i="15"/>
  <c r="AM606" i="15"/>
  <c r="AM651" i="15"/>
  <c r="AM625" i="15"/>
  <c r="AM570" i="15"/>
  <c r="AM590" i="15"/>
  <c r="AM528" i="15"/>
  <c r="AM534" i="15"/>
  <c r="AM554" i="15"/>
  <c r="AM732" i="15"/>
  <c r="AM645" i="15"/>
  <c r="AM654" i="15"/>
  <c r="AM664" i="15"/>
  <c r="AM607" i="15"/>
  <c r="AM611" i="15"/>
  <c r="AM624" i="15"/>
  <c r="AM630" i="15"/>
  <c r="AM576" i="15"/>
  <c r="AM589" i="15"/>
  <c r="AM527" i="15"/>
  <c r="AM540" i="15"/>
  <c r="AM553" i="15"/>
  <c r="AM492" i="15"/>
  <c r="AM500" i="15"/>
  <c r="AM810" i="15"/>
  <c r="AM682" i="15"/>
  <c r="AM647" i="15"/>
  <c r="AM650" i="15"/>
  <c r="AM667" i="15"/>
  <c r="AM617" i="15"/>
  <c r="AM623" i="15"/>
  <c r="AM629" i="15"/>
  <c r="AM601" i="15"/>
  <c r="AM701" i="15"/>
  <c r="AM643" i="15"/>
  <c r="AM656" i="15"/>
  <c r="AM666" i="15"/>
  <c r="AM615" i="15"/>
  <c r="AM621" i="15"/>
  <c r="AM702" i="15"/>
  <c r="AM641" i="15"/>
  <c r="AM659" i="15"/>
  <c r="AM609" i="15"/>
  <c r="AM614" i="15"/>
  <c r="AM627" i="15"/>
  <c r="AM573" i="15"/>
  <c r="AM579" i="15"/>
  <c r="AM592" i="15"/>
  <c r="AM644" i="15"/>
  <c r="AM605" i="15"/>
  <c r="AM572" i="15"/>
  <c r="AM537" i="15"/>
  <c r="AM545" i="15"/>
  <c r="AM548" i="15"/>
  <c r="AM556" i="15"/>
  <c r="AM493" i="15"/>
  <c r="AM512" i="15"/>
  <c r="AM491" i="15"/>
  <c r="AM622" i="15"/>
  <c r="AM574" i="15"/>
  <c r="AM578" i="15"/>
  <c r="AM564" i="15"/>
  <c r="AM542" i="15"/>
  <c r="AM550" i="15"/>
  <c r="AM501" i="15"/>
  <c r="AM502" i="15"/>
  <c r="AM503" i="15"/>
  <c r="AM504" i="15"/>
  <c r="AM505" i="15"/>
  <c r="AM513" i="15"/>
  <c r="AM454" i="15"/>
  <c r="AM613" i="15"/>
  <c r="AM616" i="15"/>
  <c r="AM619" i="15"/>
  <c r="AM568" i="15"/>
  <c r="AM580" i="15"/>
  <c r="AM582" i="15"/>
  <c r="AM529" i="15"/>
  <c r="AM496" i="15"/>
  <c r="AM497" i="15"/>
  <c r="AM498" i="15"/>
  <c r="AM499" i="15"/>
  <c r="AM506" i="15"/>
  <c r="AM514" i="15"/>
  <c r="AM698" i="15"/>
  <c r="AM658" i="15"/>
  <c r="AM662" i="15"/>
  <c r="AM565" i="15"/>
  <c r="AM584" i="15"/>
  <c r="AM586" i="15"/>
  <c r="AM588" i="15"/>
  <c r="AM536" i="15"/>
  <c r="AM544" i="15"/>
  <c r="AM552" i="15"/>
  <c r="AM715" i="15"/>
  <c r="AM603" i="15"/>
  <c r="AM571" i="15"/>
  <c r="AM495" i="15"/>
  <c r="AM508" i="15"/>
  <c r="AM516" i="15"/>
  <c r="AM689" i="15"/>
  <c r="AM566" i="15"/>
  <c r="AM538" i="15"/>
  <c r="AM546" i="15"/>
  <c r="AM509" i="15"/>
  <c r="AM517" i="15"/>
  <c r="AM660" i="15"/>
  <c r="AM608" i="15"/>
  <c r="AM455" i="15"/>
  <c r="AM461" i="15"/>
  <c r="AM469" i="15"/>
  <c r="AM477" i="15"/>
  <c r="AM453" i="15"/>
  <c r="AM425" i="15"/>
  <c r="AM433" i="15"/>
  <c r="AM441" i="15"/>
  <c r="AM382" i="15"/>
  <c r="AM390" i="15"/>
  <c r="AM398" i="15"/>
  <c r="AM406" i="15"/>
  <c r="AM345" i="15"/>
  <c r="AM353" i="15"/>
  <c r="AM361" i="15"/>
  <c r="AM369" i="15"/>
  <c r="AM308" i="15"/>
  <c r="AM648" i="15"/>
  <c r="AM532" i="15"/>
  <c r="AM551" i="15"/>
  <c r="AM526" i="15"/>
  <c r="AM518" i="15"/>
  <c r="AM462" i="15"/>
  <c r="AM470" i="15"/>
  <c r="AM478" i="15"/>
  <c r="AM418" i="15"/>
  <c r="AM426" i="15"/>
  <c r="AM434" i="15"/>
  <c r="AM442" i="15"/>
  <c r="AM383" i="15"/>
  <c r="AM391" i="15"/>
  <c r="AM399" i="15"/>
  <c r="AM407" i="15"/>
  <c r="AM346" i="15"/>
  <c r="AM354" i="15"/>
  <c r="AM362" i="15"/>
  <c r="AM370" i="15"/>
  <c r="AM309" i="15"/>
  <c r="AM511" i="15"/>
  <c r="AM463" i="15"/>
  <c r="AM471" i="15"/>
  <c r="AM479" i="15"/>
  <c r="AM419" i="15"/>
  <c r="AM427" i="15"/>
  <c r="AM435" i="15"/>
  <c r="AM443" i="15"/>
  <c r="AM384" i="15"/>
  <c r="AM392" i="15"/>
  <c r="AM400" i="15"/>
  <c r="AM408" i="15"/>
  <c r="AM347" i="15"/>
  <c r="AM355" i="15"/>
  <c r="AM363" i="15"/>
  <c r="AM371" i="15"/>
  <c r="AM652" i="15"/>
  <c r="AM638" i="15"/>
  <c r="AM464" i="15"/>
  <c r="AM472" i="15"/>
  <c r="AM480" i="15"/>
  <c r="AM420" i="15"/>
  <c r="AM428" i="15"/>
  <c r="AM436" i="15"/>
  <c r="AM444" i="15"/>
  <c r="AM385" i="15"/>
  <c r="AM393" i="15"/>
  <c r="AM401" i="15"/>
  <c r="AM409" i="15"/>
  <c r="AM348" i="15"/>
  <c r="AM356" i="15"/>
  <c r="AM364" i="15"/>
  <c r="AM372" i="15"/>
  <c r="AM311" i="15"/>
  <c r="AM587" i="15"/>
  <c r="AM507" i="15"/>
  <c r="AM465" i="15"/>
  <c r="AM473" i="15"/>
  <c r="AM481" i="15"/>
  <c r="AM421" i="15"/>
  <c r="AM429" i="15"/>
  <c r="AM437" i="15"/>
  <c r="AM445" i="15"/>
  <c r="AM386" i="15"/>
  <c r="AM394" i="15"/>
  <c r="AM402" i="15"/>
  <c r="AM349" i="15"/>
  <c r="AM357" i="15"/>
  <c r="AM365" i="15"/>
  <c r="AM510" i="15"/>
  <c r="AM467" i="15"/>
  <c r="AM475" i="15"/>
  <c r="AM483" i="15"/>
  <c r="AM423" i="15"/>
  <c r="AM431" i="15"/>
  <c r="AM439" i="15"/>
  <c r="AM417" i="15"/>
  <c r="AM388" i="15"/>
  <c r="AM396" i="15"/>
  <c r="AM404" i="15"/>
  <c r="AM343" i="15"/>
  <c r="AM351" i="15"/>
  <c r="AM359" i="15"/>
  <c r="AM367" i="15"/>
  <c r="AM306" i="15"/>
  <c r="AM530" i="15"/>
  <c r="AM459" i="15"/>
  <c r="AM381" i="15"/>
  <c r="AM344" i="15"/>
  <c r="AM314" i="15"/>
  <c r="AM322" i="15"/>
  <c r="AM330" i="15"/>
  <c r="AM269" i="15"/>
  <c r="AM277" i="15"/>
  <c r="AM285" i="15"/>
  <c r="AM293" i="15"/>
  <c r="AM231" i="15"/>
  <c r="AM239" i="15"/>
  <c r="AM247" i="15"/>
  <c r="AM255" i="15"/>
  <c r="AM194" i="15"/>
  <c r="AM202" i="15"/>
  <c r="AM210" i="15"/>
  <c r="AM218" i="15"/>
  <c r="AM535" i="15"/>
  <c r="AM474" i="15"/>
  <c r="AM438" i="15"/>
  <c r="AM403" i="15"/>
  <c r="AM380" i="15"/>
  <c r="AM366" i="15"/>
  <c r="AM342" i="15"/>
  <c r="AM315" i="15"/>
  <c r="AM323" i="15"/>
  <c r="AM331" i="15"/>
  <c r="AM270" i="15"/>
  <c r="AM278" i="15"/>
  <c r="AM286" i="15"/>
  <c r="AM294" i="15"/>
  <c r="AM232" i="15"/>
  <c r="AM240" i="15"/>
  <c r="AM248" i="15"/>
  <c r="AM256" i="15"/>
  <c r="AM195" i="15"/>
  <c r="AM203" i="15"/>
  <c r="AM211" i="15"/>
  <c r="AM219" i="15"/>
  <c r="AM494" i="15"/>
  <c r="AM515" i="15"/>
  <c r="AM456" i="15"/>
  <c r="AM460" i="15"/>
  <c r="AM424" i="15"/>
  <c r="AM389" i="15"/>
  <c r="AM352" i="15"/>
  <c r="AM307" i="15"/>
  <c r="AM316" i="15"/>
  <c r="AM324" i="15"/>
  <c r="AM332" i="15"/>
  <c r="AM271" i="15"/>
  <c r="AM279" i="15"/>
  <c r="AM287" i="15"/>
  <c r="AM295" i="15"/>
  <c r="AM233" i="15"/>
  <c r="AM241" i="15"/>
  <c r="AM249" i="15"/>
  <c r="AM257" i="15"/>
  <c r="AM196" i="15"/>
  <c r="AM204" i="15"/>
  <c r="AM212" i="15"/>
  <c r="AM581" i="15"/>
  <c r="AM482" i="15"/>
  <c r="AM317" i="15"/>
  <c r="AM325" i="15"/>
  <c r="AM333" i="15"/>
  <c r="AM272" i="15"/>
  <c r="AM280" i="15"/>
  <c r="AM288" i="15"/>
  <c r="AM296" i="15"/>
  <c r="AM234" i="15"/>
  <c r="AM242" i="15"/>
  <c r="AM250" i="15"/>
  <c r="AM258" i="15"/>
  <c r="AM197" i="15"/>
  <c r="AM205" i="15"/>
  <c r="AM213" i="15"/>
  <c r="AM221" i="15"/>
  <c r="AM458" i="15"/>
  <c r="AM476" i="15"/>
  <c r="AM440" i="15"/>
  <c r="AM405" i="15"/>
  <c r="AM368" i="15"/>
  <c r="AM312" i="15"/>
  <c r="AM320" i="15"/>
  <c r="AM328" i="15"/>
  <c r="AM305" i="15"/>
  <c r="AM275" i="15"/>
  <c r="AM283" i="15"/>
  <c r="AM291" i="15"/>
  <c r="AM267" i="15"/>
  <c r="AM237" i="15"/>
  <c r="AM245" i="15"/>
  <c r="AM253" i="15"/>
  <c r="AM229" i="15"/>
  <c r="AM200" i="15"/>
  <c r="AM208" i="15"/>
  <c r="AM216" i="15"/>
  <c r="AM387" i="15"/>
  <c r="AM397" i="15"/>
  <c r="AM321" i="15"/>
  <c r="AM326" i="15"/>
  <c r="AM290" i="15"/>
  <c r="AM246" i="15"/>
  <c r="AM251" i="15"/>
  <c r="AM215" i="15"/>
  <c r="AM217" i="15"/>
  <c r="AM162" i="15"/>
  <c r="AM170" i="15"/>
  <c r="AM178" i="15"/>
  <c r="AM154" i="15"/>
  <c r="AM125" i="15"/>
  <c r="AM133" i="15"/>
  <c r="AM141" i="15"/>
  <c r="AM87" i="15"/>
  <c r="AM95" i="15"/>
  <c r="AM103" i="15"/>
  <c r="AM45" i="15"/>
  <c r="AM53" i="15"/>
  <c r="AM61" i="15"/>
  <c r="AM69" i="15"/>
  <c r="AM10" i="15"/>
  <c r="AM18" i="15"/>
  <c r="AM26" i="15"/>
  <c r="AM34" i="15"/>
  <c r="AM313" i="15"/>
  <c r="AM282" i="15"/>
  <c r="AM243" i="15"/>
  <c r="AM146" i="15"/>
  <c r="AM92" i="15"/>
  <c r="AM100" i="15"/>
  <c r="AM50" i="15"/>
  <c r="AM457" i="15"/>
  <c r="AM466" i="15"/>
  <c r="AM319" i="15"/>
  <c r="AM276" i="15"/>
  <c r="AM281" i="15"/>
  <c r="AM244" i="15"/>
  <c r="AM201" i="15"/>
  <c r="AM206" i="15"/>
  <c r="AM192" i="15"/>
  <c r="AM155" i="15"/>
  <c r="AM163" i="15"/>
  <c r="AM171" i="15"/>
  <c r="AM179" i="15"/>
  <c r="AM118" i="15"/>
  <c r="AM126" i="15"/>
  <c r="AM134" i="15"/>
  <c r="AM142" i="15"/>
  <c r="AM80" i="15"/>
  <c r="AM88" i="15"/>
  <c r="AM96" i="15"/>
  <c r="AM104" i="15"/>
  <c r="AM46" i="15"/>
  <c r="AM54" i="15"/>
  <c r="AM62" i="15"/>
  <c r="AM70" i="15"/>
  <c r="AM11" i="15"/>
  <c r="AM19" i="15"/>
  <c r="AM27" i="15"/>
  <c r="AM35" i="15"/>
  <c r="AM543" i="15"/>
  <c r="AM422" i="15"/>
  <c r="AM310" i="15"/>
  <c r="AM207" i="15"/>
  <c r="AM159" i="15"/>
  <c r="AM130" i="15"/>
  <c r="AM84" i="15"/>
  <c r="AM66" i="15"/>
  <c r="AM7" i="15"/>
  <c r="AM23" i="15"/>
  <c r="AM102" i="15"/>
  <c r="AM468" i="15"/>
  <c r="AM358" i="15"/>
  <c r="AM274" i="15"/>
  <c r="AM230" i="15"/>
  <c r="AM235" i="15"/>
  <c r="AM199" i="15"/>
  <c r="AM156" i="15"/>
  <c r="AM164" i="15"/>
  <c r="AM172" i="15"/>
  <c r="AM180" i="15"/>
  <c r="AM119" i="15"/>
  <c r="AM127" i="15"/>
  <c r="AM135" i="15"/>
  <c r="AM143" i="15"/>
  <c r="AM81" i="15"/>
  <c r="AM89" i="15"/>
  <c r="AM97" i="15"/>
  <c r="AM105" i="15"/>
  <c r="AM47" i="15"/>
  <c r="AM55" i="15"/>
  <c r="AM63" i="15"/>
  <c r="AM71" i="15"/>
  <c r="AM12" i="15"/>
  <c r="AM20" i="15"/>
  <c r="AM28" i="15"/>
  <c r="AM36" i="15"/>
  <c r="AM175" i="15"/>
  <c r="AM122" i="15"/>
  <c r="AM31" i="15"/>
  <c r="AM350" i="15"/>
  <c r="AM360" i="15"/>
  <c r="AM329" i="15"/>
  <c r="AM334" i="15"/>
  <c r="AM254" i="15"/>
  <c r="AM259" i="15"/>
  <c r="AM157" i="15"/>
  <c r="AM165" i="15"/>
  <c r="AM173" i="15"/>
  <c r="AM181" i="15"/>
  <c r="AM120" i="15"/>
  <c r="AM128" i="15"/>
  <c r="AM136" i="15"/>
  <c r="AM144" i="15"/>
  <c r="AM82" i="15"/>
  <c r="AM90" i="15"/>
  <c r="AM98" i="15"/>
  <c r="AM106" i="15"/>
  <c r="AM48" i="15"/>
  <c r="AM56" i="15"/>
  <c r="AM64" i="15"/>
  <c r="AM13" i="15"/>
  <c r="AM21" i="15"/>
  <c r="AM29" i="15"/>
  <c r="AM220" i="15"/>
  <c r="AM167" i="15"/>
  <c r="AM183" i="15"/>
  <c r="AM108" i="15"/>
  <c r="AM58" i="15"/>
  <c r="AM132" i="15"/>
  <c r="AM94" i="15"/>
  <c r="AM79" i="15"/>
  <c r="AM430" i="15"/>
  <c r="AM327" i="15"/>
  <c r="AM284" i="15"/>
  <c r="AM289" i="15"/>
  <c r="AM252" i="15"/>
  <c r="AM209" i="15"/>
  <c r="AM214" i="15"/>
  <c r="AM158" i="15"/>
  <c r="AM166" i="15"/>
  <c r="AM174" i="15"/>
  <c r="AM182" i="15"/>
  <c r="AM121" i="15"/>
  <c r="AM129" i="15"/>
  <c r="AM137" i="15"/>
  <c r="AM145" i="15"/>
  <c r="AM83" i="15"/>
  <c r="AM91" i="15"/>
  <c r="AM99" i="15"/>
  <c r="AM107" i="15"/>
  <c r="AM49" i="15"/>
  <c r="AM57" i="15"/>
  <c r="AM65" i="15"/>
  <c r="AM44" i="15"/>
  <c r="AM14" i="15"/>
  <c r="AM22" i="15"/>
  <c r="AM30" i="15"/>
  <c r="AM432" i="15"/>
  <c r="AM318" i="15"/>
  <c r="AM238" i="15"/>
  <c r="AM138" i="15"/>
  <c r="AM15" i="15"/>
  <c r="AM268" i="15"/>
  <c r="AM273" i="15"/>
  <c r="AM236" i="15"/>
  <c r="AM193" i="15"/>
  <c r="AM198" i="15"/>
  <c r="AM160" i="15"/>
  <c r="AM168" i="15"/>
  <c r="AM176" i="15"/>
  <c r="AM184" i="15"/>
  <c r="AM123" i="15"/>
  <c r="AM131" i="15"/>
  <c r="AM139" i="15"/>
  <c r="AM85" i="15"/>
  <c r="AM93" i="15"/>
  <c r="AM101" i="15"/>
  <c r="AM109" i="15"/>
  <c r="AM51" i="15"/>
  <c r="AM59" i="15"/>
  <c r="AM67" i="15"/>
  <c r="AM8" i="15"/>
  <c r="AM16" i="15"/>
  <c r="AM24" i="15"/>
  <c r="AM32" i="15"/>
  <c r="AM6" i="15"/>
  <c r="AM395" i="15"/>
  <c r="AM292" i="15"/>
  <c r="AM297" i="15"/>
  <c r="AM161" i="15"/>
  <c r="AM169" i="15"/>
  <c r="AM124" i="15"/>
  <c r="AM86" i="15"/>
  <c r="AM177" i="15"/>
  <c r="AM140" i="15"/>
  <c r="AM117" i="15"/>
  <c r="AM60" i="15"/>
  <c r="AM33" i="15"/>
  <c r="AM68" i="15"/>
  <c r="AM9" i="15"/>
  <c r="AM17" i="15"/>
  <c r="AM25" i="15"/>
  <c r="AM52" i="15"/>
  <c r="AN351" i="15" l="1"/>
  <c r="AN250" i="15"/>
  <c r="N32" i="16"/>
  <c r="AN59" i="15"/>
  <c r="P32" i="16"/>
  <c r="M32" i="16"/>
  <c r="O32" i="16"/>
  <c r="T27" i="16"/>
  <c r="T6" i="16"/>
  <c r="L32" i="16"/>
  <c r="AN912" i="15"/>
  <c r="T11" i="16"/>
  <c r="AN48" i="15"/>
  <c r="Q32" i="16"/>
  <c r="AN810" i="15"/>
  <c r="AN808" i="15"/>
  <c r="AN727" i="15"/>
  <c r="AN569" i="15"/>
  <c r="AN132" i="15"/>
  <c r="AN370" i="15"/>
  <c r="AN466" i="15"/>
  <c r="AN445" i="15"/>
  <c r="AN398" i="15"/>
  <c r="T30" i="16"/>
  <c r="T26" i="16"/>
  <c r="T18" i="16"/>
  <c r="T22" i="16"/>
  <c r="T29" i="16"/>
  <c r="AN244" i="15"/>
  <c r="AN326" i="15"/>
  <c r="AN236" i="15"/>
  <c r="AN180" i="15"/>
  <c r="AN381" i="15"/>
  <c r="AN419" i="15"/>
  <c r="AN517" i="15"/>
  <c r="AN534" i="15"/>
  <c r="AN538" i="15"/>
  <c r="AN542" i="15"/>
  <c r="AN925" i="15"/>
  <c r="AN905" i="15"/>
  <c r="AN917" i="15"/>
  <c r="AN1017" i="15"/>
  <c r="T10" i="16"/>
  <c r="T17" i="16"/>
  <c r="AN900" i="15"/>
  <c r="T5" i="16"/>
  <c r="T23" i="16"/>
  <c r="T28" i="16"/>
  <c r="T21" i="16"/>
  <c r="T15" i="16"/>
  <c r="AN68" i="15"/>
  <c r="AN131" i="15"/>
  <c r="AN159" i="15"/>
  <c r="AN120" i="15"/>
  <c r="AN105" i="15"/>
  <c r="AN284" i="15"/>
  <c r="AN325" i="15"/>
  <c r="AN468" i="15"/>
  <c r="AN347" i="15"/>
  <c r="AN442" i="15"/>
  <c r="AN469" i="15"/>
  <c r="AN603" i="15"/>
  <c r="AN667" i="15"/>
  <c r="AN713" i="15"/>
  <c r="AN685" i="15"/>
  <c r="AN797" i="15"/>
  <c r="AN866" i="15"/>
  <c r="AN1009" i="15"/>
  <c r="AN988" i="15"/>
  <c r="AN903" i="15"/>
  <c r="AN1014" i="15"/>
  <c r="T4" i="16"/>
  <c r="T9" i="16"/>
  <c r="T25" i="16"/>
  <c r="T20" i="16"/>
  <c r="T31" i="16"/>
  <c r="T13" i="16"/>
  <c r="T8" i="16"/>
  <c r="T19" i="16"/>
  <c r="T24" i="16"/>
  <c r="T14" i="16"/>
  <c r="T16" i="16"/>
  <c r="T7" i="16"/>
  <c r="T12" i="16"/>
  <c r="AM705" i="15"/>
  <c r="T25" i="1" s="1"/>
  <c r="AK742" i="15"/>
  <c r="P26" i="1" s="1"/>
  <c r="AN267" i="15"/>
  <c r="AN640" i="15"/>
  <c r="AN583" i="15"/>
  <c r="AN777" i="15"/>
  <c r="AN204" i="15"/>
  <c r="AN322" i="15"/>
  <c r="AN1019" i="15"/>
  <c r="AN247" i="15"/>
  <c r="AN656" i="15"/>
  <c r="AN948" i="15"/>
  <c r="AN537" i="15"/>
  <c r="AN846" i="15"/>
  <c r="AN653" i="15"/>
  <c r="AN318" i="15"/>
  <c r="AN654" i="15"/>
  <c r="AN807" i="15"/>
  <c r="AN1036" i="15"/>
  <c r="AH631" i="15"/>
  <c r="J23" i="1" s="1"/>
  <c r="AN169" i="15"/>
  <c r="AN274" i="15"/>
  <c r="AN51" i="15"/>
  <c r="AN123" i="15"/>
  <c r="AN281" i="15"/>
  <c r="AN251" i="15"/>
  <c r="AN107" i="15"/>
  <c r="AN182" i="15"/>
  <c r="AN6" i="15"/>
  <c r="AN106" i="15"/>
  <c r="AN181" i="15"/>
  <c r="AN273" i="15"/>
  <c r="AN97" i="15"/>
  <c r="AN172" i="15"/>
  <c r="AN313" i="15"/>
  <c r="AN88" i="15"/>
  <c r="AN163" i="15"/>
  <c r="AN327" i="15"/>
  <c r="AN138" i="15"/>
  <c r="AN69" i="15"/>
  <c r="AN141" i="15"/>
  <c r="AN259" i="15"/>
  <c r="AN216" i="15"/>
  <c r="AN291" i="15"/>
  <c r="AN242" i="15"/>
  <c r="AN317" i="15"/>
  <c r="AN196" i="15"/>
  <c r="AN271" i="15"/>
  <c r="AN219" i="15"/>
  <c r="AN294" i="15"/>
  <c r="AN239" i="15"/>
  <c r="AN314" i="15"/>
  <c r="AN343" i="15"/>
  <c r="AN483" i="15"/>
  <c r="AN365" i="15"/>
  <c r="AN437" i="15"/>
  <c r="AN311" i="15"/>
  <c r="AN385" i="15"/>
  <c r="AN510" i="15"/>
  <c r="AN408" i="15"/>
  <c r="AN479" i="15"/>
  <c r="AN362" i="15"/>
  <c r="AN434" i="15"/>
  <c r="AN499" i="15"/>
  <c r="AN390" i="15"/>
  <c r="AN461" i="15"/>
  <c r="AN509" i="15"/>
  <c r="AN838" i="15"/>
  <c r="AE594" i="15"/>
  <c r="D22" i="1" s="1"/>
  <c r="AN564" i="15"/>
  <c r="AN630" i="15"/>
  <c r="AN502" i="15"/>
  <c r="AN666" i="15"/>
  <c r="AN528" i="15"/>
  <c r="AN681" i="15"/>
  <c r="AN650" i="15"/>
  <c r="AN693" i="15"/>
  <c r="AN767" i="15"/>
  <c r="AN565" i="15"/>
  <c r="AN536" i="15"/>
  <c r="AN638" i="15"/>
  <c r="AE668" i="15"/>
  <c r="D24" i="1" s="1"/>
  <c r="AN648" i="15"/>
  <c r="AN628" i="15"/>
  <c r="AN763" i="15"/>
  <c r="AN575" i="15"/>
  <c r="AN774" i="15"/>
  <c r="AN646" i="15"/>
  <c r="AN682" i="15"/>
  <c r="AN696" i="15"/>
  <c r="AN802" i="15"/>
  <c r="AN794" i="15"/>
  <c r="AN730" i="15"/>
  <c r="AN800" i="15"/>
  <c r="AN843" i="15"/>
  <c r="AN873" i="15"/>
  <c r="AN719" i="15"/>
  <c r="AN789" i="15"/>
  <c r="AN699" i="15"/>
  <c r="AN769" i="15"/>
  <c r="AN879" i="15"/>
  <c r="AN991" i="15"/>
  <c r="AN824" i="15"/>
  <c r="AN913" i="15"/>
  <c r="AN881" i="15"/>
  <c r="AN836" i="15"/>
  <c r="AN871" i="15"/>
  <c r="AN862" i="15"/>
  <c r="AN986" i="15"/>
  <c r="AN934" i="15"/>
  <c r="AN902" i="15"/>
  <c r="AN961" i="15"/>
  <c r="AN909" i="15"/>
  <c r="AN958" i="15"/>
  <c r="AN950" i="15"/>
  <c r="AN949" i="15"/>
  <c r="AN998" i="15"/>
  <c r="AN1028" i="15"/>
  <c r="AN1011" i="15"/>
  <c r="AI742" i="15"/>
  <c r="L26" i="1" s="1"/>
  <c r="AH779" i="15"/>
  <c r="J27" i="1" s="1"/>
  <c r="AJ668" i="15"/>
  <c r="N24" i="1" s="1"/>
  <c r="AN60" i="15"/>
  <c r="AN102" i="15"/>
  <c r="AN474" i="15"/>
  <c r="AN109" i="15"/>
  <c r="AN184" i="15"/>
  <c r="AN276" i="15"/>
  <c r="AN161" i="15"/>
  <c r="AN99" i="15"/>
  <c r="AN174" i="15"/>
  <c r="AN98" i="15"/>
  <c r="AN173" i="15"/>
  <c r="AN268" i="15"/>
  <c r="AN89" i="15"/>
  <c r="AN164" i="15"/>
  <c r="AN438" i="15"/>
  <c r="AN80" i="15"/>
  <c r="AN155" i="15"/>
  <c r="AN307" i="15"/>
  <c r="AN175" i="15"/>
  <c r="AN61" i="15"/>
  <c r="AN133" i="15"/>
  <c r="AN254" i="15"/>
  <c r="AN208" i="15"/>
  <c r="AN283" i="15"/>
  <c r="AN511" i="15"/>
  <c r="AN234" i="15"/>
  <c r="AN342" i="15"/>
  <c r="AN257" i="15"/>
  <c r="AN332" i="15"/>
  <c r="AN286" i="15"/>
  <c r="AN482" i="15"/>
  <c r="AN231" i="15"/>
  <c r="AN352" i="15"/>
  <c r="AN404" i="15"/>
  <c r="AN475" i="15"/>
  <c r="AN357" i="15"/>
  <c r="AN429" i="15"/>
  <c r="AN372" i="15"/>
  <c r="AN444" i="15"/>
  <c r="AN497" i="15"/>
  <c r="AN400" i="15"/>
  <c r="AN471" i="15"/>
  <c r="AN354" i="15"/>
  <c r="AN426" i="15"/>
  <c r="AN308" i="15"/>
  <c r="AN382" i="15"/>
  <c r="AN460" i="15"/>
  <c r="AN550" i="15"/>
  <c r="AN516" i="15"/>
  <c r="AN614" i="15"/>
  <c r="AN501" i="15"/>
  <c r="AN651" i="15"/>
  <c r="AN592" i="15"/>
  <c r="AN532" i="15"/>
  <c r="AN675" i="15"/>
  <c r="AE705" i="15"/>
  <c r="D25" i="1" s="1"/>
  <c r="AN500" i="15"/>
  <c r="AN619" i="15"/>
  <c r="AN530" i="15"/>
  <c r="AN659" i="15"/>
  <c r="AN647" i="15"/>
  <c r="AN549" i="15"/>
  <c r="AN620" i="15"/>
  <c r="AN496" i="15"/>
  <c r="AN567" i="15"/>
  <c r="AN749" i="15"/>
  <c r="AE779" i="15"/>
  <c r="D27" i="1" s="1"/>
  <c r="AN764" i="15"/>
  <c r="AN678" i="15"/>
  <c r="AN645" i="15"/>
  <c r="AN686" i="15"/>
  <c r="AN841" i="15"/>
  <c r="AN823" i="15"/>
  <c r="AN722" i="15"/>
  <c r="AN792" i="15"/>
  <c r="AN834" i="15"/>
  <c r="AN955" i="15"/>
  <c r="AN778" i="15"/>
  <c r="AN849" i="15"/>
  <c r="AN691" i="15"/>
  <c r="AN761" i="15"/>
  <c r="AN906" i="15"/>
  <c r="AN1016" i="15"/>
  <c r="AN884" i="15"/>
  <c r="AN945" i="15"/>
  <c r="AN1007" i="15"/>
  <c r="AN864" i="15"/>
  <c r="AN828" i="15"/>
  <c r="AN863" i="15"/>
  <c r="AN922" i="15"/>
  <c r="AN1018" i="15"/>
  <c r="AN954" i="15"/>
  <c r="AN899" i="15"/>
  <c r="AN953" i="15"/>
  <c r="AN901" i="15"/>
  <c r="AN937" i="15"/>
  <c r="AN942" i="15"/>
  <c r="AN941" i="15"/>
  <c r="AN990" i="15"/>
  <c r="AN1020" i="15"/>
  <c r="AN984" i="15"/>
  <c r="AI631" i="15"/>
  <c r="L23" i="1" s="1"/>
  <c r="AH37" i="15"/>
  <c r="J6" i="1" s="1"/>
  <c r="AH668" i="15"/>
  <c r="J24" i="1" s="1"/>
  <c r="AJ816" i="15"/>
  <c r="N28" i="1" s="1"/>
  <c r="AN215" i="15"/>
  <c r="AN310" i="15"/>
  <c r="AN571" i="15"/>
  <c r="AN851" i="15"/>
  <c r="AN848" i="15"/>
  <c r="AN939" i="15"/>
  <c r="AF37" i="15"/>
  <c r="F6" i="1" s="1"/>
  <c r="AM742" i="15"/>
  <c r="T26" i="1" s="1"/>
  <c r="AG668" i="15"/>
  <c r="H24" i="1" s="1"/>
  <c r="AK594" i="15"/>
  <c r="AN52" i="15"/>
  <c r="AN117" i="15"/>
  <c r="AN101" i="15"/>
  <c r="AN176" i="15"/>
  <c r="AN319" i="15"/>
  <c r="AN7" i="15"/>
  <c r="AN91" i="15"/>
  <c r="AN166" i="15"/>
  <c r="AN90" i="15"/>
  <c r="AN165" i="15"/>
  <c r="AN440" i="15"/>
  <c r="AN81" i="15"/>
  <c r="AN156" i="15"/>
  <c r="AN58" i="15"/>
  <c r="AN70" i="15"/>
  <c r="AN142" i="15"/>
  <c r="AN220" i="15"/>
  <c r="AN368" i="15"/>
  <c r="AN167" i="15"/>
  <c r="AN53" i="15"/>
  <c r="AN125" i="15"/>
  <c r="AN200" i="15"/>
  <c r="AN275" i="15"/>
  <c r="AN221" i="15"/>
  <c r="AN296" i="15"/>
  <c r="AN350" i="15"/>
  <c r="AN249" i="15"/>
  <c r="AN324" i="15"/>
  <c r="AN203" i="15"/>
  <c r="AN278" i="15"/>
  <c r="AN293" i="15"/>
  <c r="AN389" i="15"/>
  <c r="AN396" i="15"/>
  <c r="AN467" i="15"/>
  <c r="AN349" i="15"/>
  <c r="AN421" i="15"/>
  <c r="AN364" i="15"/>
  <c r="AN436" i="15"/>
  <c r="AN580" i="15"/>
  <c r="AN392" i="15"/>
  <c r="AN463" i="15"/>
  <c r="AN346" i="15"/>
  <c r="AN418" i="15"/>
  <c r="AN369" i="15"/>
  <c r="AN441" i="15"/>
  <c r="AN459" i="15"/>
  <c r="AN527" i="15"/>
  <c r="AN508" i="15"/>
  <c r="AN627" i="15"/>
  <c r="AN611" i="15"/>
  <c r="AN493" i="15"/>
  <c r="AN697" i="15"/>
  <c r="AN573" i="15"/>
  <c r="AN587" i="15"/>
  <c r="AN629" i="15"/>
  <c r="AN750" i="15"/>
  <c r="AN494" i="15"/>
  <c r="AN605" i="15"/>
  <c r="AN578" i="15"/>
  <c r="AN717" i="15"/>
  <c r="AN680" i="15"/>
  <c r="AN541" i="15"/>
  <c r="AN612" i="15"/>
  <c r="AN555" i="15"/>
  <c r="AN626" i="15"/>
  <c r="AN731" i="15"/>
  <c r="AN814" i="15"/>
  <c r="AN728" i="15"/>
  <c r="AN644" i="15"/>
  <c r="AN715" i="15"/>
  <c r="AN811" i="15"/>
  <c r="AN835" i="15"/>
  <c r="AN714" i="15"/>
  <c r="AN852" i="15"/>
  <c r="AN874" i="15"/>
  <c r="AN700" i="15"/>
  <c r="AN770" i="15"/>
  <c r="AN826" i="15"/>
  <c r="AN683" i="15"/>
  <c r="AN753" i="15"/>
  <c r="AN886" i="15"/>
  <c r="AN833" i="15"/>
  <c r="AN861" i="15"/>
  <c r="AN936" i="15"/>
  <c r="AN1031" i="15"/>
  <c r="AN915" i="15"/>
  <c r="AN888" i="15"/>
  <c r="AN923" i="15"/>
  <c r="AN904" i="15"/>
  <c r="AN1015" i="15"/>
  <c r="AN999" i="15"/>
  <c r="AN994" i="15"/>
  <c r="AN946" i="15"/>
  <c r="AN959" i="15"/>
  <c r="AN987" i="15"/>
  <c r="AN969" i="15"/>
  <c r="AN973" i="15"/>
  <c r="AN1012" i="15"/>
  <c r="AN976" i="15"/>
  <c r="AI705" i="15"/>
  <c r="L25" i="1" s="1"/>
  <c r="AF742" i="15"/>
  <c r="F26" i="1" s="1"/>
  <c r="AJ742" i="15"/>
  <c r="N26" i="1" s="1"/>
  <c r="AJ631" i="15"/>
  <c r="N23" i="1" s="1"/>
  <c r="AJ705" i="15"/>
  <c r="N25" i="1" s="1"/>
  <c r="AN49" i="15"/>
  <c r="AN96" i="15"/>
  <c r="AN192" i="15"/>
  <c r="AN279" i="15"/>
  <c r="AN515" i="15"/>
  <c r="AN759" i="15"/>
  <c r="AN844" i="15"/>
  <c r="AN914" i="15"/>
  <c r="AF705" i="15"/>
  <c r="F25" i="1" s="1"/>
  <c r="AM37" i="15"/>
  <c r="T6" i="1" s="1"/>
  <c r="AG779" i="15"/>
  <c r="H27" i="1" s="1"/>
  <c r="AK631" i="15"/>
  <c r="P23" i="1" s="1"/>
  <c r="AN140" i="15"/>
  <c r="AN93" i="15"/>
  <c r="AN168" i="15"/>
  <c r="AN405" i="15"/>
  <c r="AN66" i="15"/>
  <c r="AN83" i="15"/>
  <c r="AN158" i="15"/>
  <c r="AN92" i="15"/>
  <c r="AN82" i="15"/>
  <c r="AN157" i="15"/>
  <c r="AN430" i="15"/>
  <c r="AN71" i="15"/>
  <c r="AN143" i="15"/>
  <c r="AN207" i="15"/>
  <c r="AN122" i="15"/>
  <c r="AN62" i="15"/>
  <c r="AN134" i="15"/>
  <c r="AN214" i="15"/>
  <c r="AN358" i="15"/>
  <c r="AN403" i="15"/>
  <c r="AN45" i="15"/>
  <c r="AN154" i="15"/>
  <c r="AN334" i="15"/>
  <c r="AN229" i="15"/>
  <c r="AN305" i="15"/>
  <c r="AN288" i="15"/>
  <c r="AN380" i="15"/>
  <c r="AN241" i="15"/>
  <c r="AN316" i="15"/>
  <c r="AN195" i="15"/>
  <c r="AN270" i="15"/>
  <c r="AN210" i="15"/>
  <c r="AN285" i="15"/>
  <c r="AN424" i="15"/>
  <c r="AN388" i="15"/>
  <c r="AN518" i="15"/>
  <c r="AN481" i="15"/>
  <c r="AN356" i="15"/>
  <c r="AN428" i="15"/>
  <c r="AN690" i="15"/>
  <c r="AN384" i="15"/>
  <c r="AN407" i="15"/>
  <c r="AN478" i="15"/>
  <c r="AN361" i="15"/>
  <c r="AN433" i="15"/>
  <c r="AN458" i="15"/>
  <c r="AN576" i="15"/>
  <c r="AN492" i="15"/>
  <c r="AN624" i="15"/>
  <c r="AN514" i="15"/>
  <c r="AN551" i="15"/>
  <c r="AN454" i="15"/>
  <c r="AN760" i="15"/>
  <c r="AN581" i="15"/>
  <c r="AN623" i="15"/>
  <c r="AN570" i="15"/>
  <c r="AN548" i="15"/>
  <c r="AN662" i="15"/>
  <c r="AN572" i="15"/>
  <c r="AN801" i="15"/>
  <c r="AN720" i="15"/>
  <c r="AN533" i="15"/>
  <c r="AN604" i="15"/>
  <c r="AN547" i="15"/>
  <c r="AN618" i="15"/>
  <c r="AN639" i="15"/>
  <c r="AN793" i="15"/>
  <c r="AN725" i="15"/>
  <c r="AN643" i="15"/>
  <c r="AN772" i="15"/>
  <c r="AN803" i="15"/>
  <c r="AN938" i="15"/>
  <c r="AN773" i="15"/>
  <c r="AN842" i="15"/>
  <c r="AN806" i="15"/>
  <c r="AN692" i="15"/>
  <c r="AN762" i="15"/>
  <c r="AN887" i="15"/>
  <c r="AN712" i="15"/>
  <c r="AE742" i="15"/>
  <c r="D26" i="1" s="1"/>
  <c r="AN812" i="15"/>
  <c r="AN878" i="15"/>
  <c r="AN825" i="15"/>
  <c r="AN839" i="15"/>
  <c r="AN989" i="15"/>
  <c r="AN1010" i="15"/>
  <c r="AN910" i="15"/>
  <c r="AN880" i="15"/>
  <c r="AN916" i="15"/>
  <c r="AN960" i="15"/>
  <c r="AN868" i="15"/>
  <c r="AN1022" i="15"/>
  <c r="AN985" i="15"/>
  <c r="AN996" i="15"/>
  <c r="AN943" i="15"/>
  <c r="AN979" i="15"/>
  <c r="AN993" i="15"/>
  <c r="AN992" i="15"/>
  <c r="AN1025" i="15"/>
  <c r="AN982" i="15"/>
  <c r="AI37" i="15"/>
  <c r="AN232" i="15"/>
  <c r="AN464" i="15"/>
  <c r="AN503" i="15"/>
  <c r="AN723" i="15"/>
  <c r="AN751" i="15"/>
  <c r="AM594" i="15"/>
  <c r="T22" i="1" s="1"/>
  <c r="AM779" i="15"/>
  <c r="T27" i="1" s="1"/>
  <c r="AM816" i="15"/>
  <c r="T28" i="1" s="1"/>
  <c r="AG594" i="15"/>
  <c r="H22" i="1" s="1"/>
  <c r="AG816" i="15"/>
  <c r="H28" i="1" s="1"/>
  <c r="AK37" i="15"/>
  <c r="P6" i="1" s="1"/>
  <c r="AK816" i="15"/>
  <c r="P28" i="1" s="1"/>
  <c r="AN177" i="15"/>
  <c r="AN85" i="15"/>
  <c r="AN160" i="15"/>
  <c r="AN395" i="15"/>
  <c r="AN108" i="15"/>
  <c r="AN44" i="15"/>
  <c r="AN145" i="15"/>
  <c r="AN84" i="15"/>
  <c r="AN144" i="15"/>
  <c r="AN50" i="15"/>
  <c r="AN63" i="15"/>
  <c r="AN135" i="15"/>
  <c r="AN243" i="15"/>
  <c r="AN321" i="15"/>
  <c r="AN54" i="15"/>
  <c r="AN126" i="15"/>
  <c r="AN209" i="15"/>
  <c r="AN79" i="15"/>
  <c r="AN103" i="15"/>
  <c r="AN178" i="15"/>
  <c r="AN329" i="15"/>
  <c r="AN253" i="15"/>
  <c r="AN328" i="15"/>
  <c r="AN205" i="15"/>
  <c r="AN280" i="15"/>
  <c r="AN387" i="15"/>
  <c r="AN233" i="15"/>
  <c r="AN360" i="15"/>
  <c r="AN256" i="15"/>
  <c r="AN331" i="15"/>
  <c r="AN202" i="15"/>
  <c r="AN277" i="15"/>
  <c r="AN306" i="15"/>
  <c r="AN417" i="15"/>
  <c r="AN498" i="15"/>
  <c r="AN402" i="15"/>
  <c r="AN473" i="15"/>
  <c r="AN348" i="15"/>
  <c r="AN420" i="15"/>
  <c r="AN371" i="15"/>
  <c r="AN443" i="15"/>
  <c r="AN552" i="15"/>
  <c r="AN399" i="15"/>
  <c r="AN470" i="15"/>
  <c r="AN353" i="15"/>
  <c r="AN425" i="15"/>
  <c r="AN457" i="15"/>
  <c r="AN574" i="15"/>
  <c r="AN556" i="15"/>
  <c r="AN621" i="15"/>
  <c r="AN506" i="15"/>
  <c r="AN543" i="15"/>
  <c r="AN513" i="15"/>
  <c r="AN491" i="15"/>
  <c r="AN617" i="15"/>
  <c r="AN625" i="15"/>
  <c r="AN535" i="15"/>
  <c r="AN652" i="15"/>
  <c r="AN566" i="15"/>
  <c r="AN606" i="15"/>
  <c r="AN704" i="15"/>
  <c r="AN593" i="15"/>
  <c r="AN663" i="15"/>
  <c r="AN539" i="15"/>
  <c r="AN610" i="15"/>
  <c r="AN694" i="15"/>
  <c r="AN721" i="15"/>
  <c r="AN775" i="15"/>
  <c r="AN642" i="15"/>
  <c r="AN755" i="15"/>
  <c r="AN716" i="15"/>
  <c r="AN795" i="15"/>
  <c r="AN695" i="15"/>
  <c r="AN765" i="15"/>
  <c r="AN827" i="15"/>
  <c r="AN798" i="15"/>
  <c r="AN684" i="15"/>
  <c r="AN754" i="15"/>
  <c r="AN872" i="15"/>
  <c r="AN804" i="15"/>
  <c r="AN877" i="15"/>
  <c r="AN885" i="15"/>
  <c r="AN831" i="15"/>
  <c r="AN830" i="15"/>
  <c r="AN845" i="15"/>
  <c r="AN907" i="15"/>
  <c r="AN869" i="15"/>
  <c r="AN951" i="15"/>
  <c r="AN957" i="15"/>
  <c r="AN897" i="15"/>
  <c r="AN875" i="15"/>
  <c r="AN981" i="15"/>
  <c r="AN971" i="15"/>
  <c r="AN940" i="15"/>
  <c r="AN977" i="15"/>
  <c r="AN978" i="15"/>
  <c r="AN972" i="15"/>
  <c r="AN1008" i="15"/>
  <c r="AN974" i="15"/>
  <c r="AN1029" i="15"/>
  <c r="AI668" i="15"/>
  <c r="L24" i="1" s="1"/>
  <c r="AF631" i="15"/>
  <c r="F23" i="1" s="1"/>
  <c r="AF779" i="15"/>
  <c r="F27" i="1" s="1"/>
  <c r="AN121" i="15"/>
  <c r="AN171" i="15"/>
  <c r="AN423" i="15"/>
  <c r="AN588" i="15"/>
  <c r="AN609" i="15"/>
  <c r="AN889" i="15"/>
  <c r="AH705" i="15"/>
  <c r="J25" i="1" s="1"/>
  <c r="AG631" i="15"/>
  <c r="H23" i="1" s="1"/>
  <c r="AG742" i="15"/>
  <c r="H26" i="1" s="1"/>
  <c r="AG705" i="15"/>
  <c r="H25" i="1" s="1"/>
  <c r="AK779" i="15"/>
  <c r="P27" i="1" s="1"/>
  <c r="AK705" i="15"/>
  <c r="P25" i="1" s="1"/>
  <c r="AN199" i="15"/>
  <c r="AN206" i="15"/>
  <c r="AN703" i="15"/>
  <c r="AN130" i="15"/>
  <c r="AN65" i="15"/>
  <c r="AN137" i="15"/>
  <c r="AN246" i="15"/>
  <c r="AN64" i="15"/>
  <c r="AN136" i="15"/>
  <c r="AN198" i="15"/>
  <c r="AN100" i="15"/>
  <c r="AN55" i="15"/>
  <c r="AN127" i="15"/>
  <c r="AN238" i="15"/>
  <c r="AN46" i="15"/>
  <c r="AN118" i="15"/>
  <c r="AN252" i="15"/>
  <c r="AN86" i="15"/>
  <c r="AN95" i="15"/>
  <c r="AN170" i="15"/>
  <c r="AN366" i="15"/>
  <c r="AN245" i="15"/>
  <c r="AN320" i="15"/>
  <c r="AN197" i="15"/>
  <c r="AN272" i="15"/>
  <c r="AN422" i="15"/>
  <c r="AN295" i="15"/>
  <c r="AN397" i="15"/>
  <c r="AN248" i="15"/>
  <c r="AN323" i="15"/>
  <c r="AN194" i="15"/>
  <c r="AN269" i="15"/>
  <c r="AN367" i="15"/>
  <c r="AN439" i="15"/>
  <c r="AN582" i="15"/>
  <c r="AN394" i="15"/>
  <c r="AN465" i="15"/>
  <c r="AN480" i="15"/>
  <c r="AN363" i="15"/>
  <c r="AN435" i="15"/>
  <c r="AN586" i="15"/>
  <c r="AN391" i="15"/>
  <c r="AN462" i="15"/>
  <c r="AN345" i="15"/>
  <c r="AN453" i="15"/>
  <c r="AN495" i="15"/>
  <c r="AN615" i="15"/>
  <c r="AN553" i="15"/>
  <c r="AN688" i="15"/>
  <c r="AN505" i="15"/>
  <c r="AN540" i="15"/>
  <c r="AN554" i="15"/>
  <c r="AN512" i="15"/>
  <c r="AN622" i="15"/>
  <c r="AN607" i="15"/>
  <c r="AN608" i="15"/>
  <c r="AN529" i="15"/>
  <c r="AN701" i="15"/>
  <c r="AN601" i="15"/>
  <c r="AE631" i="15"/>
  <c r="D23" i="1" s="1"/>
  <c r="AN665" i="15"/>
  <c r="AN698" i="15"/>
  <c r="AN585" i="15"/>
  <c r="AN655" i="15"/>
  <c r="AN531" i="15"/>
  <c r="AN602" i="15"/>
  <c r="AN677" i="15"/>
  <c r="AN771" i="15"/>
  <c r="AN758" i="15"/>
  <c r="AN641" i="15"/>
  <c r="AN752" i="15"/>
  <c r="AN766" i="15"/>
  <c r="AN787" i="15"/>
  <c r="AN687" i="15"/>
  <c r="AN757" i="15"/>
  <c r="AN799" i="15"/>
  <c r="AN790" i="15"/>
  <c r="AN676" i="15"/>
  <c r="AN813" i="15"/>
  <c r="AN926" i="15"/>
  <c r="AN726" i="15"/>
  <c r="AN796" i="15"/>
  <c r="AN876" i="15"/>
  <c r="AN924" i="15"/>
  <c r="AN860" i="15"/>
  <c r="AN837" i="15"/>
  <c r="AN956" i="15"/>
  <c r="AN921" i="15"/>
  <c r="AN944" i="15"/>
  <c r="AN935" i="15"/>
  <c r="AN920" i="15"/>
  <c r="AN867" i="15"/>
  <c r="AN919" i="15"/>
  <c r="AN1033" i="15"/>
  <c r="AN997" i="15"/>
  <c r="AN970" i="15"/>
  <c r="AN1034" i="15"/>
  <c r="AN1024" i="15"/>
  <c r="AN983" i="15"/>
  <c r="AN1035" i="15"/>
  <c r="AN1021" i="15"/>
  <c r="AI816" i="15"/>
  <c r="L28" i="1" s="1"/>
  <c r="AF594" i="15"/>
  <c r="F22" i="1" s="1"/>
  <c r="AH742" i="15"/>
  <c r="J26" i="1" s="1"/>
  <c r="AH816" i="15"/>
  <c r="J28" i="1" s="1"/>
  <c r="AN230" i="15"/>
  <c r="AN292" i="15"/>
  <c r="AN393" i="15"/>
  <c r="AN507" i="15"/>
  <c r="AN649" i="15"/>
  <c r="AN724" i="15"/>
  <c r="AN832" i="15"/>
  <c r="AN870" i="15"/>
  <c r="AJ37" i="15"/>
  <c r="N6" i="1" s="1"/>
  <c r="AM631" i="15"/>
  <c r="T23" i="1" s="1"/>
  <c r="AM668" i="15"/>
  <c r="T24" i="1" s="1"/>
  <c r="AG37" i="15"/>
  <c r="H6" i="1" s="1"/>
  <c r="AK668" i="15"/>
  <c r="P24" i="1" s="1"/>
  <c r="AN235" i="15"/>
  <c r="AN67" i="15"/>
  <c r="AN139" i="15"/>
  <c r="AN94" i="15"/>
  <c r="AN183" i="15"/>
  <c r="AN57" i="15"/>
  <c r="AN129" i="15"/>
  <c r="AN297" i="15"/>
  <c r="AN290" i="15"/>
  <c r="AN56" i="15"/>
  <c r="AN128" i="15"/>
  <c r="AN193" i="15"/>
  <c r="AN146" i="15"/>
  <c r="AN47" i="15"/>
  <c r="AN119" i="15"/>
  <c r="AN282" i="15"/>
  <c r="AN104" i="15"/>
  <c r="AN179" i="15"/>
  <c r="AN289" i="15"/>
  <c r="AN124" i="15"/>
  <c r="AN87" i="15"/>
  <c r="AN162" i="15"/>
  <c r="AN476" i="15"/>
  <c r="AN237" i="15"/>
  <c r="AN344" i="15"/>
  <c r="AN258" i="15"/>
  <c r="AN333" i="15"/>
  <c r="AN287" i="15"/>
  <c r="AN432" i="15"/>
  <c r="AN240" i="15"/>
  <c r="AN315" i="15"/>
  <c r="AN255" i="15"/>
  <c r="AN330" i="15"/>
  <c r="AN359" i="15"/>
  <c r="AN431" i="15"/>
  <c r="AN312" i="15"/>
  <c r="AN386" i="15"/>
  <c r="AN455" i="15"/>
  <c r="AN401" i="15"/>
  <c r="AN472" i="15"/>
  <c r="AN355" i="15"/>
  <c r="AN427" i="15"/>
  <c r="AN309" i="15"/>
  <c r="AN383" i="15"/>
  <c r="AN456" i="15"/>
  <c r="AN406" i="15"/>
  <c r="AN477" i="15"/>
  <c r="AN544" i="15"/>
  <c r="AN660" i="15"/>
  <c r="AN545" i="15"/>
  <c r="AN526" i="15"/>
  <c r="AN504" i="15"/>
  <c r="AN579" i="15"/>
  <c r="AN546" i="15"/>
  <c r="AN590" i="15"/>
  <c r="AN616" i="15"/>
  <c r="AN664" i="15"/>
  <c r="AN658" i="15"/>
  <c r="AN584" i="15"/>
  <c r="AN809" i="15"/>
  <c r="AN613" i="15"/>
  <c r="AN657" i="15"/>
  <c r="AN689" i="15"/>
  <c r="AN577" i="15"/>
  <c r="AN729" i="15"/>
  <c r="AN591" i="15"/>
  <c r="AN661" i="15"/>
  <c r="AN768" i="15"/>
  <c r="AN815" i="15"/>
  <c r="AN702" i="15"/>
  <c r="AN776" i="15"/>
  <c r="AN756" i="15"/>
  <c r="AN847" i="15"/>
  <c r="AN679" i="15"/>
  <c r="AN786" i="15"/>
  <c r="AE816" i="15"/>
  <c r="D28" i="1" s="1"/>
  <c r="AN791" i="15"/>
  <c r="AN850" i="15"/>
  <c r="AN805" i="15"/>
  <c r="AN952" i="15"/>
  <c r="AN718" i="15"/>
  <c r="AN788" i="15"/>
  <c r="AN865" i="15"/>
  <c r="AN840" i="15"/>
  <c r="AN883" i="15"/>
  <c r="AN882" i="15"/>
  <c r="AN829" i="15"/>
  <c r="AN980" i="15"/>
  <c r="AN898" i="15"/>
  <c r="AN1023" i="15"/>
  <c r="AN995" i="15"/>
  <c r="AN918" i="15"/>
  <c r="AN911" i="15"/>
  <c r="AN1026" i="15"/>
  <c r="AN908" i="15"/>
  <c r="AN1032" i="15"/>
  <c r="AN1030" i="15"/>
  <c r="AN947" i="15"/>
  <c r="AN975" i="15"/>
  <c r="AN1027" i="15"/>
  <c r="AN1013" i="15"/>
  <c r="AI779" i="15"/>
  <c r="L27" i="1" s="1"/>
  <c r="AF668" i="15"/>
  <c r="F24" i="1" s="1"/>
  <c r="AF816" i="15"/>
  <c r="F28" i="1" s="1"/>
  <c r="AH594" i="15"/>
  <c r="J22" i="1" s="1"/>
  <c r="AJ779" i="15"/>
  <c r="N27" i="1" s="1"/>
  <c r="D36" i="12"/>
  <c r="C26" i="14" s="1"/>
  <c r="J32" i="9" s="1"/>
  <c r="E36" i="12"/>
  <c r="D31" i="9" s="1"/>
  <c r="F36" i="12"/>
  <c r="D30" i="9" s="1"/>
  <c r="G36" i="12"/>
  <c r="D34" i="9" s="1"/>
  <c r="H36" i="12"/>
  <c r="D33" i="9" s="1"/>
  <c r="I36" i="12"/>
  <c r="C36" i="12"/>
  <c r="C23" i="14" s="1"/>
  <c r="J29" i="9" s="1"/>
  <c r="D31" i="12"/>
  <c r="E31" i="12"/>
  <c r="D23" i="9" s="1"/>
  <c r="F31" i="12"/>
  <c r="D22" i="9" s="1"/>
  <c r="G31" i="12"/>
  <c r="D26" i="9" s="1"/>
  <c r="H31" i="12"/>
  <c r="D25" i="9" s="1"/>
  <c r="I31" i="12"/>
  <c r="C31" i="12"/>
  <c r="D21" i="9" s="1"/>
  <c r="F18" i="12"/>
  <c r="D13" i="9" s="1"/>
  <c r="E18" i="12"/>
  <c r="D14" i="9" s="1"/>
  <c r="G18" i="12"/>
  <c r="D18" i="9" s="1"/>
  <c r="H18" i="12"/>
  <c r="D17" i="9" s="1"/>
  <c r="I18" i="12"/>
  <c r="D15" i="9" s="1"/>
  <c r="D18" i="12"/>
  <c r="C18" i="12"/>
  <c r="D12" i="9" s="1"/>
  <c r="H34" i="9"/>
  <c r="H33" i="9"/>
  <c r="H32" i="9"/>
  <c r="H31" i="9"/>
  <c r="H30" i="9"/>
  <c r="H29" i="9"/>
  <c r="H26" i="9"/>
  <c r="H25" i="9"/>
  <c r="H23" i="9"/>
  <c r="H22" i="9"/>
  <c r="H21" i="9"/>
  <c r="H18" i="9"/>
  <c r="H17" i="9"/>
  <c r="H15" i="9"/>
  <c r="H14" i="9"/>
  <c r="H13" i="9"/>
  <c r="H12" i="9"/>
  <c r="J70" i="9" l="1"/>
  <c r="J72" i="9" s="1"/>
  <c r="K26" i="9"/>
  <c r="E69" i="9"/>
  <c r="K12" i="9"/>
  <c r="I70" i="9"/>
  <c r="K25" i="9"/>
  <c r="F70" i="9"/>
  <c r="K22" i="9"/>
  <c r="K23" i="9"/>
  <c r="K69" i="9"/>
  <c r="K72" i="9" s="1"/>
  <c r="K15" i="9"/>
  <c r="K55" i="9" s="1"/>
  <c r="K41" i="9" s="1"/>
  <c r="I69" i="9"/>
  <c r="K17" i="9"/>
  <c r="J69" i="9"/>
  <c r="K18" i="9"/>
  <c r="J71" i="9"/>
  <c r="K34" i="9"/>
  <c r="I71" i="9"/>
  <c r="K33" i="9"/>
  <c r="K14" i="9"/>
  <c r="K13" i="9"/>
  <c r="F71" i="9"/>
  <c r="K30" i="9"/>
  <c r="G71" i="9"/>
  <c r="K31" i="9"/>
  <c r="E70" i="9"/>
  <c r="K21" i="9"/>
  <c r="C24" i="14"/>
  <c r="J30" i="9" s="1"/>
  <c r="C8" i="14"/>
  <c r="J12" i="9" s="1"/>
  <c r="G69" i="9"/>
  <c r="F69" i="9"/>
  <c r="F72" i="9" s="1"/>
  <c r="C25" i="14"/>
  <c r="J31" i="9" s="1"/>
  <c r="G37" i="12"/>
  <c r="F37" i="12"/>
  <c r="G70" i="9"/>
  <c r="C9" i="14"/>
  <c r="J13" i="9" s="1"/>
  <c r="C20" i="14"/>
  <c r="C16" i="14"/>
  <c r="J21" i="9" s="1"/>
  <c r="I72" i="9"/>
  <c r="I37" i="12"/>
  <c r="C21" i="14"/>
  <c r="G19" i="8"/>
  <c r="D16" i="9"/>
  <c r="K16" i="9" s="1"/>
  <c r="H19" i="8"/>
  <c r="D24" i="9"/>
  <c r="K24" i="9" s="1"/>
  <c r="C19" i="14"/>
  <c r="D29" i="9"/>
  <c r="K29" i="9" s="1"/>
  <c r="C37" i="12"/>
  <c r="C11" i="14"/>
  <c r="J15" i="9" s="1"/>
  <c r="C12" i="14"/>
  <c r="J16" i="9" s="1"/>
  <c r="I19" i="8"/>
  <c r="D32" i="9"/>
  <c r="K32" i="9" s="1"/>
  <c r="C13" i="14"/>
  <c r="J17" i="9" s="1"/>
  <c r="C27" i="14"/>
  <c r="J33" i="9" s="1"/>
  <c r="C28" i="14"/>
  <c r="J34" i="9" s="1"/>
  <c r="T32" i="16"/>
  <c r="C10" i="14"/>
  <c r="J14" i="9" s="1"/>
  <c r="C14" i="14"/>
  <c r="J18" i="9" s="1"/>
  <c r="H37" i="12"/>
  <c r="E37" i="12"/>
  <c r="C17" i="14"/>
  <c r="D37" i="12"/>
  <c r="C18" i="14"/>
  <c r="AN519" i="15"/>
  <c r="AN298" i="15"/>
  <c r="AN742" i="15"/>
  <c r="U24" i="1"/>
  <c r="U26" i="1"/>
  <c r="U27" i="1"/>
  <c r="AN373" i="15"/>
  <c r="AN668" i="15"/>
  <c r="AN890" i="15"/>
  <c r="AN484" i="15"/>
  <c r="AN335" i="15"/>
  <c r="AN779" i="15"/>
  <c r="AN962" i="15"/>
  <c r="AN72" i="15"/>
  <c r="N22" i="1"/>
  <c r="P22" i="1"/>
  <c r="U23" i="1"/>
  <c r="AN927" i="15"/>
  <c r="AN446" i="15"/>
  <c r="AN110" i="15"/>
  <c r="L12" i="1"/>
  <c r="L6" i="1"/>
  <c r="AN260" i="15"/>
  <c r="AN853" i="15"/>
  <c r="AN1000" i="15"/>
  <c r="AN631" i="15"/>
  <c r="AN185" i="15"/>
  <c r="AN705" i="15"/>
  <c r="U28" i="1"/>
  <c r="U25" i="1"/>
  <c r="AN816" i="15"/>
  <c r="AN557" i="15"/>
  <c r="AN1037" i="15"/>
  <c r="AN147" i="15"/>
  <c r="H32" i="16"/>
  <c r="G32" i="16"/>
  <c r="F32" i="16"/>
  <c r="E32" i="16"/>
  <c r="D32" i="16"/>
  <c r="C32" i="16"/>
  <c r="AA1037" i="15"/>
  <c r="Z1037" i="15"/>
  <c r="Y1037" i="15"/>
  <c r="X1037" i="15"/>
  <c r="W1037" i="15"/>
  <c r="V1037" i="15"/>
  <c r="U1037" i="15"/>
  <c r="T1037" i="15"/>
  <c r="S1037" i="15"/>
  <c r="Q1037" i="15"/>
  <c r="N1037" i="15"/>
  <c r="M1037" i="15"/>
  <c r="L1037" i="15"/>
  <c r="K1037" i="15"/>
  <c r="J1037" i="15"/>
  <c r="I1037" i="15"/>
  <c r="H1037" i="15"/>
  <c r="G1037" i="15"/>
  <c r="F1037" i="15"/>
  <c r="E1037" i="15"/>
  <c r="C1037" i="15"/>
  <c r="AB1036" i="15"/>
  <c r="R1036" i="15"/>
  <c r="AB1035" i="15"/>
  <c r="R1035" i="15"/>
  <c r="D1035" i="15"/>
  <c r="AB1034" i="15"/>
  <c r="R1034" i="15"/>
  <c r="D1034" i="15"/>
  <c r="AB1033" i="15"/>
  <c r="R1033" i="15"/>
  <c r="D1033" i="15"/>
  <c r="AB1032" i="15"/>
  <c r="R1032" i="15"/>
  <c r="D1032" i="15"/>
  <c r="AB1031" i="15"/>
  <c r="R1031" i="15"/>
  <c r="D1031" i="15"/>
  <c r="AB1030" i="15"/>
  <c r="R1030" i="15"/>
  <c r="D1030" i="15"/>
  <c r="AB1029" i="15"/>
  <c r="R1029" i="15"/>
  <c r="AB1028" i="15"/>
  <c r="R1028" i="15"/>
  <c r="AB1027" i="15"/>
  <c r="R1027" i="15"/>
  <c r="AB1026" i="15"/>
  <c r="R1026" i="15"/>
  <c r="AB1025" i="15"/>
  <c r="R1025" i="15"/>
  <c r="D1025" i="15"/>
  <c r="AB1024" i="15"/>
  <c r="R1024" i="15"/>
  <c r="D1024" i="15"/>
  <c r="AB1023" i="15"/>
  <c r="R1023" i="15"/>
  <c r="D1023" i="15"/>
  <c r="AB1022" i="15"/>
  <c r="R1022" i="15"/>
  <c r="D1022" i="15"/>
  <c r="AB1021" i="15"/>
  <c r="R1021" i="15"/>
  <c r="D1021" i="15"/>
  <c r="AB1020" i="15"/>
  <c r="R1020" i="15"/>
  <c r="D1020" i="15"/>
  <c r="AB1019" i="15"/>
  <c r="R1019" i="15"/>
  <c r="D1019" i="15"/>
  <c r="AB1018" i="15"/>
  <c r="R1018" i="15"/>
  <c r="D1018" i="15"/>
  <c r="AB1017" i="15"/>
  <c r="R1017" i="15"/>
  <c r="D1017" i="15"/>
  <c r="AB1016" i="15"/>
  <c r="R1016" i="15"/>
  <c r="D1016" i="15"/>
  <c r="AB1015" i="15"/>
  <c r="R1015" i="15"/>
  <c r="D1015" i="15"/>
  <c r="AB1014" i="15"/>
  <c r="R1014" i="15"/>
  <c r="D1014" i="15"/>
  <c r="AB1013" i="15"/>
  <c r="R1013" i="15"/>
  <c r="D1013" i="15"/>
  <c r="AB1012" i="15"/>
  <c r="R1012" i="15"/>
  <c r="D1012" i="15"/>
  <c r="AB1011" i="15"/>
  <c r="R1011" i="15"/>
  <c r="D1011" i="15"/>
  <c r="AB1010" i="15"/>
  <c r="R1010" i="15"/>
  <c r="D1010" i="15"/>
  <c r="AB1009" i="15"/>
  <c r="R1009" i="15"/>
  <c r="D1009" i="15"/>
  <c r="AB1008" i="15"/>
  <c r="R1008" i="15"/>
  <c r="P1008" i="15"/>
  <c r="P1009" i="15" s="1"/>
  <c r="P1010" i="15" s="1"/>
  <c r="P1011" i="15" s="1"/>
  <c r="P1012" i="15" s="1"/>
  <c r="P1013" i="15" s="1"/>
  <c r="P1014" i="15" s="1"/>
  <c r="P1015" i="15" s="1"/>
  <c r="P1016" i="15" s="1"/>
  <c r="P1017" i="15" s="1"/>
  <c r="P1018" i="15" s="1"/>
  <c r="P1019" i="15" s="1"/>
  <c r="P1020" i="15" s="1"/>
  <c r="P1021" i="15" s="1"/>
  <c r="P1022" i="15" s="1"/>
  <c r="P1023" i="15" s="1"/>
  <c r="P1024" i="15" s="1"/>
  <c r="P1025" i="15" s="1"/>
  <c r="P1026" i="15" s="1"/>
  <c r="P1027" i="15" s="1"/>
  <c r="P1028" i="15" s="1"/>
  <c r="P1029" i="15" s="1"/>
  <c r="P1030" i="15" s="1"/>
  <c r="P1031" i="15" s="1"/>
  <c r="P1032" i="15" s="1"/>
  <c r="P1033" i="15" s="1"/>
  <c r="P1034" i="15" s="1"/>
  <c r="P1035" i="15" s="1"/>
  <c r="P1036" i="15" s="1"/>
  <c r="D1008" i="15"/>
  <c r="B1008" i="15"/>
  <c r="B1009" i="15" s="1"/>
  <c r="B1010" i="15" s="1"/>
  <c r="B1011" i="15" s="1"/>
  <c r="B1012" i="15" s="1"/>
  <c r="B1013" i="15" s="1"/>
  <c r="B1014" i="15" s="1"/>
  <c r="B1015" i="15" s="1"/>
  <c r="B1016" i="15" s="1"/>
  <c r="B1017" i="15" s="1"/>
  <c r="B1018" i="15" s="1"/>
  <c r="B1019" i="15" s="1"/>
  <c r="B1020" i="15" s="1"/>
  <c r="B1021" i="15" s="1"/>
  <c r="B1022" i="15" s="1"/>
  <c r="B1023" i="15" s="1"/>
  <c r="B1024" i="15" s="1"/>
  <c r="B1025" i="15" s="1"/>
  <c r="B1026" i="15" s="1"/>
  <c r="B1027" i="15" s="1"/>
  <c r="B1028" i="15" s="1"/>
  <c r="B1029" i="15" s="1"/>
  <c r="B1030" i="15" s="1"/>
  <c r="B1031" i="15" s="1"/>
  <c r="B1032" i="15" s="1"/>
  <c r="B1033" i="15" s="1"/>
  <c r="B1034" i="15" s="1"/>
  <c r="B1035" i="15" s="1"/>
  <c r="B1036" i="15" s="1"/>
  <c r="AB1007" i="15"/>
  <c r="R1007" i="15"/>
  <c r="D1007" i="15"/>
  <c r="AA1000" i="15"/>
  <c r="AM1000" i="15" s="1"/>
  <c r="T34" i="1" s="1"/>
  <c r="Z1000" i="15"/>
  <c r="Y1000" i="15"/>
  <c r="X1000" i="15"/>
  <c r="W1000" i="15"/>
  <c r="V1000" i="15"/>
  <c r="U1000" i="15"/>
  <c r="T1000" i="15"/>
  <c r="S1000" i="15"/>
  <c r="Q1000" i="15"/>
  <c r="N1000" i="15"/>
  <c r="M1000" i="15"/>
  <c r="L1000" i="15"/>
  <c r="K1000" i="15"/>
  <c r="J1000" i="15"/>
  <c r="I1000" i="15"/>
  <c r="H1000" i="15"/>
  <c r="G1000" i="15"/>
  <c r="F1000" i="15"/>
  <c r="E1000" i="15"/>
  <c r="C1000" i="15"/>
  <c r="AB999" i="15"/>
  <c r="R999" i="15"/>
  <c r="AB998" i="15"/>
  <c r="R998" i="15"/>
  <c r="D998" i="15"/>
  <c r="AB997" i="15"/>
  <c r="R997" i="15"/>
  <c r="D997" i="15"/>
  <c r="AB996" i="15"/>
  <c r="R996" i="15"/>
  <c r="D996" i="15"/>
  <c r="AB995" i="15"/>
  <c r="R995" i="15"/>
  <c r="D995" i="15"/>
  <c r="AB994" i="15"/>
  <c r="R994" i="15"/>
  <c r="D994" i="15"/>
  <c r="AB993" i="15"/>
  <c r="R993" i="15"/>
  <c r="D993" i="15"/>
  <c r="AB992" i="15"/>
  <c r="R992" i="15"/>
  <c r="D992" i="15"/>
  <c r="AB991" i="15"/>
  <c r="R991" i="15"/>
  <c r="D991" i="15"/>
  <c r="AB990" i="15"/>
  <c r="R990" i="15"/>
  <c r="D990" i="15"/>
  <c r="AB989" i="15"/>
  <c r="R989" i="15"/>
  <c r="D989" i="15"/>
  <c r="AB988" i="15"/>
  <c r="R988" i="15"/>
  <c r="D988" i="15"/>
  <c r="AB987" i="15"/>
  <c r="R987" i="15"/>
  <c r="D987" i="15"/>
  <c r="AB986" i="15"/>
  <c r="R986" i="15"/>
  <c r="D986" i="15"/>
  <c r="AB985" i="15"/>
  <c r="R985" i="15"/>
  <c r="D985" i="15"/>
  <c r="AB984" i="15"/>
  <c r="R984" i="15"/>
  <c r="D984" i="15"/>
  <c r="AB983" i="15"/>
  <c r="R983" i="15"/>
  <c r="D983" i="15"/>
  <c r="AB982" i="15"/>
  <c r="R982" i="15"/>
  <c r="D982" i="15"/>
  <c r="AB981" i="15"/>
  <c r="R981" i="15"/>
  <c r="D981" i="15"/>
  <c r="AB980" i="15"/>
  <c r="R980" i="15"/>
  <c r="D980" i="15"/>
  <c r="AB979" i="15"/>
  <c r="R979" i="15"/>
  <c r="D979" i="15"/>
  <c r="AB978" i="15"/>
  <c r="R978" i="15"/>
  <c r="D978" i="15"/>
  <c r="AB977" i="15"/>
  <c r="R977" i="15"/>
  <c r="D977" i="15"/>
  <c r="AB976" i="15"/>
  <c r="R976" i="15"/>
  <c r="D976" i="15"/>
  <c r="AB975" i="15"/>
  <c r="R975" i="15"/>
  <c r="D975" i="15"/>
  <c r="AB974" i="15"/>
  <c r="R974" i="15"/>
  <c r="D974" i="15"/>
  <c r="AB973" i="15"/>
  <c r="R973" i="15"/>
  <c r="D973" i="15"/>
  <c r="AB972" i="15"/>
  <c r="R972" i="15"/>
  <c r="D972" i="15"/>
  <c r="AB971" i="15"/>
  <c r="R971" i="15"/>
  <c r="D971" i="15"/>
  <c r="AB970" i="15"/>
  <c r="R970" i="15"/>
  <c r="P970" i="15"/>
  <c r="P971" i="15" s="1"/>
  <c r="P972" i="15" s="1"/>
  <c r="P973" i="15" s="1"/>
  <c r="P974" i="15" s="1"/>
  <c r="P975" i="15" s="1"/>
  <c r="P976" i="15" s="1"/>
  <c r="P977" i="15" s="1"/>
  <c r="P978" i="15" s="1"/>
  <c r="P979" i="15" s="1"/>
  <c r="P980" i="15" s="1"/>
  <c r="P981" i="15" s="1"/>
  <c r="P982" i="15" s="1"/>
  <c r="P983" i="15" s="1"/>
  <c r="P984" i="15" s="1"/>
  <c r="P985" i="15" s="1"/>
  <c r="P986" i="15" s="1"/>
  <c r="P987" i="15" s="1"/>
  <c r="P988" i="15" s="1"/>
  <c r="P989" i="15" s="1"/>
  <c r="P990" i="15" s="1"/>
  <c r="P991" i="15" s="1"/>
  <c r="P992" i="15" s="1"/>
  <c r="P993" i="15" s="1"/>
  <c r="P994" i="15" s="1"/>
  <c r="P995" i="15" s="1"/>
  <c r="P996" i="15" s="1"/>
  <c r="P997" i="15" s="1"/>
  <c r="P998" i="15" s="1"/>
  <c r="P999" i="15" s="1"/>
  <c r="D970" i="15"/>
  <c r="B970" i="15"/>
  <c r="B971" i="15" s="1"/>
  <c r="B972" i="15" s="1"/>
  <c r="B973" i="15" s="1"/>
  <c r="B974" i="15" s="1"/>
  <c r="B975" i="15" s="1"/>
  <c r="B976" i="15" s="1"/>
  <c r="B977" i="15" s="1"/>
  <c r="B978" i="15" s="1"/>
  <c r="B979" i="15" s="1"/>
  <c r="B980" i="15" s="1"/>
  <c r="B981" i="15" s="1"/>
  <c r="B982" i="15" s="1"/>
  <c r="B983" i="15" s="1"/>
  <c r="B984" i="15" s="1"/>
  <c r="B985" i="15" s="1"/>
  <c r="B986" i="15" s="1"/>
  <c r="B987" i="15" s="1"/>
  <c r="B988" i="15" s="1"/>
  <c r="B989" i="15" s="1"/>
  <c r="B990" i="15" s="1"/>
  <c r="B991" i="15" s="1"/>
  <c r="B992" i="15" s="1"/>
  <c r="B993" i="15" s="1"/>
  <c r="B994" i="15" s="1"/>
  <c r="B995" i="15" s="1"/>
  <c r="B996" i="15" s="1"/>
  <c r="B997" i="15" s="1"/>
  <c r="B998" i="15" s="1"/>
  <c r="B999" i="15" s="1"/>
  <c r="AB969" i="15"/>
  <c r="R969" i="15"/>
  <c r="D969" i="15"/>
  <c r="AA962" i="15"/>
  <c r="Z962" i="15"/>
  <c r="Y962" i="15"/>
  <c r="X962" i="15"/>
  <c r="W962" i="15"/>
  <c r="V962" i="15"/>
  <c r="U962" i="15"/>
  <c r="T962" i="15"/>
  <c r="S962" i="15"/>
  <c r="Q962" i="15"/>
  <c r="M962" i="15"/>
  <c r="L962" i="15"/>
  <c r="K962" i="15"/>
  <c r="J962" i="15"/>
  <c r="I962" i="15"/>
  <c r="H962" i="15"/>
  <c r="G962" i="15"/>
  <c r="F962" i="15"/>
  <c r="E962" i="15"/>
  <c r="C962" i="15"/>
  <c r="AB961" i="15"/>
  <c r="D961" i="15"/>
  <c r="AB960" i="15"/>
  <c r="R960" i="15"/>
  <c r="D960" i="15"/>
  <c r="AB959" i="15"/>
  <c r="R959" i="15"/>
  <c r="D959" i="15"/>
  <c r="AB958" i="15"/>
  <c r="R958" i="15"/>
  <c r="D958" i="15"/>
  <c r="AB957" i="15"/>
  <c r="R957" i="15"/>
  <c r="D957" i="15"/>
  <c r="AB956" i="15"/>
  <c r="R956" i="15"/>
  <c r="D956" i="15"/>
  <c r="AB955" i="15"/>
  <c r="R955" i="15"/>
  <c r="D955" i="15"/>
  <c r="R954" i="15"/>
  <c r="AB954" i="15" s="1"/>
  <c r="D954" i="15"/>
  <c r="R953" i="15"/>
  <c r="AB953" i="15" s="1"/>
  <c r="D953" i="15"/>
  <c r="R952" i="15"/>
  <c r="AB952" i="15" s="1"/>
  <c r="D952" i="15"/>
  <c r="R951" i="15"/>
  <c r="AB951" i="15" s="1"/>
  <c r="D951" i="15"/>
  <c r="R950" i="15"/>
  <c r="AB950" i="15" s="1"/>
  <c r="D950" i="15"/>
  <c r="R949" i="15"/>
  <c r="D949" i="15"/>
  <c r="R948" i="15"/>
  <c r="AB948" i="15" s="1"/>
  <c r="D948" i="15"/>
  <c r="R947" i="15"/>
  <c r="AB947" i="15" s="1"/>
  <c r="D947" i="15"/>
  <c r="R946" i="15"/>
  <c r="AB946" i="15" s="1"/>
  <c r="D946" i="15"/>
  <c r="AB945" i="15"/>
  <c r="R945" i="15"/>
  <c r="D945" i="15"/>
  <c r="AB944" i="15"/>
  <c r="R944" i="15"/>
  <c r="D944" i="15"/>
  <c r="AB943" i="15"/>
  <c r="R943" i="15"/>
  <c r="D943" i="15"/>
  <c r="AB942" i="15"/>
  <c r="R942" i="15"/>
  <c r="D942" i="15"/>
  <c r="AB941" i="15"/>
  <c r="R941" i="15"/>
  <c r="D941" i="15"/>
  <c r="AB940" i="15"/>
  <c r="R940" i="15"/>
  <c r="D940" i="15"/>
  <c r="AB939" i="15"/>
  <c r="R939" i="15"/>
  <c r="D939" i="15"/>
  <c r="AB938" i="15"/>
  <c r="R938" i="15"/>
  <c r="D938" i="15"/>
  <c r="AB937" i="15"/>
  <c r="R937" i="15"/>
  <c r="D937" i="15"/>
  <c r="AB936" i="15"/>
  <c r="R936" i="15"/>
  <c r="D936" i="15"/>
  <c r="AB935" i="15"/>
  <c r="R935" i="15"/>
  <c r="P935" i="15"/>
  <c r="P936" i="15" s="1"/>
  <c r="P937" i="15" s="1"/>
  <c r="P938" i="15" s="1"/>
  <c r="P939" i="15" s="1"/>
  <c r="P940" i="15" s="1"/>
  <c r="P941" i="15" s="1"/>
  <c r="P942" i="15" s="1"/>
  <c r="P943" i="15" s="1"/>
  <c r="P944" i="15" s="1"/>
  <c r="P945" i="15" s="1"/>
  <c r="P946" i="15" s="1"/>
  <c r="P947" i="15" s="1"/>
  <c r="P948" i="15" s="1"/>
  <c r="P949" i="15" s="1"/>
  <c r="P950" i="15" s="1"/>
  <c r="P951" i="15" s="1"/>
  <c r="P952" i="15" s="1"/>
  <c r="P953" i="15" s="1"/>
  <c r="P954" i="15" s="1"/>
  <c r="P955" i="15" s="1"/>
  <c r="P956" i="15" s="1"/>
  <c r="P957" i="15" s="1"/>
  <c r="P958" i="15" s="1"/>
  <c r="P959" i="15" s="1"/>
  <c r="P960" i="15" s="1"/>
  <c r="P961" i="15" s="1"/>
  <c r="D935" i="15"/>
  <c r="B935" i="15"/>
  <c r="B936" i="15" s="1"/>
  <c r="B937" i="15" s="1"/>
  <c r="B938" i="15" s="1"/>
  <c r="B939" i="15" s="1"/>
  <c r="B940" i="15" s="1"/>
  <c r="B941" i="15" s="1"/>
  <c r="B942" i="15" s="1"/>
  <c r="B943" i="15" s="1"/>
  <c r="B944" i="15" s="1"/>
  <c r="B945" i="15" s="1"/>
  <c r="B946" i="15" s="1"/>
  <c r="B947" i="15" s="1"/>
  <c r="B948" i="15" s="1"/>
  <c r="B949" i="15" s="1"/>
  <c r="B950" i="15" s="1"/>
  <c r="B951" i="15" s="1"/>
  <c r="B952" i="15" s="1"/>
  <c r="B953" i="15" s="1"/>
  <c r="B954" i="15" s="1"/>
  <c r="B955" i="15" s="1"/>
  <c r="B956" i="15" s="1"/>
  <c r="B957" i="15" s="1"/>
  <c r="B958" i="15" s="1"/>
  <c r="B959" i="15" s="1"/>
  <c r="B960" i="15" s="1"/>
  <c r="B961" i="15" s="1"/>
  <c r="AB934" i="15"/>
  <c r="R934" i="15"/>
  <c r="D934" i="15"/>
  <c r="AA927" i="15"/>
  <c r="Z927" i="15"/>
  <c r="AL927" i="15" s="1"/>
  <c r="R32" i="1" s="1"/>
  <c r="Y927" i="15"/>
  <c r="X927" i="15"/>
  <c r="W927" i="15"/>
  <c r="V927" i="15"/>
  <c r="U927" i="15"/>
  <c r="T927" i="15"/>
  <c r="S927" i="15"/>
  <c r="Q927" i="15"/>
  <c r="N927" i="15"/>
  <c r="M927" i="15"/>
  <c r="L927" i="15"/>
  <c r="K927" i="15"/>
  <c r="J927" i="15"/>
  <c r="I927" i="15"/>
  <c r="H927" i="15"/>
  <c r="G927" i="15"/>
  <c r="F927" i="15"/>
  <c r="E927" i="15"/>
  <c r="C927" i="15"/>
  <c r="AB926" i="15"/>
  <c r="R926" i="15"/>
  <c r="AB925" i="15"/>
  <c r="R925" i="15"/>
  <c r="D925" i="15"/>
  <c r="AB924" i="15"/>
  <c r="R924" i="15"/>
  <c r="D924" i="15"/>
  <c r="AB923" i="15"/>
  <c r="R923" i="15"/>
  <c r="D923" i="15"/>
  <c r="AB922" i="15"/>
  <c r="R922" i="15"/>
  <c r="D922" i="15"/>
  <c r="AB921" i="15"/>
  <c r="R921" i="15"/>
  <c r="D921" i="15"/>
  <c r="AB920" i="15"/>
  <c r="R920" i="15"/>
  <c r="D920" i="15"/>
  <c r="AB919" i="15"/>
  <c r="R919" i="15"/>
  <c r="D919" i="15"/>
  <c r="AB918" i="15"/>
  <c r="R918" i="15"/>
  <c r="D918" i="15"/>
  <c r="AB917" i="15"/>
  <c r="R917" i="15"/>
  <c r="D917" i="15"/>
  <c r="AB916" i="15"/>
  <c r="R916" i="15"/>
  <c r="D916" i="15"/>
  <c r="AB915" i="15"/>
  <c r="R915" i="15"/>
  <c r="D915" i="15"/>
  <c r="AB914" i="15"/>
  <c r="R914" i="15"/>
  <c r="D914" i="15"/>
  <c r="AB913" i="15"/>
  <c r="R913" i="15"/>
  <c r="D913" i="15"/>
  <c r="AB912" i="15"/>
  <c r="R912" i="15"/>
  <c r="D912" i="15"/>
  <c r="AB911" i="15"/>
  <c r="R911" i="15"/>
  <c r="D911" i="15"/>
  <c r="AB910" i="15"/>
  <c r="R910" i="15"/>
  <c r="D910" i="15"/>
  <c r="AB909" i="15"/>
  <c r="R909" i="15"/>
  <c r="D909" i="15"/>
  <c r="AB908" i="15"/>
  <c r="R908" i="15"/>
  <c r="D908" i="15"/>
  <c r="AB907" i="15"/>
  <c r="R907" i="15"/>
  <c r="D907" i="15"/>
  <c r="AB906" i="15"/>
  <c r="R906" i="15"/>
  <c r="D906" i="15"/>
  <c r="AB905" i="15"/>
  <c r="R905" i="15"/>
  <c r="D905" i="15"/>
  <c r="AB904" i="15"/>
  <c r="R904" i="15"/>
  <c r="D904" i="15"/>
  <c r="AB903" i="15"/>
  <c r="R903" i="15"/>
  <c r="D903" i="15"/>
  <c r="AB902" i="15"/>
  <c r="R902" i="15"/>
  <c r="D902" i="15"/>
  <c r="AB901" i="15"/>
  <c r="R901" i="15"/>
  <c r="D901" i="15"/>
  <c r="AB900" i="15"/>
  <c r="R900" i="15"/>
  <c r="D900" i="15"/>
  <c r="AB899" i="15"/>
  <c r="R899" i="15"/>
  <c r="D899" i="15"/>
  <c r="AB898" i="15"/>
  <c r="R898" i="15"/>
  <c r="P898" i="15"/>
  <c r="P899" i="15" s="1"/>
  <c r="P900" i="15" s="1"/>
  <c r="P901" i="15" s="1"/>
  <c r="P902" i="15" s="1"/>
  <c r="P903" i="15" s="1"/>
  <c r="P904" i="15" s="1"/>
  <c r="P905" i="15" s="1"/>
  <c r="P906" i="15" s="1"/>
  <c r="P907" i="15" s="1"/>
  <c r="P908" i="15" s="1"/>
  <c r="P909" i="15" s="1"/>
  <c r="P910" i="15" s="1"/>
  <c r="P911" i="15" s="1"/>
  <c r="P912" i="15" s="1"/>
  <c r="P913" i="15" s="1"/>
  <c r="P914" i="15" s="1"/>
  <c r="P915" i="15" s="1"/>
  <c r="P916" i="15" s="1"/>
  <c r="P917" i="15" s="1"/>
  <c r="P918" i="15" s="1"/>
  <c r="P919" i="15" s="1"/>
  <c r="P920" i="15" s="1"/>
  <c r="P921" i="15" s="1"/>
  <c r="P922" i="15" s="1"/>
  <c r="P923" i="15" s="1"/>
  <c r="P924" i="15" s="1"/>
  <c r="P925" i="15" s="1"/>
  <c r="P926" i="15" s="1"/>
  <c r="D898" i="15"/>
  <c r="B898" i="15"/>
  <c r="B899" i="15" s="1"/>
  <c r="B900" i="15" s="1"/>
  <c r="B901" i="15" s="1"/>
  <c r="B902" i="15" s="1"/>
  <c r="B903" i="15" s="1"/>
  <c r="B904" i="15" s="1"/>
  <c r="B905" i="15" s="1"/>
  <c r="B906" i="15" s="1"/>
  <c r="B907" i="15" s="1"/>
  <c r="B908" i="15" s="1"/>
  <c r="B909" i="15" s="1"/>
  <c r="B910" i="15" s="1"/>
  <c r="B911" i="15" s="1"/>
  <c r="B912" i="15" s="1"/>
  <c r="B913" i="15" s="1"/>
  <c r="B914" i="15" s="1"/>
  <c r="B915" i="15" s="1"/>
  <c r="B916" i="15" s="1"/>
  <c r="B917" i="15" s="1"/>
  <c r="B918" i="15" s="1"/>
  <c r="B919" i="15" s="1"/>
  <c r="B920" i="15" s="1"/>
  <c r="B921" i="15" s="1"/>
  <c r="B922" i="15" s="1"/>
  <c r="B923" i="15" s="1"/>
  <c r="B924" i="15" s="1"/>
  <c r="B925" i="15" s="1"/>
  <c r="B926" i="15" s="1"/>
  <c r="AB897" i="15"/>
  <c r="R897" i="15"/>
  <c r="D897" i="15"/>
  <c r="AA890" i="15"/>
  <c r="Z890" i="15"/>
  <c r="Y890" i="15"/>
  <c r="X890" i="15"/>
  <c r="W890" i="15"/>
  <c r="V890" i="15"/>
  <c r="U890" i="15"/>
  <c r="T890" i="15"/>
  <c r="S890" i="15"/>
  <c r="Q890" i="15"/>
  <c r="N890" i="15"/>
  <c r="M890" i="15"/>
  <c r="L890" i="15"/>
  <c r="K890" i="15"/>
  <c r="J890" i="15"/>
  <c r="I890" i="15"/>
  <c r="H890" i="15"/>
  <c r="G890" i="15"/>
  <c r="F890" i="15"/>
  <c r="E890" i="15"/>
  <c r="C890" i="15"/>
  <c r="AB889" i="15"/>
  <c r="D889" i="15"/>
  <c r="AB888" i="15"/>
  <c r="D888" i="15"/>
  <c r="AB887" i="15"/>
  <c r="D887" i="15"/>
  <c r="AB886" i="15"/>
  <c r="D886" i="15"/>
  <c r="AB885" i="15"/>
  <c r="R885" i="15"/>
  <c r="D885" i="15"/>
  <c r="AB884" i="15"/>
  <c r="R884" i="15"/>
  <c r="D884" i="15"/>
  <c r="AB883" i="15"/>
  <c r="R883" i="15"/>
  <c r="D883" i="15"/>
  <c r="AB882" i="15"/>
  <c r="R882" i="15"/>
  <c r="D882" i="15"/>
  <c r="AB881" i="15"/>
  <c r="R881" i="15"/>
  <c r="D881" i="15"/>
  <c r="AB880" i="15"/>
  <c r="R880" i="15"/>
  <c r="D880" i="15"/>
  <c r="AB879" i="15"/>
  <c r="R879" i="15"/>
  <c r="D879" i="15"/>
  <c r="AB878" i="15"/>
  <c r="R878" i="15"/>
  <c r="D878" i="15"/>
  <c r="AB877" i="15"/>
  <c r="R877" i="15"/>
  <c r="D877" i="15"/>
  <c r="AB876" i="15"/>
  <c r="R876" i="15"/>
  <c r="D876" i="15"/>
  <c r="AB875" i="15"/>
  <c r="R875" i="15"/>
  <c r="D875" i="15"/>
  <c r="AB874" i="15"/>
  <c r="R874" i="15"/>
  <c r="D874" i="15"/>
  <c r="AB873" i="15"/>
  <c r="R873" i="15"/>
  <c r="D873" i="15"/>
  <c r="AB872" i="15"/>
  <c r="R872" i="15"/>
  <c r="D872" i="15"/>
  <c r="AB871" i="15"/>
  <c r="R871" i="15"/>
  <c r="D871" i="15"/>
  <c r="AB870" i="15"/>
  <c r="R870" i="15"/>
  <c r="D870" i="15"/>
  <c r="AB869" i="15"/>
  <c r="R869" i="15"/>
  <c r="D869" i="15"/>
  <c r="AB868" i="15"/>
  <c r="R868" i="15"/>
  <c r="D868" i="15"/>
  <c r="AB867" i="15"/>
  <c r="R867" i="15"/>
  <c r="D867" i="15"/>
  <c r="AB866" i="15"/>
  <c r="R866" i="15"/>
  <c r="D866" i="15"/>
  <c r="AB865" i="15"/>
  <c r="R865" i="15"/>
  <c r="D865" i="15"/>
  <c r="AB864" i="15"/>
  <c r="R864" i="15"/>
  <c r="D864" i="15"/>
  <c r="AB863" i="15"/>
  <c r="R863" i="15"/>
  <c r="D863" i="15"/>
  <c r="AB862" i="15"/>
  <c r="R862" i="15"/>
  <c r="D862" i="15"/>
  <c r="AB861" i="15"/>
  <c r="R861" i="15"/>
  <c r="P861" i="15"/>
  <c r="P862" i="15" s="1"/>
  <c r="P863" i="15" s="1"/>
  <c r="P864" i="15" s="1"/>
  <c r="P865" i="15" s="1"/>
  <c r="P866" i="15" s="1"/>
  <c r="P867" i="15" s="1"/>
  <c r="P868" i="15" s="1"/>
  <c r="P869" i="15" s="1"/>
  <c r="P870" i="15" s="1"/>
  <c r="P871" i="15" s="1"/>
  <c r="P872" i="15" s="1"/>
  <c r="P873" i="15" s="1"/>
  <c r="P874" i="15" s="1"/>
  <c r="P875" i="15" s="1"/>
  <c r="P876" i="15" s="1"/>
  <c r="P877" i="15" s="1"/>
  <c r="P878" i="15" s="1"/>
  <c r="P879" i="15" s="1"/>
  <c r="P880" i="15" s="1"/>
  <c r="P881" i="15" s="1"/>
  <c r="P882" i="15" s="1"/>
  <c r="P883" i="15" s="1"/>
  <c r="P884" i="15" s="1"/>
  <c r="P885" i="15" s="1"/>
  <c r="P886" i="15" s="1"/>
  <c r="P887" i="15" s="1"/>
  <c r="P888" i="15" s="1"/>
  <c r="P889" i="15" s="1"/>
  <c r="D861" i="15"/>
  <c r="B861" i="15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B877" i="15" s="1"/>
  <c r="B878" i="15" s="1"/>
  <c r="B879" i="15" s="1"/>
  <c r="B880" i="15" s="1"/>
  <c r="B881" i="15" s="1"/>
  <c r="B882" i="15" s="1"/>
  <c r="B883" i="15" s="1"/>
  <c r="B884" i="15" s="1"/>
  <c r="B885" i="15" s="1"/>
  <c r="B886" i="15" s="1"/>
  <c r="B887" i="15" s="1"/>
  <c r="B888" i="15" s="1"/>
  <c r="B889" i="15" s="1"/>
  <c r="AB860" i="15"/>
  <c r="R860" i="15"/>
  <c r="D860" i="15"/>
  <c r="AA853" i="15"/>
  <c r="Z853" i="15"/>
  <c r="Y853" i="15"/>
  <c r="X853" i="15"/>
  <c r="W853" i="15"/>
  <c r="V853" i="15"/>
  <c r="U853" i="15"/>
  <c r="T853" i="15"/>
  <c r="S853" i="15"/>
  <c r="Q853" i="15"/>
  <c r="N853" i="15"/>
  <c r="M853" i="15"/>
  <c r="L853" i="15"/>
  <c r="K853" i="15"/>
  <c r="J853" i="15"/>
  <c r="I853" i="15"/>
  <c r="H853" i="15"/>
  <c r="G853" i="15"/>
  <c r="F853" i="15"/>
  <c r="E853" i="15"/>
  <c r="C853" i="15"/>
  <c r="AB852" i="15"/>
  <c r="AB851" i="15"/>
  <c r="AB850" i="15"/>
  <c r="AB849" i="15"/>
  <c r="AB848" i="15"/>
  <c r="AB847" i="15"/>
  <c r="AB846" i="15"/>
  <c r="AB845" i="15"/>
  <c r="AB844" i="15"/>
  <c r="AB843" i="15"/>
  <c r="AB842" i="15"/>
  <c r="AB841" i="15"/>
  <c r="AB840" i="15"/>
  <c r="AB839" i="15"/>
  <c r="AB838" i="15"/>
  <c r="R838" i="15"/>
  <c r="D838" i="15"/>
  <c r="AB837" i="15"/>
  <c r="R837" i="15"/>
  <c r="D837" i="15"/>
  <c r="AB836" i="15"/>
  <c r="R836" i="15"/>
  <c r="D836" i="15"/>
  <c r="AB835" i="15"/>
  <c r="R835" i="15"/>
  <c r="D835" i="15"/>
  <c r="AB834" i="15"/>
  <c r="R834" i="15"/>
  <c r="D834" i="15"/>
  <c r="AB833" i="15"/>
  <c r="R833" i="15"/>
  <c r="D833" i="15"/>
  <c r="AB832" i="15"/>
  <c r="R832" i="15"/>
  <c r="D832" i="15"/>
  <c r="AB831" i="15"/>
  <c r="R831" i="15"/>
  <c r="D831" i="15"/>
  <c r="AB830" i="15"/>
  <c r="R830" i="15"/>
  <c r="D830" i="15"/>
  <c r="AB829" i="15"/>
  <c r="R829" i="15"/>
  <c r="D829" i="15"/>
  <c r="AB828" i="15"/>
  <c r="R828" i="15"/>
  <c r="D828" i="15"/>
  <c r="AB827" i="15"/>
  <c r="R827" i="15"/>
  <c r="D827" i="15"/>
  <c r="AB826" i="15"/>
  <c r="R826" i="15"/>
  <c r="D826" i="15"/>
  <c r="AB825" i="15"/>
  <c r="R825" i="15"/>
  <c r="D825" i="15"/>
  <c r="AB824" i="15"/>
  <c r="R824" i="15"/>
  <c r="P824" i="15"/>
  <c r="P825" i="15" s="1"/>
  <c r="P826" i="15" s="1"/>
  <c r="P827" i="15" s="1"/>
  <c r="P828" i="15" s="1"/>
  <c r="P829" i="15" s="1"/>
  <c r="P830" i="15" s="1"/>
  <c r="P831" i="15" s="1"/>
  <c r="P832" i="15" s="1"/>
  <c r="P833" i="15" s="1"/>
  <c r="P834" i="15" s="1"/>
  <c r="P835" i="15" s="1"/>
  <c r="P836" i="15" s="1"/>
  <c r="P837" i="15" s="1"/>
  <c r="P838" i="15" s="1"/>
  <c r="P839" i="15" s="1"/>
  <c r="P840" i="15" s="1"/>
  <c r="P841" i="15" s="1"/>
  <c r="P842" i="15" s="1"/>
  <c r="P843" i="15" s="1"/>
  <c r="P844" i="15" s="1"/>
  <c r="P845" i="15" s="1"/>
  <c r="P846" i="15" s="1"/>
  <c r="P847" i="15" s="1"/>
  <c r="P848" i="15" s="1"/>
  <c r="P849" i="15" s="1"/>
  <c r="P850" i="15" s="1"/>
  <c r="P851" i="15" s="1"/>
  <c r="P852" i="15" s="1"/>
  <c r="D824" i="15"/>
  <c r="B824" i="15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AB823" i="15"/>
  <c r="R823" i="15"/>
  <c r="D823" i="15"/>
  <c r="AA816" i="15"/>
  <c r="S28" i="1" s="1"/>
  <c r="Z816" i="15"/>
  <c r="Q28" i="1" s="1"/>
  <c r="Y816" i="15"/>
  <c r="O28" i="1" s="1"/>
  <c r="X816" i="15"/>
  <c r="M28" i="1" s="1"/>
  <c r="W816" i="15"/>
  <c r="K28" i="1" s="1"/>
  <c r="V816" i="15"/>
  <c r="I28" i="1" s="1"/>
  <c r="U816" i="15"/>
  <c r="G28" i="1" s="1"/>
  <c r="T816" i="15"/>
  <c r="E28" i="1" s="1"/>
  <c r="S816" i="15"/>
  <c r="C28" i="1" s="1"/>
  <c r="Q816" i="15"/>
  <c r="N816" i="15"/>
  <c r="M816" i="15"/>
  <c r="L816" i="15"/>
  <c r="K816" i="15"/>
  <c r="J816" i="15"/>
  <c r="I816" i="15"/>
  <c r="H816" i="15"/>
  <c r="G816" i="15"/>
  <c r="F816" i="15"/>
  <c r="E816" i="15"/>
  <c r="C816" i="15"/>
  <c r="AB815" i="15"/>
  <c r="D815" i="15"/>
  <c r="AB814" i="15"/>
  <c r="D814" i="15"/>
  <c r="AB813" i="15"/>
  <c r="D813" i="15"/>
  <c r="AB812" i="15"/>
  <c r="D812" i="15"/>
  <c r="AB811" i="15"/>
  <c r="D811" i="15"/>
  <c r="AB810" i="15"/>
  <c r="D810" i="15"/>
  <c r="AB809" i="15"/>
  <c r="D809" i="15"/>
  <c r="AB808" i="15"/>
  <c r="D808" i="15"/>
  <c r="AB807" i="15"/>
  <c r="D807" i="15"/>
  <c r="AB806" i="15"/>
  <c r="D806" i="15"/>
  <c r="AB805" i="15"/>
  <c r="D805" i="15"/>
  <c r="AB804" i="15"/>
  <c r="D804" i="15"/>
  <c r="AB803" i="15"/>
  <c r="D803" i="15"/>
  <c r="AB802" i="15"/>
  <c r="D802" i="15"/>
  <c r="AB801" i="15"/>
  <c r="D801" i="15"/>
  <c r="AB800" i="15"/>
  <c r="D800" i="15"/>
  <c r="AB799" i="15"/>
  <c r="D799" i="15"/>
  <c r="AB798" i="15"/>
  <c r="D798" i="15"/>
  <c r="AB797" i="15"/>
  <c r="R797" i="15"/>
  <c r="D797" i="15"/>
  <c r="AB796" i="15"/>
  <c r="R796" i="15"/>
  <c r="D796" i="15"/>
  <c r="AB795" i="15"/>
  <c r="R795" i="15"/>
  <c r="D795" i="15"/>
  <c r="AB794" i="15"/>
  <c r="R794" i="15"/>
  <c r="D794" i="15"/>
  <c r="AB793" i="15"/>
  <c r="R793" i="15"/>
  <c r="D793" i="15"/>
  <c r="AB792" i="15"/>
  <c r="R792" i="15"/>
  <c r="D792" i="15"/>
  <c r="AB791" i="15"/>
  <c r="R791" i="15"/>
  <c r="D791" i="15"/>
  <c r="AB790" i="15"/>
  <c r="R790" i="15"/>
  <c r="D790" i="15"/>
  <c r="AB789" i="15"/>
  <c r="R789" i="15"/>
  <c r="D789" i="15"/>
  <c r="AB788" i="15"/>
  <c r="R788" i="15"/>
  <c r="D788" i="15"/>
  <c r="AB787" i="15"/>
  <c r="R787" i="15"/>
  <c r="P787" i="15"/>
  <c r="P788" i="15" s="1"/>
  <c r="P789" i="15" s="1"/>
  <c r="P790" i="15" s="1"/>
  <c r="P791" i="15" s="1"/>
  <c r="P792" i="15" s="1"/>
  <c r="P793" i="15" s="1"/>
  <c r="P794" i="15" s="1"/>
  <c r="P795" i="15" s="1"/>
  <c r="P796" i="15" s="1"/>
  <c r="P797" i="15" s="1"/>
  <c r="P798" i="15" s="1"/>
  <c r="P799" i="15" s="1"/>
  <c r="P800" i="15" s="1"/>
  <c r="P801" i="15" s="1"/>
  <c r="P802" i="15" s="1"/>
  <c r="P803" i="15" s="1"/>
  <c r="P804" i="15" s="1"/>
  <c r="P805" i="15" s="1"/>
  <c r="P806" i="15" s="1"/>
  <c r="P807" i="15" s="1"/>
  <c r="P808" i="15" s="1"/>
  <c r="P809" i="15" s="1"/>
  <c r="P810" i="15" s="1"/>
  <c r="P811" i="15" s="1"/>
  <c r="P812" i="15" s="1"/>
  <c r="P813" i="15" s="1"/>
  <c r="P814" i="15" s="1"/>
  <c r="P815" i="15" s="1"/>
  <c r="D787" i="15"/>
  <c r="B787" i="15"/>
  <c r="B788" i="15" s="1"/>
  <c r="B789" i="15" s="1"/>
  <c r="B790" i="15" s="1"/>
  <c r="B791" i="15" s="1"/>
  <c r="B792" i="15" s="1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AB786" i="15"/>
  <c r="R786" i="15"/>
  <c r="D786" i="15"/>
  <c r="AA779" i="15"/>
  <c r="S27" i="1" s="1"/>
  <c r="Z779" i="15"/>
  <c r="Q27" i="1" s="1"/>
  <c r="Y779" i="15"/>
  <c r="O27" i="1" s="1"/>
  <c r="X779" i="15"/>
  <c r="M27" i="1" s="1"/>
  <c r="W779" i="15"/>
  <c r="K27" i="1" s="1"/>
  <c r="V779" i="15"/>
  <c r="I27" i="1" s="1"/>
  <c r="U779" i="15"/>
  <c r="G27" i="1" s="1"/>
  <c r="T779" i="15"/>
  <c r="E27" i="1" s="1"/>
  <c r="S779" i="15"/>
  <c r="C27" i="1" s="1"/>
  <c r="Q779" i="15"/>
  <c r="N779" i="15"/>
  <c r="M779" i="15"/>
  <c r="L779" i="15"/>
  <c r="K779" i="15"/>
  <c r="J779" i="15"/>
  <c r="I779" i="15"/>
  <c r="H779" i="15"/>
  <c r="G779" i="15"/>
  <c r="F779" i="15"/>
  <c r="E779" i="15"/>
  <c r="C779" i="15"/>
  <c r="AB778" i="15"/>
  <c r="D778" i="15"/>
  <c r="AB777" i="15"/>
  <c r="D777" i="15"/>
  <c r="AB776" i="15"/>
  <c r="D776" i="15"/>
  <c r="AB775" i="15"/>
  <c r="D775" i="15"/>
  <c r="AB774" i="15"/>
  <c r="D774" i="15"/>
  <c r="AB773" i="15"/>
  <c r="D773" i="15"/>
  <c r="AB772" i="15"/>
  <c r="D772" i="15"/>
  <c r="AB771" i="15"/>
  <c r="D771" i="15"/>
  <c r="AB770" i="15"/>
  <c r="D770" i="15"/>
  <c r="AB769" i="15"/>
  <c r="D769" i="15"/>
  <c r="AB768" i="15"/>
  <c r="D768" i="15"/>
  <c r="AB767" i="15"/>
  <c r="D767" i="15"/>
  <c r="AB766" i="15"/>
  <c r="R766" i="15"/>
  <c r="D766" i="15"/>
  <c r="AB765" i="15"/>
  <c r="R765" i="15"/>
  <c r="D765" i="15"/>
  <c r="AB764" i="15"/>
  <c r="R764" i="15"/>
  <c r="D764" i="15"/>
  <c r="AB763" i="15"/>
  <c r="R763" i="15"/>
  <c r="D763" i="15"/>
  <c r="AB762" i="15"/>
  <c r="R762" i="15"/>
  <c r="D762" i="15"/>
  <c r="AB761" i="15"/>
  <c r="R761" i="15"/>
  <c r="D761" i="15"/>
  <c r="AB760" i="15"/>
  <c r="R760" i="15"/>
  <c r="D760" i="15"/>
  <c r="AB759" i="15"/>
  <c r="R759" i="15"/>
  <c r="D759" i="15"/>
  <c r="AB758" i="15"/>
  <c r="R758" i="15"/>
  <c r="D758" i="15"/>
  <c r="AB757" i="15"/>
  <c r="R757" i="15"/>
  <c r="D757" i="15"/>
  <c r="AB756" i="15"/>
  <c r="R756" i="15"/>
  <c r="D756" i="15"/>
  <c r="AB755" i="15"/>
  <c r="R755" i="15"/>
  <c r="D755" i="15"/>
  <c r="AB754" i="15"/>
  <c r="R754" i="15"/>
  <c r="D754" i="15"/>
  <c r="AB753" i="15"/>
  <c r="R753" i="15"/>
  <c r="D753" i="15"/>
  <c r="AB752" i="15"/>
  <c r="R752" i="15"/>
  <c r="D752" i="15"/>
  <c r="AB751" i="15"/>
  <c r="R751" i="15"/>
  <c r="D751" i="15"/>
  <c r="AB750" i="15"/>
  <c r="R750" i="15"/>
  <c r="P750" i="15"/>
  <c r="P751" i="15" s="1"/>
  <c r="P752" i="15" s="1"/>
  <c r="P753" i="15" s="1"/>
  <c r="P754" i="15" s="1"/>
  <c r="P755" i="15" s="1"/>
  <c r="P756" i="15" s="1"/>
  <c r="P757" i="15" s="1"/>
  <c r="P758" i="15" s="1"/>
  <c r="P759" i="15" s="1"/>
  <c r="P760" i="15" s="1"/>
  <c r="P761" i="15" s="1"/>
  <c r="P762" i="15" s="1"/>
  <c r="P763" i="15" s="1"/>
  <c r="P764" i="15" s="1"/>
  <c r="P765" i="15" s="1"/>
  <c r="P766" i="15" s="1"/>
  <c r="P767" i="15" s="1"/>
  <c r="P768" i="15" s="1"/>
  <c r="P769" i="15" s="1"/>
  <c r="P770" i="15" s="1"/>
  <c r="P771" i="15" s="1"/>
  <c r="P772" i="15" s="1"/>
  <c r="P773" i="15" s="1"/>
  <c r="P774" i="15" s="1"/>
  <c r="P775" i="15" s="1"/>
  <c r="P776" i="15" s="1"/>
  <c r="P777" i="15" s="1"/>
  <c r="P778" i="15" s="1"/>
  <c r="D750" i="15"/>
  <c r="B750" i="15"/>
  <c r="B751" i="15" s="1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B765" i="15" s="1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AB749" i="15"/>
  <c r="R749" i="15"/>
  <c r="D749" i="15"/>
  <c r="AA742" i="15"/>
  <c r="S26" i="1" s="1"/>
  <c r="Z742" i="15"/>
  <c r="Q26" i="1" s="1"/>
  <c r="Y742" i="15"/>
  <c r="O26" i="1" s="1"/>
  <c r="X742" i="15"/>
  <c r="M26" i="1" s="1"/>
  <c r="W742" i="15"/>
  <c r="K26" i="1" s="1"/>
  <c r="V742" i="15"/>
  <c r="I26" i="1" s="1"/>
  <c r="U742" i="15"/>
  <c r="G26" i="1" s="1"/>
  <c r="T742" i="15"/>
  <c r="E26" i="1" s="1"/>
  <c r="S742" i="15"/>
  <c r="C26" i="1" s="1"/>
  <c r="Q742" i="15"/>
  <c r="N742" i="15"/>
  <c r="M742" i="15"/>
  <c r="L742" i="15"/>
  <c r="K742" i="15"/>
  <c r="J742" i="15"/>
  <c r="I742" i="15"/>
  <c r="H742" i="15"/>
  <c r="G742" i="15"/>
  <c r="F742" i="15"/>
  <c r="E742" i="15"/>
  <c r="C742" i="15"/>
  <c r="AB731" i="15"/>
  <c r="R731" i="15"/>
  <c r="D731" i="15"/>
  <c r="AB730" i="15"/>
  <c r="R730" i="15"/>
  <c r="D730" i="15"/>
  <c r="AB729" i="15"/>
  <c r="R729" i="15"/>
  <c r="D729" i="15"/>
  <c r="AB728" i="15"/>
  <c r="R728" i="15"/>
  <c r="D728" i="15"/>
  <c r="AB727" i="15"/>
  <c r="R727" i="15"/>
  <c r="D727" i="15"/>
  <c r="AB726" i="15"/>
  <c r="R726" i="15"/>
  <c r="D726" i="15"/>
  <c r="AB725" i="15"/>
  <c r="R725" i="15"/>
  <c r="D725" i="15"/>
  <c r="AB724" i="15"/>
  <c r="R724" i="15"/>
  <c r="D724" i="15"/>
  <c r="AB723" i="15"/>
  <c r="R723" i="15"/>
  <c r="D723" i="15"/>
  <c r="AB722" i="15"/>
  <c r="R722" i="15"/>
  <c r="D722" i="15"/>
  <c r="AB721" i="15"/>
  <c r="R721" i="15"/>
  <c r="D721" i="15"/>
  <c r="AB720" i="15"/>
  <c r="R720" i="15"/>
  <c r="D720" i="15"/>
  <c r="AB719" i="15"/>
  <c r="R719" i="15"/>
  <c r="D719" i="15"/>
  <c r="AB718" i="15"/>
  <c r="R718" i="15"/>
  <c r="D718" i="15"/>
  <c r="AB717" i="15"/>
  <c r="R717" i="15"/>
  <c r="D717" i="15"/>
  <c r="AB716" i="15"/>
  <c r="R716" i="15"/>
  <c r="D716" i="15"/>
  <c r="AB715" i="15"/>
  <c r="R715" i="15"/>
  <c r="D715" i="15"/>
  <c r="AB714" i="15"/>
  <c r="R714" i="15"/>
  <c r="D714" i="15"/>
  <c r="AB713" i="15"/>
  <c r="R713" i="15"/>
  <c r="P713" i="15"/>
  <c r="P714" i="15" s="1"/>
  <c r="P715" i="15" s="1"/>
  <c r="P716" i="15" s="1"/>
  <c r="P717" i="15" s="1"/>
  <c r="P718" i="15" s="1"/>
  <c r="P719" i="15" s="1"/>
  <c r="P720" i="15" s="1"/>
  <c r="P721" i="15" s="1"/>
  <c r="P722" i="15" s="1"/>
  <c r="P723" i="15" s="1"/>
  <c r="P724" i="15" s="1"/>
  <c r="P725" i="15" s="1"/>
  <c r="P726" i="15" s="1"/>
  <c r="P727" i="15" s="1"/>
  <c r="P728" i="15" s="1"/>
  <c r="P729" i="15" s="1"/>
  <c r="P730" i="15" s="1"/>
  <c r="P731" i="15" s="1"/>
  <c r="P732" i="15" s="1"/>
  <c r="P733" i="15" s="1"/>
  <c r="P734" i="15" s="1"/>
  <c r="P735" i="15" s="1"/>
  <c r="P736" i="15" s="1"/>
  <c r="P737" i="15" s="1"/>
  <c r="P738" i="15" s="1"/>
  <c r="P739" i="15" s="1"/>
  <c r="P740" i="15" s="1"/>
  <c r="P741" i="15" s="1"/>
  <c r="D713" i="15"/>
  <c r="B713" i="15"/>
  <c r="B714" i="15" s="1"/>
  <c r="B715" i="15" s="1"/>
  <c r="B716" i="15" s="1"/>
  <c r="B717" i="15" s="1"/>
  <c r="B718" i="15" s="1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B730" i="15" s="1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AB712" i="15"/>
  <c r="R712" i="15"/>
  <c r="D712" i="15"/>
  <c r="AA705" i="15"/>
  <c r="S25" i="1" s="1"/>
  <c r="Z705" i="15"/>
  <c r="Q25" i="1" s="1"/>
  <c r="Y705" i="15"/>
  <c r="O25" i="1" s="1"/>
  <c r="X705" i="15"/>
  <c r="M25" i="1" s="1"/>
  <c r="W705" i="15"/>
  <c r="K25" i="1" s="1"/>
  <c r="V705" i="15"/>
  <c r="I25" i="1" s="1"/>
  <c r="U705" i="15"/>
  <c r="G25" i="1" s="1"/>
  <c r="T705" i="15"/>
  <c r="E25" i="1" s="1"/>
  <c r="S705" i="15"/>
  <c r="C25" i="1" s="1"/>
  <c r="Q705" i="15"/>
  <c r="N705" i="15"/>
  <c r="M705" i="15"/>
  <c r="L705" i="15"/>
  <c r="K705" i="15"/>
  <c r="J705" i="15"/>
  <c r="I705" i="15"/>
  <c r="H705" i="15"/>
  <c r="G705" i="15"/>
  <c r="F705" i="15"/>
  <c r="E705" i="15"/>
  <c r="C705" i="15"/>
  <c r="AB704" i="15"/>
  <c r="D704" i="15"/>
  <c r="AB703" i="15"/>
  <c r="D703" i="15"/>
  <c r="AB702" i="15"/>
  <c r="R702" i="15"/>
  <c r="D702" i="15"/>
  <c r="AB701" i="15"/>
  <c r="R701" i="15"/>
  <c r="D701" i="15"/>
  <c r="AB700" i="15"/>
  <c r="R700" i="15"/>
  <c r="D700" i="15"/>
  <c r="AB699" i="15"/>
  <c r="R699" i="15"/>
  <c r="D699" i="15"/>
  <c r="AB698" i="15"/>
  <c r="R698" i="15"/>
  <c r="D698" i="15"/>
  <c r="AB697" i="15"/>
  <c r="R697" i="15"/>
  <c r="D697" i="15"/>
  <c r="AB696" i="15"/>
  <c r="R696" i="15"/>
  <c r="D696" i="15"/>
  <c r="AB695" i="15"/>
  <c r="R695" i="15"/>
  <c r="D695" i="15"/>
  <c r="AB694" i="15"/>
  <c r="R694" i="15"/>
  <c r="D694" i="15"/>
  <c r="AB693" i="15"/>
  <c r="AB692" i="15"/>
  <c r="AB691" i="15"/>
  <c r="AB690" i="15"/>
  <c r="AB689" i="15"/>
  <c r="AB688" i="15"/>
  <c r="AB687" i="15"/>
  <c r="AB686" i="15"/>
  <c r="AB685" i="15"/>
  <c r="AB684" i="15"/>
  <c r="AB683" i="15"/>
  <c r="AB682" i="15"/>
  <c r="AB681" i="15"/>
  <c r="AB680" i="15"/>
  <c r="R680" i="15"/>
  <c r="D680" i="15"/>
  <c r="AB679" i="15"/>
  <c r="R679" i="15"/>
  <c r="D679" i="15"/>
  <c r="AB678" i="15"/>
  <c r="R678" i="15"/>
  <c r="D678" i="15"/>
  <c r="AB677" i="15"/>
  <c r="R677" i="15"/>
  <c r="D677" i="15"/>
  <c r="AB676" i="15"/>
  <c r="R676" i="15"/>
  <c r="P676" i="15"/>
  <c r="P677" i="15" s="1"/>
  <c r="P678" i="15" s="1"/>
  <c r="P679" i="15" s="1"/>
  <c r="P680" i="15" s="1"/>
  <c r="P681" i="15" s="1"/>
  <c r="P682" i="15" s="1"/>
  <c r="P683" i="15" s="1"/>
  <c r="P684" i="15" s="1"/>
  <c r="P685" i="15" s="1"/>
  <c r="P686" i="15" s="1"/>
  <c r="P687" i="15" s="1"/>
  <c r="P688" i="15" s="1"/>
  <c r="P689" i="15" s="1"/>
  <c r="P690" i="15" s="1"/>
  <c r="P691" i="15" s="1"/>
  <c r="P692" i="15" s="1"/>
  <c r="P693" i="15" s="1"/>
  <c r="P694" i="15" s="1"/>
  <c r="P695" i="15" s="1"/>
  <c r="P696" i="15" s="1"/>
  <c r="P697" i="15" s="1"/>
  <c r="P698" i="15" s="1"/>
  <c r="P699" i="15" s="1"/>
  <c r="P700" i="15" s="1"/>
  <c r="P701" i="15" s="1"/>
  <c r="P702" i="15" s="1"/>
  <c r="P703" i="15" s="1"/>
  <c r="P704" i="15" s="1"/>
  <c r="D676" i="15"/>
  <c r="B676" i="15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AB675" i="15"/>
  <c r="R675" i="15"/>
  <c r="D675" i="15"/>
  <c r="AA668" i="15"/>
  <c r="S24" i="1" s="1"/>
  <c r="Z668" i="15"/>
  <c r="Q24" i="1" s="1"/>
  <c r="Y668" i="15"/>
  <c r="O24" i="1" s="1"/>
  <c r="X668" i="15"/>
  <c r="M24" i="1" s="1"/>
  <c r="W668" i="15"/>
  <c r="K24" i="1" s="1"/>
  <c r="V668" i="15"/>
  <c r="I24" i="1" s="1"/>
  <c r="U668" i="15"/>
  <c r="G24" i="1" s="1"/>
  <c r="T668" i="15"/>
  <c r="E24" i="1" s="1"/>
  <c r="S668" i="15"/>
  <c r="C24" i="1" s="1"/>
  <c r="Q668" i="15"/>
  <c r="N668" i="15"/>
  <c r="M668" i="15"/>
  <c r="L668" i="15"/>
  <c r="K668" i="15"/>
  <c r="J668" i="15"/>
  <c r="I668" i="15"/>
  <c r="H668" i="15"/>
  <c r="G668" i="15"/>
  <c r="F668" i="15"/>
  <c r="E668" i="15"/>
  <c r="C668" i="15"/>
  <c r="AB667" i="15"/>
  <c r="D667" i="15"/>
  <c r="AB666" i="15"/>
  <c r="D666" i="15"/>
  <c r="AB665" i="15"/>
  <c r="R665" i="15"/>
  <c r="D665" i="15"/>
  <c r="AB664" i="15"/>
  <c r="R664" i="15"/>
  <c r="D664" i="15"/>
  <c r="AB663" i="15"/>
  <c r="R663" i="15"/>
  <c r="D663" i="15"/>
  <c r="AB662" i="15"/>
  <c r="R662" i="15"/>
  <c r="D662" i="15"/>
  <c r="AB661" i="15"/>
  <c r="R661" i="15"/>
  <c r="D661" i="15"/>
  <c r="AB660" i="15"/>
  <c r="R660" i="15"/>
  <c r="D660" i="15"/>
  <c r="AB659" i="15"/>
  <c r="R659" i="15"/>
  <c r="D659" i="15"/>
  <c r="AB658" i="15"/>
  <c r="R658" i="15"/>
  <c r="D658" i="15"/>
  <c r="AB657" i="15"/>
  <c r="R657" i="15"/>
  <c r="D657" i="15"/>
  <c r="AB656" i="15"/>
  <c r="R656" i="15"/>
  <c r="D656" i="15"/>
  <c r="AB655" i="15"/>
  <c r="R655" i="15"/>
  <c r="D655" i="15"/>
  <c r="AB654" i="15"/>
  <c r="R654" i="15"/>
  <c r="D654" i="15"/>
  <c r="AB653" i="15"/>
  <c r="R653" i="15"/>
  <c r="D653" i="15"/>
  <c r="AB652" i="15"/>
  <c r="R652" i="15"/>
  <c r="D652" i="15"/>
  <c r="AB651" i="15"/>
  <c r="R651" i="15"/>
  <c r="D651" i="15"/>
  <c r="AB650" i="15"/>
  <c r="R650" i="15"/>
  <c r="D650" i="15"/>
  <c r="AB649" i="15"/>
  <c r="R649" i="15"/>
  <c r="D649" i="15"/>
  <c r="AB648" i="15"/>
  <c r="R648" i="15"/>
  <c r="D648" i="15"/>
  <c r="AB647" i="15"/>
  <c r="R647" i="15"/>
  <c r="D647" i="15"/>
  <c r="AB646" i="15"/>
  <c r="R646" i="15"/>
  <c r="D646" i="15"/>
  <c r="AB645" i="15"/>
  <c r="R645" i="15"/>
  <c r="D645" i="15"/>
  <c r="AB644" i="15"/>
  <c r="R644" i="15"/>
  <c r="D644" i="15"/>
  <c r="AB643" i="15"/>
  <c r="R643" i="15"/>
  <c r="D643" i="15"/>
  <c r="AB642" i="15"/>
  <c r="R642" i="15"/>
  <c r="D642" i="15"/>
  <c r="AB641" i="15"/>
  <c r="R641" i="15"/>
  <c r="D641" i="15"/>
  <c r="AB640" i="15"/>
  <c r="R640" i="15"/>
  <c r="D640" i="15"/>
  <c r="AB639" i="15"/>
  <c r="R639" i="15"/>
  <c r="P639" i="15"/>
  <c r="P640" i="15" s="1"/>
  <c r="P641" i="15" s="1"/>
  <c r="P642" i="15" s="1"/>
  <c r="P643" i="15" s="1"/>
  <c r="P644" i="15" s="1"/>
  <c r="P645" i="15" s="1"/>
  <c r="P646" i="15" s="1"/>
  <c r="P647" i="15" s="1"/>
  <c r="P648" i="15" s="1"/>
  <c r="P649" i="15" s="1"/>
  <c r="P650" i="15" s="1"/>
  <c r="P651" i="15" s="1"/>
  <c r="P652" i="15" s="1"/>
  <c r="P653" i="15" s="1"/>
  <c r="P654" i="15" s="1"/>
  <c r="P655" i="15" s="1"/>
  <c r="P656" i="15" s="1"/>
  <c r="P657" i="15" s="1"/>
  <c r="P658" i="15" s="1"/>
  <c r="P659" i="15" s="1"/>
  <c r="P660" i="15" s="1"/>
  <c r="P661" i="15" s="1"/>
  <c r="P662" i="15" s="1"/>
  <c r="P663" i="15" s="1"/>
  <c r="P664" i="15" s="1"/>
  <c r="P665" i="15" s="1"/>
  <c r="P666" i="15" s="1"/>
  <c r="P667" i="15" s="1"/>
  <c r="D639" i="15"/>
  <c r="B639" i="15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B655" i="15" s="1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AB638" i="15"/>
  <c r="R638" i="15"/>
  <c r="D638" i="15"/>
  <c r="AA631" i="15"/>
  <c r="S23" i="1" s="1"/>
  <c r="Z631" i="15"/>
  <c r="Q23" i="1" s="1"/>
  <c r="Y631" i="15"/>
  <c r="O23" i="1" s="1"/>
  <c r="X631" i="15"/>
  <c r="M23" i="1" s="1"/>
  <c r="W631" i="15"/>
  <c r="K23" i="1" s="1"/>
  <c r="V631" i="15"/>
  <c r="I23" i="1" s="1"/>
  <c r="U631" i="15"/>
  <c r="G23" i="1" s="1"/>
  <c r="T631" i="15"/>
  <c r="E23" i="1" s="1"/>
  <c r="S631" i="15"/>
  <c r="C23" i="1" s="1"/>
  <c r="Q631" i="15"/>
  <c r="N631" i="15"/>
  <c r="M631" i="15"/>
  <c r="L631" i="15"/>
  <c r="K631" i="15"/>
  <c r="J631" i="15"/>
  <c r="I631" i="15"/>
  <c r="H631" i="15"/>
  <c r="G631" i="15"/>
  <c r="F631" i="15"/>
  <c r="E631" i="15"/>
  <c r="C631" i="15"/>
  <c r="AB630" i="15"/>
  <c r="D630" i="15"/>
  <c r="AB629" i="15"/>
  <c r="D629" i="15"/>
  <c r="AB628" i="15"/>
  <c r="D628" i="15"/>
  <c r="AB627" i="15"/>
  <c r="D627" i="15"/>
  <c r="AB626" i="15"/>
  <c r="R626" i="15"/>
  <c r="D626" i="15"/>
  <c r="AB625" i="15"/>
  <c r="R625" i="15"/>
  <c r="D625" i="15"/>
  <c r="AB624" i="15"/>
  <c r="R624" i="15"/>
  <c r="D624" i="15"/>
  <c r="AB623" i="15"/>
  <c r="R623" i="15"/>
  <c r="D623" i="15"/>
  <c r="AB622" i="15"/>
  <c r="R622" i="15"/>
  <c r="D622" i="15"/>
  <c r="AB621" i="15"/>
  <c r="R621" i="15"/>
  <c r="D621" i="15"/>
  <c r="AB620" i="15"/>
  <c r="R620" i="15"/>
  <c r="D620" i="15"/>
  <c r="AB619" i="15"/>
  <c r="D619" i="15"/>
  <c r="AB618" i="15"/>
  <c r="D618" i="15"/>
  <c r="AB617" i="15"/>
  <c r="D617" i="15"/>
  <c r="AB616" i="15"/>
  <c r="D616" i="15"/>
  <c r="AB615" i="15"/>
  <c r="D615" i="15"/>
  <c r="AB614" i="15"/>
  <c r="D614" i="15"/>
  <c r="AB613" i="15"/>
  <c r="D613" i="15"/>
  <c r="AB612" i="15"/>
  <c r="D612" i="15"/>
  <c r="AB611" i="15"/>
  <c r="R611" i="15"/>
  <c r="D611" i="15"/>
  <c r="AB610" i="15"/>
  <c r="R610" i="15"/>
  <c r="D610" i="15"/>
  <c r="AB609" i="15"/>
  <c r="R609" i="15"/>
  <c r="D609" i="15"/>
  <c r="AB608" i="15"/>
  <c r="R608" i="15"/>
  <c r="D608" i="15"/>
  <c r="AB607" i="15"/>
  <c r="R607" i="15"/>
  <c r="D607" i="15"/>
  <c r="AB606" i="15"/>
  <c r="R606" i="15"/>
  <c r="D606" i="15"/>
  <c r="AB605" i="15"/>
  <c r="R605" i="15"/>
  <c r="D605" i="15"/>
  <c r="AB604" i="15"/>
  <c r="R604" i="15"/>
  <c r="D604" i="15"/>
  <c r="AB603" i="15"/>
  <c r="R603" i="15"/>
  <c r="D603" i="15"/>
  <c r="AB602" i="15"/>
  <c r="R602" i="15"/>
  <c r="P602" i="15"/>
  <c r="P603" i="15" s="1"/>
  <c r="P604" i="15" s="1"/>
  <c r="P605" i="15" s="1"/>
  <c r="P606" i="15" s="1"/>
  <c r="P607" i="15" s="1"/>
  <c r="P608" i="15" s="1"/>
  <c r="P609" i="15" s="1"/>
  <c r="P610" i="15" s="1"/>
  <c r="P611" i="15" s="1"/>
  <c r="P612" i="15" s="1"/>
  <c r="P613" i="15" s="1"/>
  <c r="P614" i="15" s="1"/>
  <c r="P615" i="15" s="1"/>
  <c r="P616" i="15" s="1"/>
  <c r="P617" i="15" s="1"/>
  <c r="P618" i="15" s="1"/>
  <c r="P619" i="15" s="1"/>
  <c r="P620" i="15" s="1"/>
  <c r="P621" i="15" s="1"/>
  <c r="P622" i="15" s="1"/>
  <c r="P623" i="15" s="1"/>
  <c r="P624" i="15" s="1"/>
  <c r="P625" i="15" s="1"/>
  <c r="P626" i="15" s="1"/>
  <c r="P627" i="15" s="1"/>
  <c r="P628" i="15" s="1"/>
  <c r="P629" i="15" s="1"/>
  <c r="P630" i="15" s="1"/>
  <c r="D602" i="15"/>
  <c r="B602" i="15"/>
  <c r="B603" i="15" s="1"/>
  <c r="B604" i="15" s="1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B621" i="15" s="1"/>
  <c r="B622" i="15" s="1"/>
  <c r="B623" i="15" s="1"/>
  <c r="B624" i="15" s="1"/>
  <c r="B625" i="15" s="1"/>
  <c r="B626" i="15" s="1"/>
  <c r="B627" i="15" s="1"/>
  <c r="B628" i="15" s="1"/>
  <c r="B629" i="15" s="1"/>
  <c r="B630" i="15" s="1"/>
  <c r="AB601" i="15"/>
  <c r="R601" i="15"/>
  <c r="D601" i="15"/>
  <c r="AA594" i="15"/>
  <c r="S22" i="1" s="1"/>
  <c r="Z594" i="15"/>
  <c r="Q22" i="1" s="1"/>
  <c r="Y594" i="15"/>
  <c r="O22" i="1" s="1"/>
  <c r="V594" i="15"/>
  <c r="I22" i="1" s="1"/>
  <c r="U594" i="15"/>
  <c r="G22" i="1" s="1"/>
  <c r="T594" i="15"/>
  <c r="E22" i="1" s="1"/>
  <c r="S594" i="15"/>
  <c r="C22" i="1" s="1"/>
  <c r="Q594" i="15"/>
  <c r="N594" i="15"/>
  <c r="M594" i="15"/>
  <c r="L594" i="15"/>
  <c r="K594" i="15"/>
  <c r="J594" i="15"/>
  <c r="I594" i="15"/>
  <c r="H594" i="15"/>
  <c r="G594" i="15"/>
  <c r="F594" i="15"/>
  <c r="E594" i="15"/>
  <c r="C594" i="15"/>
  <c r="AB593" i="15"/>
  <c r="D593" i="15"/>
  <c r="AB592" i="15"/>
  <c r="D592" i="15"/>
  <c r="AB591" i="15"/>
  <c r="R591" i="15"/>
  <c r="D591" i="15"/>
  <c r="AB590" i="15"/>
  <c r="R590" i="15"/>
  <c r="D590" i="15"/>
  <c r="X589" i="15"/>
  <c r="AJ589" i="15" s="1"/>
  <c r="R589" i="15"/>
  <c r="D589" i="15"/>
  <c r="AB588" i="15"/>
  <c r="R588" i="15"/>
  <c r="D588" i="15"/>
  <c r="AB587" i="15"/>
  <c r="R587" i="15"/>
  <c r="D587" i="15"/>
  <c r="AB586" i="15"/>
  <c r="R586" i="15"/>
  <c r="D586" i="15"/>
  <c r="AB585" i="15"/>
  <c r="R585" i="15"/>
  <c r="D585" i="15"/>
  <c r="AB584" i="15"/>
  <c r="R584" i="15"/>
  <c r="D584" i="15"/>
  <c r="AB583" i="15"/>
  <c r="R583" i="15"/>
  <c r="D583" i="15"/>
  <c r="AB582" i="15"/>
  <c r="D582" i="15"/>
  <c r="AB581" i="15"/>
  <c r="D581" i="15"/>
  <c r="AB580" i="15"/>
  <c r="D580" i="15"/>
  <c r="AB579" i="15"/>
  <c r="D579" i="15"/>
  <c r="AB578" i="15"/>
  <c r="D578" i="15"/>
  <c r="AB577" i="15"/>
  <c r="D577" i="15"/>
  <c r="AB576" i="15"/>
  <c r="D576" i="15"/>
  <c r="AB575" i="15"/>
  <c r="R575" i="15"/>
  <c r="D575" i="15"/>
  <c r="AB574" i="15"/>
  <c r="R574" i="15"/>
  <c r="D574" i="15"/>
  <c r="AB573" i="15"/>
  <c r="R573" i="15"/>
  <c r="D573" i="15"/>
  <c r="AB572" i="15"/>
  <c r="R572" i="15"/>
  <c r="D572" i="15"/>
  <c r="AB571" i="15"/>
  <c r="R571" i="15"/>
  <c r="D571" i="15"/>
  <c r="AB570" i="15"/>
  <c r="R570" i="15"/>
  <c r="D570" i="15"/>
  <c r="AB569" i="15"/>
  <c r="R569" i="15"/>
  <c r="D569" i="15"/>
  <c r="W568" i="15"/>
  <c r="AI568" i="15" s="1"/>
  <c r="R568" i="15"/>
  <c r="D568" i="15"/>
  <c r="AB567" i="15"/>
  <c r="R567" i="15"/>
  <c r="D567" i="15"/>
  <c r="AB566" i="15"/>
  <c r="R566" i="15"/>
  <c r="D566" i="15"/>
  <c r="AB565" i="15"/>
  <c r="R565" i="15"/>
  <c r="P565" i="15"/>
  <c r="P566" i="15" s="1"/>
  <c r="P567" i="15" s="1"/>
  <c r="P568" i="15" s="1"/>
  <c r="P569" i="15" s="1"/>
  <c r="P570" i="15" s="1"/>
  <c r="P571" i="15" s="1"/>
  <c r="P572" i="15" s="1"/>
  <c r="P573" i="15" s="1"/>
  <c r="P574" i="15" s="1"/>
  <c r="P575" i="15" s="1"/>
  <c r="P576" i="15" s="1"/>
  <c r="P577" i="15" s="1"/>
  <c r="P578" i="15" s="1"/>
  <c r="P579" i="15" s="1"/>
  <c r="P580" i="15" s="1"/>
  <c r="P581" i="15" s="1"/>
  <c r="P582" i="15" s="1"/>
  <c r="P583" i="15" s="1"/>
  <c r="P584" i="15" s="1"/>
  <c r="P585" i="15" s="1"/>
  <c r="P586" i="15" s="1"/>
  <c r="P587" i="15" s="1"/>
  <c r="P588" i="15" s="1"/>
  <c r="P589" i="15" s="1"/>
  <c r="P590" i="15" s="1"/>
  <c r="P591" i="15" s="1"/>
  <c r="P592" i="15" s="1"/>
  <c r="P593" i="15" s="1"/>
  <c r="D565" i="15"/>
  <c r="B565" i="15"/>
  <c r="B566" i="15" s="1"/>
  <c r="B567" i="15" s="1"/>
  <c r="B568" i="15" s="1"/>
  <c r="B569" i="15" s="1"/>
  <c r="B570" i="15" s="1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B587" i="15" s="1"/>
  <c r="B588" i="15" s="1"/>
  <c r="B589" i="15" s="1"/>
  <c r="B590" i="15" s="1"/>
  <c r="B591" i="15" s="1"/>
  <c r="B592" i="15" s="1"/>
  <c r="B593" i="15" s="1"/>
  <c r="AB564" i="15"/>
  <c r="R564" i="15"/>
  <c r="D564" i="15"/>
  <c r="AA557" i="15"/>
  <c r="Z557" i="15"/>
  <c r="Y557" i="15"/>
  <c r="X557" i="15"/>
  <c r="W557" i="15"/>
  <c r="V557" i="15"/>
  <c r="U557" i="15"/>
  <c r="T557" i="15"/>
  <c r="S557" i="15"/>
  <c r="Q557" i="15"/>
  <c r="N557" i="15"/>
  <c r="M557" i="15"/>
  <c r="L557" i="15"/>
  <c r="K557" i="15"/>
  <c r="J557" i="15"/>
  <c r="I557" i="15"/>
  <c r="H557" i="15"/>
  <c r="G557" i="15"/>
  <c r="F557" i="15"/>
  <c r="E557" i="15"/>
  <c r="C557" i="15"/>
  <c r="AB556" i="15"/>
  <c r="R556" i="15"/>
  <c r="D556" i="15"/>
  <c r="AB555" i="15"/>
  <c r="R555" i="15"/>
  <c r="D555" i="15"/>
  <c r="AB554" i="15"/>
  <c r="R554" i="15"/>
  <c r="D554" i="15"/>
  <c r="AB553" i="15"/>
  <c r="R553" i="15"/>
  <c r="D553" i="15"/>
  <c r="AB552" i="15"/>
  <c r="R552" i="15"/>
  <c r="D552" i="15"/>
  <c r="AB551" i="15"/>
  <c r="R551" i="15"/>
  <c r="D551" i="15"/>
  <c r="AB550" i="15"/>
  <c r="R550" i="15"/>
  <c r="D550" i="15"/>
  <c r="AB549" i="15"/>
  <c r="R549" i="15"/>
  <c r="D549" i="15"/>
  <c r="AB548" i="15"/>
  <c r="R548" i="15"/>
  <c r="D548" i="15"/>
  <c r="AB547" i="15"/>
  <c r="R547" i="15"/>
  <c r="D547" i="15"/>
  <c r="AB546" i="15"/>
  <c r="R546" i="15"/>
  <c r="D546" i="15"/>
  <c r="AB545" i="15"/>
  <c r="R545" i="15"/>
  <c r="D545" i="15"/>
  <c r="AB544" i="15"/>
  <c r="R544" i="15"/>
  <c r="D544" i="15"/>
  <c r="AB543" i="15"/>
  <c r="R543" i="15"/>
  <c r="D543" i="15"/>
  <c r="AB542" i="15"/>
  <c r="R542" i="15"/>
  <c r="D542" i="15"/>
  <c r="AB541" i="15"/>
  <c r="R541" i="15"/>
  <c r="D541" i="15"/>
  <c r="AB540" i="15"/>
  <c r="R540" i="15"/>
  <c r="D540" i="15"/>
  <c r="AB539" i="15"/>
  <c r="R539" i="15"/>
  <c r="D539" i="15"/>
  <c r="AB538" i="15"/>
  <c r="R538" i="15"/>
  <c r="D538" i="15"/>
  <c r="AB537" i="15"/>
  <c r="R537" i="15"/>
  <c r="D537" i="15"/>
  <c r="AB536" i="15"/>
  <c r="R536" i="15"/>
  <c r="D536" i="15"/>
  <c r="AB535" i="15"/>
  <c r="R535" i="15"/>
  <c r="D535" i="15"/>
  <c r="AB534" i="15"/>
  <c r="R534" i="15"/>
  <c r="D534" i="15"/>
  <c r="AB533" i="15"/>
  <c r="R533" i="15"/>
  <c r="D533" i="15"/>
  <c r="AB532" i="15"/>
  <c r="R532" i="15"/>
  <c r="D532" i="15"/>
  <c r="AB531" i="15"/>
  <c r="R531" i="15"/>
  <c r="D531" i="15"/>
  <c r="AB530" i="15"/>
  <c r="R530" i="15"/>
  <c r="D530" i="15"/>
  <c r="AB529" i="15"/>
  <c r="R529" i="15"/>
  <c r="D529" i="15"/>
  <c r="AB528" i="15"/>
  <c r="R528" i="15"/>
  <c r="D528" i="15"/>
  <c r="AB527" i="15"/>
  <c r="R527" i="15"/>
  <c r="P527" i="15"/>
  <c r="P528" i="15" s="1"/>
  <c r="P529" i="15" s="1"/>
  <c r="P530" i="15" s="1"/>
  <c r="P531" i="15" s="1"/>
  <c r="P532" i="15" s="1"/>
  <c r="P533" i="15" s="1"/>
  <c r="P534" i="15" s="1"/>
  <c r="P535" i="15" s="1"/>
  <c r="P536" i="15" s="1"/>
  <c r="P537" i="15" s="1"/>
  <c r="P538" i="15" s="1"/>
  <c r="P539" i="15" s="1"/>
  <c r="P540" i="15" s="1"/>
  <c r="P541" i="15" s="1"/>
  <c r="P542" i="15" s="1"/>
  <c r="P543" i="15" s="1"/>
  <c r="P544" i="15" s="1"/>
  <c r="P545" i="15" s="1"/>
  <c r="P546" i="15" s="1"/>
  <c r="P547" i="15" s="1"/>
  <c r="P548" i="15" s="1"/>
  <c r="P549" i="15" s="1"/>
  <c r="P550" i="15" s="1"/>
  <c r="P551" i="15" s="1"/>
  <c r="P552" i="15" s="1"/>
  <c r="P553" i="15" s="1"/>
  <c r="P554" i="15" s="1"/>
  <c r="P555" i="15" s="1"/>
  <c r="P556" i="15" s="1"/>
  <c r="D527" i="15"/>
  <c r="B527" i="15"/>
  <c r="B528" i="15" s="1"/>
  <c r="B529" i="15" s="1"/>
  <c r="B530" i="15" s="1"/>
  <c r="B531" i="15" s="1"/>
  <c r="B532" i="15" s="1"/>
  <c r="B533" i="15" s="1"/>
  <c r="B534" i="15" s="1"/>
  <c r="B535" i="15" s="1"/>
  <c r="B536" i="15" s="1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B553" i="15" s="1"/>
  <c r="B554" i="15" s="1"/>
  <c r="B555" i="15" s="1"/>
  <c r="B556" i="15" s="1"/>
  <c r="AB526" i="15"/>
  <c r="R526" i="15"/>
  <c r="D526" i="15"/>
  <c r="AA519" i="15"/>
  <c r="Z519" i="15"/>
  <c r="Y519" i="15"/>
  <c r="X519" i="15"/>
  <c r="W519" i="15"/>
  <c r="V519" i="15"/>
  <c r="U519" i="15"/>
  <c r="T519" i="15"/>
  <c r="S519" i="15"/>
  <c r="Q519" i="15"/>
  <c r="N519" i="15"/>
  <c r="M519" i="15"/>
  <c r="L519" i="15"/>
  <c r="K519" i="15"/>
  <c r="J519" i="15"/>
  <c r="I519" i="15"/>
  <c r="H519" i="15"/>
  <c r="G519" i="15"/>
  <c r="F519" i="15"/>
  <c r="E519" i="15"/>
  <c r="C519" i="15"/>
  <c r="AB518" i="15"/>
  <c r="R518" i="15"/>
  <c r="D518" i="15"/>
  <c r="AB517" i="15"/>
  <c r="R517" i="15"/>
  <c r="D517" i="15"/>
  <c r="AB516" i="15"/>
  <c r="R516" i="15"/>
  <c r="D516" i="15"/>
  <c r="AB515" i="15"/>
  <c r="R515" i="15"/>
  <c r="D515" i="15"/>
  <c r="AB514" i="15"/>
  <c r="R514" i="15"/>
  <c r="D514" i="15"/>
  <c r="AB513" i="15"/>
  <c r="R513" i="15"/>
  <c r="D513" i="15"/>
  <c r="AB512" i="15"/>
  <c r="R512" i="15"/>
  <c r="D512" i="15"/>
  <c r="AB511" i="15"/>
  <c r="R511" i="15"/>
  <c r="D511" i="15"/>
  <c r="AB510" i="15"/>
  <c r="R510" i="15"/>
  <c r="D510" i="15"/>
  <c r="AB509" i="15"/>
  <c r="R509" i="15"/>
  <c r="D509" i="15"/>
  <c r="AB508" i="15"/>
  <c r="R508" i="15"/>
  <c r="D508" i="15"/>
  <c r="AB507" i="15"/>
  <c r="R507" i="15"/>
  <c r="D507" i="15"/>
  <c r="AB506" i="15"/>
  <c r="R506" i="15"/>
  <c r="D506" i="15"/>
  <c r="AB505" i="15"/>
  <c r="R505" i="15"/>
  <c r="D505" i="15"/>
  <c r="AB504" i="15"/>
  <c r="R504" i="15"/>
  <c r="D504" i="15"/>
  <c r="AB503" i="15"/>
  <c r="R503" i="15"/>
  <c r="D503" i="15"/>
  <c r="AB502" i="15"/>
  <c r="R502" i="15"/>
  <c r="D502" i="15"/>
  <c r="AB501" i="15"/>
  <c r="R501" i="15"/>
  <c r="D501" i="15"/>
  <c r="AB500" i="15"/>
  <c r="R500" i="15"/>
  <c r="D500" i="15"/>
  <c r="B500" i="15"/>
  <c r="B501" i="15" s="1"/>
  <c r="B502" i="15" s="1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AB499" i="15"/>
  <c r="R499" i="15"/>
  <c r="D499" i="15"/>
  <c r="AB498" i="15"/>
  <c r="R498" i="15"/>
  <c r="D498" i="15"/>
  <c r="AB497" i="15"/>
  <c r="R497" i="15"/>
  <c r="D497" i="15"/>
  <c r="AB496" i="15"/>
  <c r="R496" i="15"/>
  <c r="D496" i="15"/>
  <c r="AB495" i="15"/>
  <c r="R495" i="15"/>
  <c r="D495" i="15"/>
  <c r="AB494" i="15"/>
  <c r="R494" i="15"/>
  <c r="D494" i="15"/>
  <c r="AB493" i="15"/>
  <c r="R493" i="15"/>
  <c r="D493" i="15"/>
  <c r="AB492" i="15"/>
  <c r="R492" i="15"/>
  <c r="P492" i="15"/>
  <c r="P493" i="15" s="1"/>
  <c r="P494" i="15" s="1"/>
  <c r="P495" i="15" s="1"/>
  <c r="P496" i="15" s="1"/>
  <c r="P497" i="15" s="1"/>
  <c r="P498" i="15" s="1"/>
  <c r="P499" i="15" s="1"/>
  <c r="P500" i="15" s="1"/>
  <c r="P501" i="15" s="1"/>
  <c r="P502" i="15" s="1"/>
  <c r="P503" i="15" s="1"/>
  <c r="P504" i="15" s="1"/>
  <c r="P505" i="15" s="1"/>
  <c r="P506" i="15" s="1"/>
  <c r="P507" i="15" s="1"/>
  <c r="P508" i="15" s="1"/>
  <c r="P509" i="15" s="1"/>
  <c r="P510" i="15" s="1"/>
  <c r="P511" i="15" s="1"/>
  <c r="P512" i="15" s="1"/>
  <c r="P513" i="15" s="1"/>
  <c r="P514" i="15" s="1"/>
  <c r="P515" i="15" s="1"/>
  <c r="P516" i="15" s="1"/>
  <c r="P517" i="15" s="1"/>
  <c r="P518" i="15" s="1"/>
  <c r="D492" i="15"/>
  <c r="AB491" i="15"/>
  <c r="R491" i="15"/>
  <c r="D491" i="15"/>
  <c r="AA484" i="15"/>
  <c r="Z484" i="15"/>
  <c r="Y484" i="15"/>
  <c r="X484" i="15"/>
  <c r="W484" i="15"/>
  <c r="V484" i="15"/>
  <c r="U484" i="15"/>
  <c r="T484" i="15"/>
  <c r="S484" i="15"/>
  <c r="Q484" i="15"/>
  <c r="N484" i="15"/>
  <c r="M484" i="15"/>
  <c r="L484" i="15"/>
  <c r="K484" i="15"/>
  <c r="J484" i="15"/>
  <c r="I484" i="15"/>
  <c r="H484" i="15"/>
  <c r="G484" i="15"/>
  <c r="F484" i="15"/>
  <c r="E484" i="15"/>
  <c r="C484" i="15"/>
  <c r="AB483" i="15"/>
  <c r="R483" i="15"/>
  <c r="D483" i="15"/>
  <c r="AB482" i="15"/>
  <c r="R482" i="15"/>
  <c r="D482" i="15"/>
  <c r="AB481" i="15"/>
  <c r="R481" i="15"/>
  <c r="D481" i="15"/>
  <c r="AB480" i="15"/>
  <c r="R480" i="15"/>
  <c r="D480" i="15"/>
  <c r="AB479" i="15"/>
  <c r="R479" i="15"/>
  <c r="D479" i="15"/>
  <c r="B479" i="15"/>
  <c r="B480" i="15" s="1"/>
  <c r="B481" i="15" s="1"/>
  <c r="B482" i="15" s="1"/>
  <c r="B483" i="15" s="1"/>
  <c r="AB478" i="15"/>
  <c r="R478" i="15"/>
  <c r="D478" i="15"/>
  <c r="AB477" i="15"/>
  <c r="R477" i="15"/>
  <c r="D477" i="15"/>
  <c r="AB476" i="15"/>
  <c r="R476" i="15"/>
  <c r="D476" i="15"/>
  <c r="AB475" i="15"/>
  <c r="R475" i="15"/>
  <c r="D475" i="15"/>
  <c r="AB474" i="15"/>
  <c r="R474" i="15"/>
  <c r="D474" i="15"/>
  <c r="AB473" i="15"/>
  <c r="R473" i="15"/>
  <c r="D473" i="15"/>
  <c r="AB472" i="15"/>
  <c r="R472" i="15"/>
  <c r="D472" i="15"/>
  <c r="AB471" i="15"/>
  <c r="R471" i="15"/>
  <c r="D471" i="15"/>
  <c r="AB470" i="15"/>
  <c r="R470" i="15"/>
  <c r="D470" i="15"/>
  <c r="AB469" i="15"/>
  <c r="R469" i="15"/>
  <c r="D469" i="15"/>
  <c r="AB468" i="15"/>
  <c r="R468" i="15"/>
  <c r="D468" i="15"/>
  <c r="AB467" i="15"/>
  <c r="R467" i="15"/>
  <c r="D467" i="15"/>
  <c r="AB466" i="15"/>
  <c r="R466" i="15"/>
  <c r="D466" i="15"/>
  <c r="AB465" i="15"/>
  <c r="R465" i="15"/>
  <c r="D465" i="15"/>
  <c r="AB464" i="15"/>
  <c r="R464" i="15"/>
  <c r="D464" i="15"/>
  <c r="AB463" i="15"/>
  <c r="R463" i="15"/>
  <c r="D463" i="15"/>
  <c r="AB462" i="15"/>
  <c r="R462" i="15"/>
  <c r="D462" i="15"/>
  <c r="AB461" i="15"/>
  <c r="R461" i="15"/>
  <c r="D461" i="15"/>
  <c r="AB460" i="15"/>
  <c r="R460" i="15"/>
  <c r="D460" i="15"/>
  <c r="AB459" i="15"/>
  <c r="R459" i="15"/>
  <c r="D459" i="15"/>
  <c r="AB458" i="15"/>
  <c r="R458" i="15"/>
  <c r="D458" i="15"/>
  <c r="AB457" i="15"/>
  <c r="R457" i="15"/>
  <c r="D457" i="15"/>
  <c r="AB456" i="15"/>
  <c r="R456" i="15"/>
  <c r="D456" i="15"/>
  <c r="AB455" i="15"/>
  <c r="R455" i="15"/>
  <c r="D455" i="15"/>
  <c r="AB454" i="15"/>
  <c r="R454" i="15"/>
  <c r="P454" i="15"/>
  <c r="P455" i="15" s="1"/>
  <c r="P456" i="15" s="1"/>
  <c r="P457" i="15" s="1"/>
  <c r="P458" i="15" s="1"/>
  <c r="P459" i="15" s="1"/>
  <c r="P460" i="15" s="1"/>
  <c r="P461" i="15" s="1"/>
  <c r="P462" i="15" s="1"/>
  <c r="P463" i="15" s="1"/>
  <c r="P464" i="15" s="1"/>
  <c r="P465" i="15" s="1"/>
  <c r="P466" i="15" s="1"/>
  <c r="P467" i="15" s="1"/>
  <c r="P468" i="15" s="1"/>
  <c r="P469" i="15" s="1"/>
  <c r="P470" i="15" s="1"/>
  <c r="P471" i="15" s="1"/>
  <c r="P472" i="15" s="1"/>
  <c r="P473" i="15" s="1"/>
  <c r="P474" i="15" s="1"/>
  <c r="P475" i="15" s="1"/>
  <c r="P476" i="15" s="1"/>
  <c r="P477" i="15" s="1"/>
  <c r="P478" i="15" s="1"/>
  <c r="P479" i="15" s="1"/>
  <c r="P480" i="15" s="1"/>
  <c r="P481" i="15" s="1"/>
  <c r="P482" i="15" s="1"/>
  <c r="P483" i="15" s="1"/>
  <c r="D454" i="15"/>
  <c r="AB453" i="15"/>
  <c r="R453" i="15"/>
  <c r="D453" i="15"/>
  <c r="AA446" i="15"/>
  <c r="Z446" i="15"/>
  <c r="Y446" i="15"/>
  <c r="X446" i="15"/>
  <c r="W446" i="15"/>
  <c r="V446" i="15"/>
  <c r="U446" i="15"/>
  <c r="T446" i="15"/>
  <c r="S446" i="15"/>
  <c r="Q446" i="15"/>
  <c r="N446" i="15"/>
  <c r="M446" i="15"/>
  <c r="L446" i="15"/>
  <c r="K446" i="15"/>
  <c r="J446" i="15"/>
  <c r="I446" i="15"/>
  <c r="G446" i="15"/>
  <c r="F446" i="15"/>
  <c r="E446" i="15"/>
  <c r="C446" i="15"/>
  <c r="AB445" i="15"/>
  <c r="R445" i="15"/>
  <c r="H445" i="15"/>
  <c r="D445" i="15"/>
  <c r="AB444" i="15"/>
  <c r="R444" i="15"/>
  <c r="H444" i="15"/>
  <c r="D444" i="15"/>
  <c r="AB443" i="15"/>
  <c r="R443" i="15"/>
  <c r="H443" i="15"/>
  <c r="D443" i="15"/>
  <c r="AB442" i="15"/>
  <c r="R442" i="15"/>
  <c r="H442" i="15"/>
  <c r="D442" i="15"/>
  <c r="AB441" i="15"/>
  <c r="R441" i="15"/>
  <c r="H441" i="15"/>
  <c r="D441" i="15"/>
  <c r="AB440" i="15"/>
  <c r="R440" i="15"/>
  <c r="D440" i="15"/>
  <c r="AB439" i="15"/>
  <c r="R439" i="15"/>
  <c r="D439" i="15"/>
  <c r="AB438" i="15"/>
  <c r="R438" i="15"/>
  <c r="D438" i="15"/>
  <c r="AB437" i="15"/>
  <c r="R437" i="15"/>
  <c r="D437" i="15"/>
  <c r="AB436" i="15"/>
  <c r="R436" i="15"/>
  <c r="H436" i="15"/>
  <c r="D436" i="15"/>
  <c r="AB435" i="15"/>
  <c r="R435" i="15"/>
  <c r="H435" i="15"/>
  <c r="D435" i="15"/>
  <c r="AB434" i="15"/>
  <c r="R434" i="15"/>
  <c r="H434" i="15"/>
  <c r="D434" i="15"/>
  <c r="AB433" i="15"/>
  <c r="R433" i="15"/>
  <c r="H433" i="15"/>
  <c r="D433" i="15"/>
  <c r="AB432" i="15"/>
  <c r="R432" i="15"/>
  <c r="H432" i="15"/>
  <c r="D432" i="15"/>
  <c r="AB431" i="15"/>
  <c r="R431" i="15"/>
  <c r="H431" i="15"/>
  <c r="D431" i="15"/>
  <c r="AB430" i="15"/>
  <c r="R430" i="15"/>
  <c r="H430" i="15"/>
  <c r="D430" i="15"/>
  <c r="AB429" i="15"/>
  <c r="R429" i="15"/>
  <c r="H429" i="15"/>
  <c r="D429" i="15"/>
  <c r="AB428" i="15"/>
  <c r="R428" i="15"/>
  <c r="H428" i="15"/>
  <c r="D428" i="15"/>
  <c r="AB427" i="15"/>
  <c r="R427" i="15"/>
  <c r="H427" i="15"/>
  <c r="D427" i="15"/>
  <c r="AB426" i="15"/>
  <c r="R426" i="15"/>
  <c r="H426" i="15"/>
  <c r="D426" i="15"/>
  <c r="AB425" i="15"/>
  <c r="R425" i="15"/>
  <c r="H425" i="15"/>
  <c r="D425" i="15"/>
  <c r="AB424" i="15"/>
  <c r="R424" i="15"/>
  <c r="H424" i="15"/>
  <c r="D424" i="15"/>
  <c r="AB423" i="15"/>
  <c r="R423" i="15"/>
  <c r="H423" i="15"/>
  <c r="D423" i="15"/>
  <c r="AB422" i="15"/>
  <c r="R422" i="15"/>
  <c r="H422" i="15"/>
  <c r="D422" i="15"/>
  <c r="AB421" i="15"/>
  <c r="R421" i="15"/>
  <c r="H421" i="15"/>
  <c r="D421" i="15"/>
  <c r="AB420" i="15"/>
  <c r="R420" i="15"/>
  <c r="H420" i="15"/>
  <c r="D420" i="15"/>
  <c r="AB419" i="15"/>
  <c r="R419" i="15"/>
  <c r="H419" i="15"/>
  <c r="D419" i="15"/>
  <c r="AB418" i="15"/>
  <c r="R418" i="15"/>
  <c r="P418" i="15"/>
  <c r="P419" i="15" s="1"/>
  <c r="P420" i="15" s="1"/>
  <c r="P421" i="15" s="1"/>
  <c r="P422" i="15" s="1"/>
  <c r="P423" i="15" s="1"/>
  <c r="P424" i="15" s="1"/>
  <c r="P425" i="15" s="1"/>
  <c r="P426" i="15" s="1"/>
  <c r="P427" i="15" s="1"/>
  <c r="P428" i="15" s="1"/>
  <c r="P429" i="15" s="1"/>
  <c r="P430" i="15" s="1"/>
  <c r="P431" i="15" s="1"/>
  <c r="P432" i="15" s="1"/>
  <c r="P433" i="15" s="1"/>
  <c r="P434" i="15" s="1"/>
  <c r="P435" i="15" s="1"/>
  <c r="P436" i="15" s="1"/>
  <c r="P437" i="15" s="1"/>
  <c r="P438" i="15" s="1"/>
  <c r="P439" i="15" s="1"/>
  <c r="P440" i="15" s="1"/>
  <c r="P441" i="15" s="1"/>
  <c r="P442" i="15" s="1"/>
  <c r="P443" i="15" s="1"/>
  <c r="P444" i="15" s="1"/>
  <c r="P445" i="15" s="1"/>
  <c r="H418" i="15"/>
  <c r="D418" i="15"/>
  <c r="AB417" i="15"/>
  <c r="R417" i="15"/>
  <c r="H417" i="15"/>
  <c r="D417" i="15"/>
  <c r="AA410" i="15"/>
  <c r="Z410" i="15"/>
  <c r="Y410" i="15"/>
  <c r="X410" i="15"/>
  <c r="W410" i="15"/>
  <c r="V410" i="15"/>
  <c r="U410" i="15"/>
  <c r="T410" i="15"/>
  <c r="S410" i="15"/>
  <c r="N410" i="15"/>
  <c r="M410" i="15"/>
  <c r="L410" i="15"/>
  <c r="K410" i="15"/>
  <c r="J410" i="15"/>
  <c r="I410" i="15"/>
  <c r="H410" i="15"/>
  <c r="G410" i="15"/>
  <c r="F410" i="15"/>
  <c r="E410" i="15"/>
  <c r="C410" i="15"/>
  <c r="AB409" i="15"/>
  <c r="Q409" i="15"/>
  <c r="R409" i="15" s="1"/>
  <c r="D409" i="15"/>
  <c r="B409" i="15"/>
  <c r="AB408" i="15"/>
  <c r="R408" i="15"/>
  <c r="D408" i="15"/>
  <c r="AB407" i="15"/>
  <c r="R407" i="15"/>
  <c r="D407" i="15"/>
  <c r="AB406" i="15"/>
  <c r="R406" i="15"/>
  <c r="D406" i="15"/>
  <c r="AB405" i="15"/>
  <c r="R405" i="15"/>
  <c r="D405" i="15"/>
  <c r="AB404" i="15"/>
  <c r="R404" i="15"/>
  <c r="D404" i="15"/>
  <c r="AB403" i="15"/>
  <c r="R403" i="15"/>
  <c r="D403" i="15"/>
  <c r="AB402" i="15"/>
  <c r="R402" i="15"/>
  <c r="D402" i="15"/>
  <c r="AB401" i="15"/>
  <c r="R401" i="15"/>
  <c r="D401" i="15"/>
  <c r="AB400" i="15"/>
  <c r="R400" i="15"/>
  <c r="D400" i="15"/>
  <c r="AB399" i="15"/>
  <c r="R399" i="15"/>
  <c r="D399" i="15"/>
  <c r="AB398" i="15"/>
  <c r="R398" i="15"/>
  <c r="D398" i="15"/>
  <c r="AB397" i="15"/>
  <c r="R397" i="15"/>
  <c r="D397" i="15"/>
  <c r="AB396" i="15"/>
  <c r="R396" i="15"/>
  <c r="D396" i="15"/>
  <c r="AB395" i="15"/>
  <c r="R395" i="15"/>
  <c r="D395" i="15"/>
  <c r="AB394" i="15"/>
  <c r="R394" i="15"/>
  <c r="D394" i="15"/>
  <c r="AB393" i="15"/>
  <c r="R393" i="15"/>
  <c r="D393" i="15"/>
  <c r="AB392" i="15"/>
  <c r="R392" i="15"/>
  <c r="D392" i="15"/>
  <c r="AB391" i="15"/>
  <c r="R391" i="15"/>
  <c r="D391" i="15"/>
  <c r="AB390" i="15"/>
  <c r="R390" i="15"/>
  <c r="D390" i="15"/>
  <c r="AB389" i="15"/>
  <c r="R389" i="15"/>
  <c r="D389" i="15"/>
  <c r="AB388" i="15"/>
  <c r="R388" i="15"/>
  <c r="D388" i="15"/>
  <c r="AB387" i="15"/>
  <c r="R387" i="15"/>
  <c r="D387" i="15"/>
  <c r="AB386" i="15"/>
  <c r="R386" i="15"/>
  <c r="D386" i="15"/>
  <c r="AB385" i="15"/>
  <c r="R385" i="15"/>
  <c r="D385" i="15"/>
  <c r="AB384" i="15"/>
  <c r="R384" i="15"/>
  <c r="D384" i="15"/>
  <c r="AB383" i="15"/>
  <c r="R383" i="15"/>
  <c r="D383" i="15"/>
  <c r="AB382" i="15"/>
  <c r="R382" i="15"/>
  <c r="D382" i="15"/>
  <c r="AB381" i="15"/>
  <c r="R381" i="15"/>
  <c r="P381" i="15"/>
  <c r="P382" i="15" s="1"/>
  <c r="P383" i="15" s="1"/>
  <c r="P384" i="15" s="1"/>
  <c r="P385" i="15" s="1"/>
  <c r="P386" i="15" s="1"/>
  <c r="P387" i="15" s="1"/>
  <c r="P388" i="15" s="1"/>
  <c r="P389" i="15" s="1"/>
  <c r="P390" i="15" s="1"/>
  <c r="P391" i="15" s="1"/>
  <c r="P392" i="15" s="1"/>
  <c r="P393" i="15" s="1"/>
  <c r="P394" i="15" s="1"/>
  <c r="P395" i="15" s="1"/>
  <c r="P396" i="15" s="1"/>
  <c r="P397" i="15" s="1"/>
  <c r="P398" i="15" s="1"/>
  <c r="P399" i="15" s="1"/>
  <c r="P400" i="15" s="1"/>
  <c r="P401" i="15" s="1"/>
  <c r="P402" i="15" s="1"/>
  <c r="P403" i="15" s="1"/>
  <c r="P404" i="15" s="1"/>
  <c r="P405" i="15" s="1"/>
  <c r="P406" i="15" s="1"/>
  <c r="P407" i="15" s="1"/>
  <c r="P408" i="15" s="1"/>
  <c r="D381" i="15"/>
  <c r="AB380" i="15"/>
  <c r="R380" i="15"/>
  <c r="D380" i="15"/>
  <c r="AA373" i="15"/>
  <c r="Z373" i="15"/>
  <c r="Y373" i="15"/>
  <c r="X373" i="15"/>
  <c r="W373" i="15"/>
  <c r="V373" i="15"/>
  <c r="U373" i="15"/>
  <c r="T373" i="15"/>
  <c r="S373" i="15"/>
  <c r="Q373" i="15"/>
  <c r="N373" i="15"/>
  <c r="M373" i="15"/>
  <c r="L373" i="15"/>
  <c r="K373" i="15"/>
  <c r="J373" i="15"/>
  <c r="I373" i="15"/>
  <c r="H373" i="15"/>
  <c r="G373" i="15"/>
  <c r="F373" i="15"/>
  <c r="E373" i="15"/>
  <c r="C373" i="15"/>
  <c r="AB372" i="15"/>
  <c r="R372" i="15"/>
  <c r="D372" i="15"/>
  <c r="AB371" i="15"/>
  <c r="R371" i="15"/>
  <c r="D371" i="15"/>
  <c r="AB370" i="15"/>
  <c r="R370" i="15"/>
  <c r="D370" i="15"/>
  <c r="AB369" i="15"/>
  <c r="R369" i="15"/>
  <c r="D369" i="15"/>
  <c r="AB368" i="15"/>
  <c r="R368" i="15"/>
  <c r="D368" i="15"/>
  <c r="AB367" i="15"/>
  <c r="R367" i="15"/>
  <c r="D367" i="15"/>
  <c r="AB366" i="15"/>
  <c r="R366" i="15"/>
  <c r="D366" i="15"/>
  <c r="AB365" i="15"/>
  <c r="R365" i="15"/>
  <c r="D365" i="15"/>
  <c r="AB364" i="15"/>
  <c r="R364" i="15"/>
  <c r="D364" i="15"/>
  <c r="AB363" i="15"/>
  <c r="R363" i="15"/>
  <c r="D363" i="15"/>
  <c r="AB362" i="15"/>
  <c r="R362" i="15"/>
  <c r="D362" i="15"/>
  <c r="AB361" i="15"/>
  <c r="R361" i="15"/>
  <c r="D361" i="15"/>
  <c r="AB360" i="15"/>
  <c r="R360" i="15"/>
  <c r="D360" i="15"/>
  <c r="AB359" i="15"/>
  <c r="R359" i="15"/>
  <c r="D359" i="15"/>
  <c r="AB358" i="15"/>
  <c r="R358" i="15"/>
  <c r="D358" i="15"/>
  <c r="AB357" i="15"/>
  <c r="R357" i="15"/>
  <c r="D357" i="15"/>
  <c r="AB356" i="15"/>
  <c r="R356" i="15"/>
  <c r="D356" i="15"/>
  <c r="AB355" i="15"/>
  <c r="R355" i="15"/>
  <c r="D355" i="15"/>
  <c r="AB354" i="15"/>
  <c r="R354" i="15"/>
  <c r="D354" i="15"/>
  <c r="AB353" i="15"/>
  <c r="R353" i="15"/>
  <c r="D353" i="15"/>
  <c r="AB352" i="15"/>
  <c r="R352" i="15"/>
  <c r="D352" i="15"/>
  <c r="AB351" i="15"/>
  <c r="R351" i="15"/>
  <c r="D351" i="15"/>
  <c r="AB350" i="15"/>
  <c r="R350" i="15"/>
  <c r="D350" i="15"/>
  <c r="AB349" i="15"/>
  <c r="R349" i="15"/>
  <c r="D349" i="15"/>
  <c r="AB348" i="15"/>
  <c r="R348" i="15"/>
  <c r="D348" i="15"/>
  <c r="AB347" i="15"/>
  <c r="R347" i="15"/>
  <c r="D347" i="15"/>
  <c r="AB346" i="15"/>
  <c r="R346" i="15"/>
  <c r="D346" i="15"/>
  <c r="AB345" i="15"/>
  <c r="R345" i="15"/>
  <c r="D345" i="15"/>
  <c r="AB344" i="15"/>
  <c r="R344" i="15"/>
  <c r="D344" i="15"/>
  <c r="AB343" i="15"/>
  <c r="R343" i="15"/>
  <c r="P343" i="15"/>
  <c r="P344" i="15" s="1"/>
  <c r="P345" i="15" s="1"/>
  <c r="P346" i="15" s="1"/>
  <c r="P347" i="15" s="1"/>
  <c r="P348" i="15" s="1"/>
  <c r="P349" i="15" s="1"/>
  <c r="P350" i="15" s="1"/>
  <c r="P351" i="15" s="1"/>
  <c r="P352" i="15" s="1"/>
  <c r="P353" i="15" s="1"/>
  <c r="P354" i="15" s="1"/>
  <c r="P355" i="15" s="1"/>
  <c r="P356" i="15" s="1"/>
  <c r="P357" i="15" s="1"/>
  <c r="P358" i="15" s="1"/>
  <c r="P359" i="15" s="1"/>
  <c r="P360" i="15" s="1"/>
  <c r="P361" i="15" s="1"/>
  <c r="P362" i="15" s="1"/>
  <c r="P363" i="15" s="1"/>
  <c r="P364" i="15" s="1"/>
  <c r="P365" i="15" s="1"/>
  <c r="P366" i="15" s="1"/>
  <c r="P367" i="15" s="1"/>
  <c r="P368" i="15" s="1"/>
  <c r="P369" i="15" s="1"/>
  <c r="P370" i="15" s="1"/>
  <c r="P371" i="15" s="1"/>
  <c r="P372" i="15" s="1"/>
  <c r="D343" i="15"/>
  <c r="AB342" i="15"/>
  <c r="R342" i="15"/>
  <c r="D342" i="15"/>
  <c r="AA335" i="15"/>
  <c r="Z335" i="15"/>
  <c r="Y335" i="15"/>
  <c r="X335" i="15"/>
  <c r="W335" i="15"/>
  <c r="V335" i="15"/>
  <c r="AH335" i="15" s="1"/>
  <c r="J14" i="1" s="1"/>
  <c r="U335" i="15"/>
  <c r="T335" i="15"/>
  <c r="S335" i="15"/>
  <c r="Q335" i="15"/>
  <c r="N335" i="15"/>
  <c r="M335" i="15"/>
  <c r="L335" i="15"/>
  <c r="K335" i="15"/>
  <c r="J335" i="15"/>
  <c r="I335" i="15"/>
  <c r="H335" i="15"/>
  <c r="G335" i="15"/>
  <c r="F335" i="15"/>
  <c r="E335" i="15"/>
  <c r="C335" i="15"/>
  <c r="AB334" i="15"/>
  <c r="R334" i="15"/>
  <c r="D334" i="15"/>
  <c r="AB333" i="15"/>
  <c r="R333" i="15"/>
  <c r="D333" i="15"/>
  <c r="AB332" i="15"/>
  <c r="R332" i="15"/>
  <c r="D332" i="15"/>
  <c r="AB331" i="15"/>
  <c r="R331" i="15"/>
  <c r="D331" i="15"/>
  <c r="AB330" i="15"/>
  <c r="R330" i="15"/>
  <c r="D330" i="15"/>
  <c r="AB329" i="15"/>
  <c r="R329" i="15"/>
  <c r="D329" i="15"/>
  <c r="AB328" i="15"/>
  <c r="R328" i="15"/>
  <c r="D328" i="15"/>
  <c r="AB327" i="15"/>
  <c r="R327" i="15"/>
  <c r="D327" i="15"/>
  <c r="AB326" i="15"/>
  <c r="R326" i="15"/>
  <c r="D326" i="15"/>
  <c r="AB325" i="15"/>
  <c r="R325" i="15"/>
  <c r="D325" i="15"/>
  <c r="AB324" i="15"/>
  <c r="R324" i="15"/>
  <c r="D324" i="15"/>
  <c r="AB323" i="15"/>
  <c r="R323" i="15"/>
  <c r="D323" i="15"/>
  <c r="AB322" i="15"/>
  <c r="R322" i="15"/>
  <c r="D322" i="15"/>
  <c r="AB321" i="15"/>
  <c r="R321" i="15"/>
  <c r="D321" i="15"/>
  <c r="AB320" i="15"/>
  <c r="R320" i="15"/>
  <c r="D320" i="15"/>
  <c r="AB319" i="15"/>
  <c r="R319" i="15"/>
  <c r="D319" i="15"/>
  <c r="AB318" i="15"/>
  <c r="R318" i="15"/>
  <c r="D318" i="15"/>
  <c r="AB317" i="15"/>
  <c r="R317" i="15"/>
  <c r="D317" i="15"/>
  <c r="AB316" i="15"/>
  <c r="R316" i="15"/>
  <c r="D316" i="15"/>
  <c r="AB315" i="15"/>
  <c r="R315" i="15"/>
  <c r="D315" i="15"/>
  <c r="AB314" i="15"/>
  <c r="R314" i="15"/>
  <c r="D314" i="15"/>
  <c r="AB313" i="15"/>
  <c r="R313" i="15"/>
  <c r="D313" i="15"/>
  <c r="AB312" i="15"/>
  <c r="R312" i="15"/>
  <c r="D312" i="15"/>
  <c r="AB311" i="15"/>
  <c r="R311" i="15"/>
  <c r="D311" i="15"/>
  <c r="AB310" i="15"/>
  <c r="R310" i="15"/>
  <c r="D310" i="15"/>
  <c r="AB309" i="15"/>
  <c r="R309" i="15"/>
  <c r="D309" i="15"/>
  <c r="AB308" i="15"/>
  <c r="R308" i="15"/>
  <c r="D308" i="15"/>
  <c r="AB307" i="15"/>
  <c r="R307" i="15"/>
  <c r="D307" i="15"/>
  <c r="AB306" i="15"/>
  <c r="R306" i="15"/>
  <c r="P306" i="15"/>
  <c r="P307" i="15" s="1"/>
  <c r="P308" i="15" s="1"/>
  <c r="P309" i="15" s="1"/>
  <c r="P310" i="15" s="1"/>
  <c r="P311" i="15" s="1"/>
  <c r="P312" i="15" s="1"/>
  <c r="P313" i="15" s="1"/>
  <c r="P314" i="15" s="1"/>
  <c r="P315" i="15" s="1"/>
  <c r="P316" i="15" s="1"/>
  <c r="P317" i="15" s="1"/>
  <c r="P318" i="15" s="1"/>
  <c r="P319" i="15" s="1"/>
  <c r="P320" i="15" s="1"/>
  <c r="P321" i="15" s="1"/>
  <c r="P322" i="15" s="1"/>
  <c r="P323" i="15" s="1"/>
  <c r="P324" i="15" s="1"/>
  <c r="P325" i="15" s="1"/>
  <c r="P326" i="15" s="1"/>
  <c r="P327" i="15" s="1"/>
  <c r="P328" i="15" s="1"/>
  <c r="P329" i="15" s="1"/>
  <c r="P330" i="15" s="1"/>
  <c r="P331" i="15" s="1"/>
  <c r="P332" i="15" s="1"/>
  <c r="P333" i="15" s="1"/>
  <c r="P334" i="15" s="1"/>
  <c r="D306" i="15"/>
  <c r="AB305" i="15"/>
  <c r="R305" i="15"/>
  <c r="D305" i="15"/>
  <c r="AA298" i="15"/>
  <c r="Z298" i="15"/>
  <c r="Y298" i="15"/>
  <c r="X298" i="15"/>
  <c r="W298" i="15"/>
  <c r="V298" i="15"/>
  <c r="U298" i="15"/>
  <c r="T298" i="15"/>
  <c r="S298" i="15"/>
  <c r="Q298" i="15"/>
  <c r="N298" i="15"/>
  <c r="M298" i="15"/>
  <c r="L298" i="15"/>
  <c r="K298" i="15"/>
  <c r="J298" i="15"/>
  <c r="I298" i="15"/>
  <c r="H298" i="15"/>
  <c r="G298" i="15"/>
  <c r="F298" i="15"/>
  <c r="E298" i="15"/>
  <c r="C298" i="15"/>
  <c r="AB297" i="15"/>
  <c r="R297" i="15"/>
  <c r="D297" i="15"/>
  <c r="AB296" i="15"/>
  <c r="R296" i="15"/>
  <c r="D296" i="15"/>
  <c r="AB295" i="15"/>
  <c r="R295" i="15"/>
  <c r="D295" i="15"/>
  <c r="AB294" i="15"/>
  <c r="R294" i="15"/>
  <c r="D294" i="15"/>
  <c r="AB293" i="15"/>
  <c r="R293" i="15"/>
  <c r="D293" i="15"/>
  <c r="AB292" i="15"/>
  <c r="R292" i="15"/>
  <c r="D292" i="15"/>
  <c r="AB291" i="15"/>
  <c r="R291" i="15"/>
  <c r="D291" i="15"/>
  <c r="AB290" i="15"/>
  <c r="R290" i="15"/>
  <c r="D290" i="15"/>
  <c r="AB289" i="15"/>
  <c r="R289" i="15"/>
  <c r="D289" i="15"/>
  <c r="AB288" i="15"/>
  <c r="R288" i="15"/>
  <c r="D288" i="15"/>
  <c r="AB287" i="15"/>
  <c r="R287" i="15"/>
  <c r="D287" i="15"/>
  <c r="AB286" i="15"/>
  <c r="R286" i="15"/>
  <c r="D286" i="15"/>
  <c r="AB285" i="15"/>
  <c r="R285" i="15"/>
  <c r="D285" i="15"/>
  <c r="AB284" i="15"/>
  <c r="R284" i="15"/>
  <c r="D284" i="15"/>
  <c r="AB283" i="15"/>
  <c r="R283" i="15"/>
  <c r="D283" i="15"/>
  <c r="AB282" i="15"/>
  <c r="R282" i="15"/>
  <c r="D282" i="15"/>
  <c r="AB281" i="15"/>
  <c r="R281" i="15"/>
  <c r="D281" i="15"/>
  <c r="AB280" i="15"/>
  <c r="R280" i="15"/>
  <c r="D280" i="15"/>
  <c r="AB279" i="15"/>
  <c r="R279" i="15"/>
  <c r="D279" i="15"/>
  <c r="AB278" i="15"/>
  <c r="R278" i="15"/>
  <c r="D278" i="15"/>
  <c r="AB277" i="15"/>
  <c r="R277" i="15"/>
  <c r="D277" i="15"/>
  <c r="AB276" i="15"/>
  <c r="R276" i="15"/>
  <c r="D276" i="15"/>
  <c r="AB275" i="15"/>
  <c r="R275" i="15"/>
  <c r="D275" i="15"/>
  <c r="AB274" i="15"/>
  <c r="R274" i="15"/>
  <c r="D274" i="15"/>
  <c r="AB273" i="15"/>
  <c r="R273" i="15"/>
  <c r="D273" i="15"/>
  <c r="AB272" i="15"/>
  <c r="R272" i="15"/>
  <c r="D272" i="15"/>
  <c r="AB271" i="15"/>
  <c r="R271" i="15"/>
  <c r="D271" i="15"/>
  <c r="AB270" i="15"/>
  <c r="R270" i="15"/>
  <c r="D270" i="15"/>
  <c r="AB269" i="15"/>
  <c r="R269" i="15"/>
  <c r="D269" i="15"/>
  <c r="AB268" i="15"/>
  <c r="R268" i="15"/>
  <c r="P268" i="15"/>
  <c r="P269" i="15" s="1"/>
  <c r="P270" i="15" s="1"/>
  <c r="P271" i="15" s="1"/>
  <c r="P272" i="15" s="1"/>
  <c r="P273" i="15" s="1"/>
  <c r="P274" i="15" s="1"/>
  <c r="P275" i="15" s="1"/>
  <c r="P276" i="15" s="1"/>
  <c r="P277" i="15" s="1"/>
  <c r="P278" i="15" s="1"/>
  <c r="P279" i="15" s="1"/>
  <c r="P280" i="15" s="1"/>
  <c r="P281" i="15" s="1"/>
  <c r="P282" i="15" s="1"/>
  <c r="P283" i="15" s="1"/>
  <c r="P284" i="15" s="1"/>
  <c r="P285" i="15" s="1"/>
  <c r="P286" i="15" s="1"/>
  <c r="P287" i="15" s="1"/>
  <c r="P288" i="15" s="1"/>
  <c r="P289" i="15" s="1"/>
  <c r="P290" i="15" s="1"/>
  <c r="P291" i="15" s="1"/>
  <c r="P292" i="15" s="1"/>
  <c r="P293" i="15" s="1"/>
  <c r="P294" i="15" s="1"/>
  <c r="P295" i="15" s="1"/>
  <c r="P296" i="15" s="1"/>
  <c r="P297" i="15" s="1"/>
  <c r="D268" i="15"/>
  <c r="AB267" i="15"/>
  <c r="R267" i="15"/>
  <c r="D267" i="15"/>
  <c r="AA260" i="15"/>
  <c r="Z260" i="15"/>
  <c r="Y260" i="15"/>
  <c r="X260" i="15"/>
  <c r="W260" i="15"/>
  <c r="V260" i="15"/>
  <c r="U260" i="15"/>
  <c r="T260" i="15"/>
  <c r="S260" i="15"/>
  <c r="Q260" i="15"/>
  <c r="N260" i="15"/>
  <c r="M260" i="15"/>
  <c r="L260" i="15"/>
  <c r="K260" i="15"/>
  <c r="J260" i="15"/>
  <c r="I260" i="15"/>
  <c r="H260" i="15"/>
  <c r="G260" i="15"/>
  <c r="F260" i="15"/>
  <c r="E260" i="15"/>
  <c r="C260" i="15"/>
  <c r="AB259" i="15"/>
  <c r="R259" i="15"/>
  <c r="AB258" i="15"/>
  <c r="R258" i="15"/>
  <c r="AB257" i="15"/>
  <c r="R257" i="15"/>
  <c r="D257" i="15"/>
  <c r="AB256" i="15"/>
  <c r="R256" i="15"/>
  <c r="D256" i="15"/>
  <c r="AB255" i="15"/>
  <c r="R255" i="15"/>
  <c r="D255" i="15"/>
  <c r="AB254" i="15"/>
  <c r="R254" i="15"/>
  <c r="D254" i="15"/>
  <c r="AB253" i="15"/>
  <c r="R253" i="15"/>
  <c r="D253" i="15"/>
  <c r="AB252" i="15"/>
  <c r="R252" i="15"/>
  <c r="D252" i="15"/>
  <c r="AB251" i="15"/>
  <c r="R251" i="15"/>
  <c r="D251" i="15"/>
  <c r="AB250" i="15"/>
  <c r="R250" i="15"/>
  <c r="AB249" i="15"/>
  <c r="R249" i="15"/>
  <c r="AB248" i="15"/>
  <c r="R248" i="15"/>
  <c r="AB247" i="15"/>
  <c r="R247" i="15"/>
  <c r="AB246" i="15"/>
  <c r="R246" i="15"/>
  <c r="AB245" i="15"/>
  <c r="R245" i="15"/>
  <c r="AB244" i="15"/>
  <c r="R244" i="15"/>
  <c r="AB243" i="15"/>
  <c r="R243" i="15"/>
  <c r="AB242" i="15"/>
  <c r="R242" i="15"/>
  <c r="AB241" i="15"/>
  <c r="R241" i="15"/>
  <c r="D241" i="15"/>
  <c r="AB240" i="15"/>
  <c r="R240" i="15"/>
  <c r="D240" i="15"/>
  <c r="AB239" i="15"/>
  <c r="R239" i="15"/>
  <c r="D239" i="15"/>
  <c r="AB238" i="15"/>
  <c r="R238" i="15"/>
  <c r="D238" i="15"/>
  <c r="AB237" i="15"/>
  <c r="R237" i="15"/>
  <c r="D237" i="15"/>
  <c r="AB236" i="15"/>
  <c r="R236" i="15"/>
  <c r="D236" i="15"/>
  <c r="AB235" i="15"/>
  <c r="R235" i="15"/>
  <c r="D235" i="15"/>
  <c r="AB234" i="15"/>
  <c r="R234" i="15"/>
  <c r="D234" i="15"/>
  <c r="AB233" i="15"/>
  <c r="R233" i="15"/>
  <c r="D233" i="15"/>
  <c r="AB232" i="15"/>
  <c r="R232" i="15"/>
  <c r="D232" i="15"/>
  <c r="AB231" i="15"/>
  <c r="R231" i="15"/>
  <c r="D231" i="15"/>
  <c r="AB230" i="15"/>
  <c r="R230" i="15"/>
  <c r="P230" i="15"/>
  <c r="P231" i="15" s="1"/>
  <c r="P232" i="15" s="1"/>
  <c r="P233" i="15" s="1"/>
  <c r="P234" i="15" s="1"/>
  <c r="P235" i="15" s="1"/>
  <c r="P236" i="15" s="1"/>
  <c r="P237" i="15" s="1"/>
  <c r="P238" i="15" s="1"/>
  <c r="P239" i="15" s="1"/>
  <c r="P240" i="15" s="1"/>
  <c r="P241" i="15" s="1"/>
  <c r="P242" i="15" s="1"/>
  <c r="P243" i="15" s="1"/>
  <c r="P244" i="15" s="1"/>
  <c r="P245" i="15" s="1"/>
  <c r="P246" i="15" s="1"/>
  <c r="P247" i="15" s="1"/>
  <c r="P248" i="15" s="1"/>
  <c r="P249" i="15" s="1"/>
  <c r="P250" i="15" s="1"/>
  <c r="P251" i="15" s="1"/>
  <c r="P252" i="15" s="1"/>
  <c r="P253" i="15" s="1"/>
  <c r="P254" i="15" s="1"/>
  <c r="P255" i="15" s="1"/>
  <c r="P256" i="15" s="1"/>
  <c r="P257" i="15" s="1"/>
  <c r="P258" i="15" s="1"/>
  <c r="P259" i="15" s="1"/>
  <c r="D230" i="15"/>
  <c r="AB229" i="15"/>
  <c r="R229" i="15"/>
  <c r="D229" i="15"/>
  <c r="AA222" i="15"/>
  <c r="Z222" i="15"/>
  <c r="Y222" i="15"/>
  <c r="X222" i="15"/>
  <c r="W222" i="15"/>
  <c r="AI222" i="15" s="1"/>
  <c r="U222" i="15"/>
  <c r="T222" i="15"/>
  <c r="S222" i="15"/>
  <c r="Q222" i="15"/>
  <c r="N222" i="15"/>
  <c r="M222" i="15"/>
  <c r="L222" i="15"/>
  <c r="K222" i="15"/>
  <c r="J222" i="15"/>
  <c r="I222" i="15"/>
  <c r="H222" i="15"/>
  <c r="G222" i="15"/>
  <c r="F222" i="15"/>
  <c r="E222" i="15"/>
  <c r="C222" i="15"/>
  <c r="AB221" i="15"/>
  <c r="R221" i="15"/>
  <c r="D221" i="15"/>
  <c r="AB220" i="15"/>
  <c r="R220" i="15"/>
  <c r="D220" i="15"/>
  <c r="AB219" i="15"/>
  <c r="R219" i="15"/>
  <c r="D219" i="15"/>
  <c r="V218" i="15"/>
  <c r="AH218" i="15" s="1"/>
  <c r="R218" i="15"/>
  <c r="D218" i="15"/>
  <c r="V217" i="15"/>
  <c r="AH217" i="15" s="1"/>
  <c r="R217" i="15"/>
  <c r="D217" i="15"/>
  <c r="AB216" i="15"/>
  <c r="R216" i="15"/>
  <c r="D216" i="15"/>
  <c r="AB215" i="15"/>
  <c r="R215" i="15"/>
  <c r="D215" i="15"/>
  <c r="AB214" i="15"/>
  <c r="R214" i="15"/>
  <c r="D214" i="15"/>
  <c r="V213" i="15"/>
  <c r="AH213" i="15" s="1"/>
  <c r="R213" i="15"/>
  <c r="D213" i="15"/>
  <c r="V212" i="15"/>
  <c r="AH212" i="15" s="1"/>
  <c r="R212" i="15"/>
  <c r="D212" i="15"/>
  <c r="V211" i="15"/>
  <c r="AH211" i="15" s="1"/>
  <c r="R211" i="15"/>
  <c r="D211" i="15"/>
  <c r="AB210" i="15"/>
  <c r="R210" i="15"/>
  <c r="D210" i="15"/>
  <c r="AB209" i="15"/>
  <c r="R209" i="15"/>
  <c r="D209" i="15"/>
  <c r="AB208" i="15"/>
  <c r="R208" i="15"/>
  <c r="D208" i="15"/>
  <c r="AB207" i="15"/>
  <c r="R207" i="15"/>
  <c r="D207" i="15"/>
  <c r="AB206" i="15"/>
  <c r="R206" i="15"/>
  <c r="D206" i="15"/>
  <c r="AB205" i="15"/>
  <c r="R205" i="15"/>
  <c r="D205" i="15"/>
  <c r="AB204" i="15"/>
  <c r="R204" i="15"/>
  <c r="D204" i="15"/>
  <c r="AB203" i="15"/>
  <c r="R203" i="15"/>
  <c r="D203" i="15"/>
  <c r="AB202" i="15"/>
  <c r="R202" i="15"/>
  <c r="D202" i="15"/>
  <c r="V201" i="15"/>
  <c r="R201" i="15"/>
  <c r="D201" i="15"/>
  <c r="AB200" i="15"/>
  <c r="R200" i="15"/>
  <c r="D200" i="15"/>
  <c r="AB199" i="15"/>
  <c r="R199" i="15"/>
  <c r="D199" i="15"/>
  <c r="AB198" i="15"/>
  <c r="R198" i="15"/>
  <c r="D198" i="15"/>
  <c r="AB197" i="15"/>
  <c r="R197" i="15"/>
  <c r="D197" i="15"/>
  <c r="AB196" i="15"/>
  <c r="R196" i="15"/>
  <c r="D196" i="15"/>
  <c r="AB195" i="15"/>
  <c r="R195" i="15"/>
  <c r="D195" i="15"/>
  <c r="AB194" i="15"/>
  <c r="R194" i="15"/>
  <c r="D194" i="15"/>
  <c r="AB193" i="15"/>
  <c r="R193" i="15"/>
  <c r="P193" i="15"/>
  <c r="P194" i="15" s="1"/>
  <c r="P195" i="15" s="1"/>
  <c r="P196" i="15" s="1"/>
  <c r="P197" i="15" s="1"/>
  <c r="P198" i="15" s="1"/>
  <c r="P199" i="15" s="1"/>
  <c r="P200" i="15" s="1"/>
  <c r="P201" i="15" s="1"/>
  <c r="P202" i="15" s="1"/>
  <c r="P203" i="15" s="1"/>
  <c r="P204" i="15" s="1"/>
  <c r="P205" i="15" s="1"/>
  <c r="P206" i="15" s="1"/>
  <c r="P207" i="15" s="1"/>
  <c r="P208" i="15" s="1"/>
  <c r="P209" i="15" s="1"/>
  <c r="P210" i="15" s="1"/>
  <c r="P211" i="15" s="1"/>
  <c r="P212" i="15" s="1"/>
  <c r="P213" i="15" s="1"/>
  <c r="P214" i="15" s="1"/>
  <c r="P215" i="15" s="1"/>
  <c r="P216" i="15" s="1"/>
  <c r="P217" i="15" s="1"/>
  <c r="P218" i="15" s="1"/>
  <c r="P219" i="15" s="1"/>
  <c r="P220" i="15" s="1"/>
  <c r="P221" i="15" s="1"/>
  <c r="D193" i="15"/>
  <c r="AB192" i="15"/>
  <c r="R192" i="15"/>
  <c r="D192" i="15"/>
  <c r="AA185" i="15"/>
  <c r="AM185" i="15" s="1"/>
  <c r="Z185" i="15"/>
  <c r="Y185" i="15"/>
  <c r="X185" i="15"/>
  <c r="W185" i="15"/>
  <c r="V185" i="15"/>
  <c r="U185" i="15"/>
  <c r="T185" i="15"/>
  <c r="S185" i="15"/>
  <c r="Q185" i="15"/>
  <c r="N185" i="15"/>
  <c r="M185" i="15"/>
  <c r="L185" i="15"/>
  <c r="K185" i="15"/>
  <c r="J185" i="15"/>
  <c r="I185" i="15"/>
  <c r="H185" i="15"/>
  <c r="G185" i="15"/>
  <c r="F185" i="15"/>
  <c r="E185" i="15"/>
  <c r="C185" i="15"/>
  <c r="AB184" i="15"/>
  <c r="R184" i="15"/>
  <c r="D184" i="15"/>
  <c r="AB183" i="15"/>
  <c r="R183" i="15"/>
  <c r="D183" i="15"/>
  <c r="AB182" i="15"/>
  <c r="R182" i="15"/>
  <c r="D182" i="15"/>
  <c r="AB181" i="15"/>
  <c r="R181" i="15"/>
  <c r="D181" i="15"/>
  <c r="AB180" i="15"/>
  <c r="R180" i="15"/>
  <c r="D180" i="15"/>
  <c r="AB179" i="15"/>
  <c r="R179" i="15"/>
  <c r="D179" i="15"/>
  <c r="AB178" i="15"/>
  <c r="R178" i="15"/>
  <c r="D178" i="15"/>
  <c r="AB177" i="15"/>
  <c r="R177" i="15"/>
  <c r="D177" i="15"/>
  <c r="AB176" i="15"/>
  <c r="R176" i="15"/>
  <c r="D176" i="15"/>
  <c r="AB175" i="15"/>
  <c r="R175" i="15"/>
  <c r="D175" i="15"/>
  <c r="AB174" i="15"/>
  <c r="R174" i="15"/>
  <c r="D174" i="15"/>
  <c r="AB173" i="15"/>
  <c r="R173" i="15"/>
  <c r="D173" i="15"/>
  <c r="AB172" i="15"/>
  <c r="R172" i="15"/>
  <c r="D172" i="15"/>
  <c r="AB171" i="15"/>
  <c r="R171" i="15"/>
  <c r="D171" i="15"/>
  <c r="AB170" i="15"/>
  <c r="R170" i="15"/>
  <c r="D170" i="15"/>
  <c r="AB169" i="15"/>
  <c r="R169" i="15"/>
  <c r="D169" i="15"/>
  <c r="AB168" i="15"/>
  <c r="R168" i="15"/>
  <c r="D168" i="15"/>
  <c r="AB167" i="15"/>
  <c r="R167" i="15"/>
  <c r="D167" i="15"/>
  <c r="AB166" i="15"/>
  <c r="R166" i="15"/>
  <c r="D166" i="15"/>
  <c r="AB165" i="15"/>
  <c r="R165" i="15"/>
  <c r="D165" i="15"/>
  <c r="AB164" i="15"/>
  <c r="R164" i="15"/>
  <c r="D164" i="15"/>
  <c r="AB163" i="15"/>
  <c r="R163" i="15"/>
  <c r="D163" i="15"/>
  <c r="AB162" i="15"/>
  <c r="R162" i="15"/>
  <c r="D162" i="15"/>
  <c r="AB161" i="15"/>
  <c r="R161" i="15"/>
  <c r="D161" i="15"/>
  <c r="AB160" i="15"/>
  <c r="R160" i="15"/>
  <c r="D160" i="15"/>
  <c r="AB159" i="15"/>
  <c r="R159" i="15"/>
  <c r="D159" i="15"/>
  <c r="AB158" i="15"/>
  <c r="R158" i="15"/>
  <c r="D158" i="15"/>
  <c r="AB157" i="15"/>
  <c r="R157" i="15"/>
  <c r="D157" i="15"/>
  <c r="AB156" i="15"/>
  <c r="R156" i="15"/>
  <c r="D156" i="15"/>
  <c r="AB155" i="15"/>
  <c r="R155" i="15"/>
  <c r="P155" i="15"/>
  <c r="P156" i="15" s="1"/>
  <c r="P157" i="15" s="1"/>
  <c r="P158" i="15" s="1"/>
  <c r="P159" i="15" s="1"/>
  <c r="P160" i="15" s="1"/>
  <c r="P161" i="15" s="1"/>
  <c r="P162" i="15" s="1"/>
  <c r="P163" i="15" s="1"/>
  <c r="P164" i="15" s="1"/>
  <c r="P165" i="15" s="1"/>
  <c r="P166" i="15" s="1"/>
  <c r="P167" i="15" s="1"/>
  <c r="P168" i="15" s="1"/>
  <c r="P169" i="15" s="1"/>
  <c r="P170" i="15" s="1"/>
  <c r="P171" i="15" s="1"/>
  <c r="P172" i="15" s="1"/>
  <c r="P173" i="15" s="1"/>
  <c r="P174" i="15" s="1"/>
  <c r="P175" i="15" s="1"/>
  <c r="P176" i="15" s="1"/>
  <c r="P177" i="15" s="1"/>
  <c r="P178" i="15" s="1"/>
  <c r="P179" i="15" s="1"/>
  <c r="P180" i="15" s="1"/>
  <c r="P181" i="15" s="1"/>
  <c r="P182" i="15" s="1"/>
  <c r="P183" i="15" s="1"/>
  <c r="P184" i="15" s="1"/>
  <c r="D155" i="15"/>
  <c r="AB154" i="15"/>
  <c r="R154" i="15"/>
  <c r="D154" i="15"/>
  <c r="D153" i="15"/>
  <c r="AA147" i="15"/>
  <c r="Z147" i="15"/>
  <c r="Y147" i="15"/>
  <c r="X147" i="15"/>
  <c r="W147" i="15"/>
  <c r="V147" i="15"/>
  <c r="U147" i="15"/>
  <c r="T147" i="15"/>
  <c r="S147" i="15"/>
  <c r="Q147" i="15"/>
  <c r="N147" i="15"/>
  <c r="M147" i="15"/>
  <c r="L147" i="15"/>
  <c r="K147" i="15"/>
  <c r="J147" i="15"/>
  <c r="I147" i="15"/>
  <c r="H147" i="15"/>
  <c r="G147" i="15"/>
  <c r="F147" i="15"/>
  <c r="E147" i="15"/>
  <c r="C147" i="15"/>
  <c r="AB146" i="15"/>
  <c r="R146" i="15"/>
  <c r="D146" i="15"/>
  <c r="AB145" i="15"/>
  <c r="R145" i="15"/>
  <c r="D145" i="15"/>
  <c r="AB144" i="15"/>
  <c r="R144" i="15"/>
  <c r="D144" i="15"/>
  <c r="AB143" i="15"/>
  <c r="R143" i="15"/>
  <c r="D143" i="15"/>
  <c r="AB142" i="15"/>
  <c r="R142" i="15"/>
  <c r="D142" i="15"/>
  <c r="AB141" i="15"/>
  <c r="R141" i="15"/>
  <c r="D141" i="15"/>
  <c r="AB140" i="15"/>
  <c r="R140" i="15"/>
  <c r="D140" i="15"/>
  <c r="AB139" i="15"/>
  <c r="R139" i="15"/>
  <c r="D139" i="15"/>
  <c r="AB138" i="15"/>
  <c r="R138" i="15"/>
  <c r="D138" i="15"/>
  <c r="AB137" i="15"/>
  <c r="R137" i="15"/>
  <c r="D137" i="15"/>
  <c r="AB136" i="15"/>
  <c r="R136" i="15"/>
  <c r="D136" i="15"/>
  <c r="AB135" i="15"/>
  <c r="R135" i="15"/>
  <c r="D135" i="15"/>
  <c r="AB134" i="15"/>
  <c r="R134" i="15"/>
  <c r="D134" i="15"/>
  <c r="AB133" i="15"/>
  <c r="R133" i="15"/>
  <c r="D133" i="15"/>
  <c r="AB132" i="15"/>
  <c r="R132" i="15"/>
  <c r="D132" i="15"/>
  <c r="AB131" i="15"/>
  <c r="R131" i="15"/>
  <c r="D131" i="15"/>
  <c r="AB130" i="15"/>
  <c r="R130" i="15"/>
  <c r="D130" i="15"/>
  <c r="AB129" i="15"/>
  <c r="R129" i="15"/>
  <c r="D129" i="15"/>
  <c r="AB128" i="15"/>
  <c r="R128" i="15"/>
  <c r="D128" i="15"/>
  <c r="AB127" i="15"/>
  <c r="R127" i="15"/>
  <c r="D127" i="15"/>
  <c r="AB126" i="15"/>
  <c r="R126" i="15"/>
  <c r="D126" i="15"/>
  <c r="AB125" i="15"/>
  <c r="R125" i="15"/>
  <c r="D125" i="15"/>
  <c r="AB124" i="15"/>
  <c r="R124" i="15"/>
  <c r="D124" i="15"/>
  <c r="AB123" i="15"/>
  <c r="R123" i="15"/>
  <c r="D123" i="15"/>
  <c r="AB122" i="15"/>
  <c r="R122" i="15"/>
  <c r="D122" i="15"/>
  <c r="AB121" i="15"/>
  <c r="R121" i="15"/>
  <c r="D121" i="15"/>
  <c r="AB120" i="15"/>
  <c r="R120" i="15"/>
  <c r="D120" i="15"/>
  <c r="AB119" i="15"/>
  <c r="R119" i="15"/>
  <c r="D119" i="15"/>
  <c r="AB118" i="15"/>
  <c r="R118" i="15"/>
  <c r="P118" i="15"/>
  <c r="P119" i="15" s="1"/>
  <c r="P120" i="15" s="1"/>
  <c r="P121" i="15" s="1"/>
  <c r="P122" i="15" s="1"/>
  <c r="P123" i="15" s="1"/>
  <c r="P124" i="15" s="1"/>
  <c r="P125" i="15" s="1"/>
  <c r="P126" i="15" s="1"/>
  <c r="P127" i="15" s="1"/>
  <c r="P128" i="15" s="1"/>
  <c r="P129" i="15" s="1"/>
  <c r="P130" i="15" s="1"/>
  <c r="P131" i="15" s="1"/>
  <c r="P132" i="15" s="1"/>
  <c r="P133" i="15" s="1"/>
  <c r="P134" i="15" s="1"/>
  <c r="P135" i="15" s="1"/>
  <c r="P136" i="15" s="1"/>
  <c r="P137" i="15" s="1"/>
  <c r="P138" i="15" s="1"/>
  <c r="P139" i="15" s="1"/>
  <c r="P140" i="15" s="1"/>
  <c r="P141" i="15" s="1"/>
  <c r="P142" i="15" s="1"/>
  <c r="P143" i="15" s="1"/>
  <c r="P144" i="15" s="1"/>
  <c r="P145" i="15" s="1"/>
  <c r="P146" i="15" s="1"/>
  <c r="D118" i="15"/>
  <c r="AB117" i="15"/>
  <c r="R117" i="15"/>
  <c r="D117" i="15"/>
  <c r="AA110" i="15"/>
  <c r="Z110" i="15"/>
  <c r="Y110" i="15"/>
  <c r="X110" i="15"/>
  <c r="W110" i="15"/>
  <c r="V110" i="15"/>
  <c r="U110" i="15"/>
  <c r="T110" i="15"/>
  <c r="S110" i="15"/>
  <c r="Q110" i="15"/>
  <c r="M110" i="15"/>
  <c r="L110" i="15"/>
  <c r="K110" i="15"/>
  <c r="J110" i="15"/>
  <c r="I110" i="15"/>
  <c r="H110" i="15"/>
  <c r="G110" i="15"/>
  <c r="F110" i="15"/>
  <c r="E110" i="15"/>
  <c r="C110" i="15"/>
  <c r="AB109" i="15"/>
  <c r="R109" i="15"/>
  <c r="D109" i="15"/>
  <c r="AB108" i="15"/>
  <c r="R108" i="15"/>
  <c r="D108" i="15"/>
  <c r="AB107" i="15"/>
  <c r="R107" i="15"/>
  <c r="D107" i="15"/>
  <c r="AB106" i="15"/>
  <c r="R106" i="15"/>
  <c r="D106" i="15"/>
  <c r="AB105" i="15"/>
  <c r="R105" i="15"/>
  <c r="D105" i="15"/>
  <c r="AB104" i="15"/>
  <c r="R104" i="15"/>
  <c r="D104" i="15"/>
  <c r="AB103" i="15"/>
  <c r="R103" i="15"/>
  <c r="D103" i="15"/>
  <c r="AB102" i="15"/>
  <c r="R102" i="15"/>
  <c r="D102" i="15"/>
  <c r="AB101" i="15"/>
  <c r="R101" i="15"/>
  <c r="D101" i="15"/>
  <c r="AB100" i="15"/>
  <c r="R100" i="15"/>
  <c r="D100" i="15"/>
  <c r="AB99" i="15"/>
  <c r="R99" i="15"/>
  <c r="D99" i="15"/>
  <c r="AB98" i="15"/>
  <c r="R98" i="15"/>
  <c r="D98" i="15"/>
  <c r="AB97" i="15"/>
  <c r="R97" i="15"/>
  <c r="D97" i="15"/>
  <c r="AB96" i="15"/>
  <c r="R96" i="15"/>
  <c r="D96" i="15"/>
  <c r="AB95" i="15"/>
  <c r="R95" i="15"/>
  <c r="D95" i="15"/>
  <c r="AB94" i="15"/>
  <c r="R94" i="15"/>
  <c r="D94" i="15"/>
  <c r="AB93" i="15"/>
  <c r="R93" i="15"/>
  <c r="D93" i="15"/>
  <c r="AB92" i="15"/>
  <c r="R92" i="15"/>
  <c r="D92" i="15"/>
  <c r="AB91" i="15"/>
  <c r="R91" i="15"/>
  <c r="D91" i="15"/>
  <c r="AB90" i="15"/>
  <c r="R90" i="15"/>
  <c r="D90" i="15"/>
  <c r="AB89" i="15"/>
  <c r="R89" i="15"/>
  <c r="D89" i="15"/>
  <c r="AB88" i="15"/>
  <c r="R88" i="15"/>
  <c r="D88" i="15"/>
  <c r="AB87" i="15"/>
  <c r="R87" i="15"/>
  <c r="D87" i="15"/>
  <c r="AB86" i="15"/>
  <c r="R86" i="15"/>
  <c r="D86" i="15"/>
  <c r="AB85" i="15"/>
  <c r="R85" i="15"/>
  <c r="D85" i="15"/>
  <c r="AB84" i="15"/>
  <c r="R84" i="15"/>
  <c r="D84" i="15"/>
  <c r="AB83" i="15"/>
  <c r="R83" i="15"/>
  <c r="D83" i="15"/>
  <c r="AB82" i="15"/>
  <c r="R82" i="15"/>
  <c r="D82" i="15"/>
  <c r="AB81" i="15"/>
  <c r="R81" i="15"/>
  <c r="D81" i="15"/>
  <c r="AB80" i="15"/>
  <c r="R80" i="15"/>
  <c r="P80" i="15"/>
  <c r="P81" i="15" s="1"/>
  <c r="P82" i="15" s="1"/>
  <c r="P83" i="15" s="1"/>
  <c r="P84" i="15" s="1"/>
  <c r="P85" i="15" s="1"/>
  <c r="P86" i="15" s="1"/>
  <c r="P87" i="15" s="1"/>
  <c r="P88" i="15" s="1"/>
  <c r="P89" i="15" s="1"/>
  <c r="P90" i="15" s="1"/>
  <c r="P91" i="15" s="1"/>
  <c r="P92" i="15" s="1"/>
  <c r="P93" i="15" s="1"/>
  <c r="P94" i="15" s="1"/>
  <c r="P95" i="15" s="1"/>
  <c r="P96" i="15" s="1"/>
  <c r="P97" i="15" s="1"/>
  <c r="P98" i="15" s="1"/>
  <c r="P99" i="15" s="1"/>
  <c r="P100" i="15" s="1"/>
  <c r="P101" i="15" s="1"/>
  <c r="P102" i="15" s="1"/>
  <c r="P103" i="15" s="1"/>
  <c r="P104" i="15" s="1"/>
  <c r="P105" i="15" s="1"/>
  <c r="P106" i="15" s="1"/>
  <c r="P107" i="15" s="1"/>
  <c r="P108" i="15" s="1"/>
  <c r="P109" i="15" s="1"/>
  <c r="D80" i="15"/>
  <c r="AB79" i="15"/>
  <c r="R79" i="15"/>
  <c r="D79" i="15"/>
  <c r="AA72" i="15"/>
  <c r="Z72" i="15"/>
  <c r="Y72" i="15"/>
  <c r="X72" i="15"/>
  <c r="W72" i="15"/>
  <c r="V72" i="15"/>
  <c r="U72" i="15"/>
  <c r="T72" i="15"/>
  <c r="S72" i="15"/>
  <c r="Q72" i="15"/>
  <c r="N72" i="15"/>
  <c r="M72" i="15"/>
  <c r="L72" i="15"/>
  <c r="K72" i="15"/>
  <c r="J72" i="15"/>
  <c r="I72" i="15"/>
  <c r="H72" i="15"/>
  <c r="G72" i="15"/>
  <c r="F72" i="15"/>
  <c r="E72" i="15"/>
  <c r="C72" i="15"/>
  <c r="AB71" i="15"/>
  <c r="R71" i="15"/>
  <c r="D71" i="15"/>
  <c r="AB70" i="15"/>
  <c r="R70" i="15"/>
  <c r="D70" i="15"/>
  <c r="AB69" i="15"/>
  <c r="R69" i="15"/>
  <c r="D69" i="15"/>
  <c r="AB68" i="15"/>
  <c r="R68" i="15"/>
  <c r="D68" i="15"/>
  <c r="AB67" i="15"/>
  <c r="R67" i="15"/>
  <c r="D67" i="15"/>
  <c r="AB66" i="15"/>
  <c r="R66" i="15"/>
  <c r="D66" i="15"/>
  <c r="AB65" i="15"/>
  <c r="R65" i="15"/>
  <c r="D65" i="15"/>
  <c r="AB64" i="15"/>
  <c r="R64" i="15"/>
  <c r="D64" i="15"/>
  <c r="AB63" i="15"/>
  <c r="R63" i="15"/>
  <c r="D63" i="15"/>
  <c r="AB62" i="15"/>
  <c r="R62" i="15"/>
  <c r="D62" i="15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AB61" i="15"/>
  <c r="R61" i="15"/>
  <c r="D61" i="15"/>
  <c r="AB60" i="15"/>
  <c r="R60" i="15"/>
  <c r="D60" i="15"/>
  <c r="AB59" i="15"/>
  <c r="R59" i="15"/>
  <c r="D59" i="15"/>
  <c r="AB58" i="15"/>
  <c r="R58" i="15"/>
  <c r="D58" i="15"/>
  <c r="AB57" i="15"/>
  <c r="R57" i="15"/>
  <c r="D57" i="15"/>
  <c r="AB56" i="15"/>
  <c r="R56" i="15"/>
  <c r="D56" i="15"/>
  <c r="AB55" i="15"/>
  <c r="R55" i="15"/>
  <c r="D55" i="15"/>
  <c r="B55" i="15"/>
  <c r="B56" i="15" s="1"/>
  <c r="B57" i="15" s="1"/>
  <c r="B58" i="15" s="1"/>
  <c r="B59" i="15" s="1"/>
  <c r="B60" i="15" s="1"/>
  <c r="AB54" i="15"/>
  <c r="R54" i="15"/>
  <c r="D54" i="15"/>
  <c r="AB53" i="15"/>
  <c r="R53" i="15"/>
  <c r="D53" i="15"/>
  <c r="AB52" i="15"/>
  <c r="R52" i="15"/>
  <c r="D52" i="15"/>
  <c r="AB51" i="15"/>
  <c r="R51" i="15"/>
  <c r="D51" i="15"/>
  <c r="AB50" i="15"/>
  <c r="R50" i="15"/>
  <c r="D50" i="15"/>
  <c r="AB49" i="15"/>
  <c r="R49" i="15"/>
  <c r="D49" i="15"/>
  <c r="AB48" i="15"/>
  <c r="R48" i="15"/>
  <c r="D48" i="15"/>
  <c r="AB47" i="15"/>
  <c r="R47" i="15"/>
  <c r="D47" i="15"/>
  <c r="AB46" i="15"/>
  <c r="R46" i="15"/>
  <c r="D46" i="15"/>
  <c r="AB45" i="15"/>
  <c r="R45" i="15"/>
  <c r="P45" i="15"/>
  <c r="P46" i="15" s="1"/>
  <c r="P47" i="15" s="1"/>
  <c r="P48" i="15" s="1"/>
  <c r="P49" i="15" s="1"/>
  <c r="P50" i="15" s="1"/>
  <c r="P51" i="15" s="1"/>
  <c r="P52" i="15" s="1"/>
  <c r="P53" i="15" s="1"/>
  <c r="P54" i="15" s="1"/>
  <c r="P55" i="15" s="1"/>
  <c r="P56" i="15" s="1"/>
  <c r="P57" i="15" s="1"/>
  <c r="P58" i="15" s="1"/>
  <c r="P59" i="15" s="1"/>
  <c r="P60" i="15" s="1"/>
  <c r="P61" i="15" s="1"/>
  <c r="P62" i="15" s="1"/>
  <c r="P63" i="15" s="1"/>
  <c r="P64" i="15" s="1"/>
  <c r="P65" i="15" s="1"/>
  <c r="P66" i="15" s="1"/>
  <c r="P67" i="15" s="1"/>
  <c r="P68" i="15" s="1"/>
  <c r="P69" i="15" s="1"/>
  <c r="P70" i="15" s="1"/>
  <c r="P71" i="15" s="1"/>
  <c r="D45" i="15"/>
  <c r="AB44" i="15"/>
  <c r="R44" i="15"/>
  <c r="D44" i="15"/>
  <c r="P40" i="15"/>
  <c r="AD40" i="15" s="1"/>
  <c r="AA37" i="15"/>
  <c r="S6" i="1" s="1"/>
  <c r="Z37" i="15"/>
  <c r="Q6" i="1" s="1"/>
  <c r="Y37" i="15"/>
  <c r="O6" i="1" s="1"/>
  <c r="X37" i="15"/>
  <c r="M6" i="1" s="1"/>
  <c r="W37" i="15"/>
  <c r="K6" i="1" s="1"/>
  <c r="V37" i="15"/>
  <c r="I6" i="1" s="1"/>
  <c r="U37" i="15"/>
  <c r="G6" i="1" s="1"/>
  <c r="T37" i="15"/>
  <c r="E6" i="1" s="1"/>
  <c r="S37" i="15"/>
  <c r="C6" i="1" s="1"/>
  <c r="Q37" i="15"/>
  <c r="N37" i="15"/>
  <c r="M37" i="15"/>
  <c r="L37" i="15"/>
  <c r="K37" i="15"/>
  <c r="J37" i="15"/>
  <c r="I37" i="15"/>
  <c r="H37" i="15"/>
  <c r="G37" i="15"/>
  <c r="F37" i="15"/>
  <c r="E37" i="15"/>
  <c r="C37" i="15"/>
  <c r="AB36" i="15"/>
  <c r="R36" i="15"/>
  <c r="AN36" i="15" s="1"/>
  <c r="D36" i="15"/>
  <c r="AB35" i="15"/>
  <c r="R35" i="15"/>
  <c r="AN35" i="15" s="1"/>
  <c r="D35" i="15"/>
  <c r="AB34" i="15"/>
  <c r="R34" i="15"/>
  <c r="AN34" i="15" s="1"/>
  <c r="D34" i="15"/>
  <c r="AB33" i="15"/>
  <c r="R33" i="15"/>
  <c r="AN33" i="15" s="1"/>
  <c r="D33" i="15"/>
  <c r="AB32" i="15"/>
  <c r="R32" i="15"/>
  <c r="AN32" i="15" s="1"/>
  <c r="D32" i="15"/>
  <c r="AB31" i="15"/>
  <c r="R31" i="15"/>
  <c r="AN31" i="15" s="1"/>
  <c r="D31" i="15"/>
  <c r="AB30" i="15"/>
  <c r="R30" i="15"/>
  <c r="AN30" i="15" s="1"/>
  <c r="D30" i="15"/>
  <c r="AB29" i="15"/>
  <c r="R29" i="15"/>
  <c r="AN29" i="15" s="1"/>
  <c r="D29" i="15"/>
  <c r="AB28" i="15"/>
  <c r="R28" i="15"/>
  <c r="AN28" i="15" s="1"/>
  <c r="D28" i="15"/>
  <c r="AB27" i="15"/>
  <c r="R27" i="15"/>
  <c r="AN27" i="15" s="1"/>
  <c r="D27" i="15"/>
  <c r="AB26" i="15"/>
  <c r="R26" i="15"/>
  <c r="AN26" i="15" s="1"/>
  <c r="D26" i="15"/>
  <c r="AB25" i="15"/>
  <c r="R25" i="15"/>
  <c r="AN25" i="15" s="1"/>
  <c r="D25" i="15"/>
  <c r="AB24" i="15"/>
  <c r="R24" i="15"/>
  <c r="AN24" i="15" s="1"/>
  <c r="D24" i="15"/>
  <c r="AB23" i="15"/>
  <c r="R23" i="15"/>
  <c r="AN23" i="15" s="1"/>
  <c r="D23" i="15"/>
  <c r="AB22" i="15"/>
  <c r="R22" i="15"/>
  <c r="AN22" i="15" s="1"/>
  <c r="D22" i="15"/>
  <c r="AB21" i="15"/>
  <c r="R21" i="15"/>
  <c r="AN21" i="15" s="1"/>
  <c r="D21" i="15"/>
  <c r="AB20" i="15"/>
  <c r="R20" i="15"/>
  <c r="AN20" i="15" s="1"/>
  <c r="D20" i="15"/>
  <c r="AB19" i="15"/>
  <c r="R19" i="15"/>
  <c r="AN19" i="15" s="1"/>
  <c r="D19" i="15"/>
  <c r="AB18" i="15"/>
  <c r="R18" i="15"/>
  <c r="AN18" i="15" s="1"/>
  <c r="D18" i="15"/>
  <c r="AB17" i="15"/>
  <c r="R17" i="15"/>
  <c r="AN17" i="15" s="1"/>
  <c r="D17" i="15"/>
  <c r="AB16" i="15"/>
  <c r="R16" i="15"/>
  <c r="AN16" i="15" s="1"/>
  <c r="D16" i="15"/>
  <c r="AB15" i="15"/>
  <c r="R15" i="15"/>
  <c r="AN15" i="15" s="1"/>
  <c r="D15" i="15"/>
  <c r="AB14" i="15"/>
  <c r="R14" i="15"/>
  <c r="AN14" i="15" s="1"/>
  <c r="D14" i="15"/>
  <c r="AB13" i="15"/>
  <c r="R13" i="15"/>
  <c r="AN13" i="15" s="1"/>
  <c r="D13" i="15"/>
  <c r="AB12" i="15"/>
  <c r="R12" i="15"/>
  <c r="AN12" i="15" s="1"/>
  <c r="D12" i="15"/>
  <c r="AB11" i="15"/>
  <c r="R11" i="15"/>
  <c r="AN11" i="15" s="1"/>
  <c r="D11" i="15"/>
  <c r="AB10" i="15"/>
  <c r="R10" i="15"/>
  <c r="AN10" i="15" s="1"/>
  <c r="D10" i="15"/>
  <c r="R9" i="15"/>
  <c r="AN9" i="15" s="1"/>
  <c r="D9" i="15"/>
  <c r="AB8" i="15"/>
  <c r="R8" i="15"/>
  <c r="D8" i="15"/>
  <c r="AB7" i="15"/>
  <c r="P7" i="15"/>
  <c r="P8" i="15" s="1"/>
  <c r="P9" i="15" s="1"/>
  <c r="P10" i="15" s="1"/>
  <c r="P11" i="15" s="1"/>
  <c r="P12" i="15" s="1"/>
  <c r="P13" i="15" s="1"/>
  <c r="P14" i="15" s="1"/>
  <c r="P15" i="15" s="1"/>
  <c r="P16" i="15" s="1"/>
  <c r="P17" i="15" s="1"/>
  <c r="P18" i="15" s="1"/>
  <c r="P19" i="15" s="1"/>
  <c r="P20" i="15" s="1"/>
  <c r="P21" i="15" s="1"/>
  <c r="P22" i="15" s="1"/>
  <c r="P23" i="15" s="1"/>
  <c r="P24" i="15" s="1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P36" i="15" s="1"/>
  <c r="AB6" i="15"/>
  <c r="R6" i="15"/>
  <c r="D6" i="15"/>
  <c r="H1042" i="15" l="1"/>
  <c r="K58" i="9"/>
  <c r="D1042" i="15"/>
  <c r="H1044" i="15"/>
  <c r="H70" i="9"/>
  <c r="L70" i="9" s="1"/>
  <c r="E71" i="9"/>
  <c r="F1042" i="15"/>
  <c r="E1043" i="15"/>
  <c r="E23" i="9" s="1"/>
  <c r="G63" i="9" s="1"/>
  <c r="V27" i="1"/>
  <c r="H71" i="9"/>
  <c r="H69" i="9"/>
  <c r="L69" i="9" s="1"/>
  <c r="G72" i="9"/>
  <c r="C7" i="1"/>
  <c r="AE72" i="15"/>
  <c r="D7" i="1" s="1"/>
  <c r="O8" i="1"/>
  <c r="AK110" i="15"/>
  <c r="P8" i="1" s="1"/>
  <c r="G9" i="1"/>
  <c r="AG147" i="15"/>
  <c r="H9" i="1" s="1"/>
  <c r="O10" i="1"/>
  <c r="AK185" i="15"/>
  <c r="G11" i="1"/>
  <c r="AG222" i="15"/>
  <c r="H11" i="1" s="1"/>
  <c r="Q12" i="1"/>
  <c r="AL260" i="15"/>
  <c r="R12" i="1" s="1"/>
  <c r="C13" i="1"/>
  <c r="AE298" i="15"/>
  <c r="D13" i="1" s="1"/>
  <c r="S14" i="1"/>
  <c r="AM335" i="15"/>
  <c r="T14" i="1" s="1"/>
  <c r="E15" i="1"/>
  <c r="AF373" i="15"/>
  <c r="F15" i="1" s="1"/>
  <c r="AA1042" i="15"/>
  <c r="S17" i="1"/>
  <c r="AM446" i="15"/>
  <c r="T17" i="1" s="1"/>
  <c r="C19" i="1"/>
  <c r="AE484" i="15"/>
  <c r="D19" i="1" s="1"/>
  <c r="E20" i="1"/>
  <c r="AF519" i="15"/>
  <c r="F20" i="1" s="1"/>
  <c r="M21" i="1"/>
  <c r="AJ557" i="15"/>
  <c r="N21" i="1" s="1"/>
  <c r="M32" i="1"/>
  <c r="AJ927" i="15"/>
  <c r="N32" i="1" s="1"/>
  <c r="M33" i="1"/>
  <c r="AJ962" i="15"/>
  <c r="N33" i="1" s="1"/>
  <c r="E1042" i="15"/>
  <c r="E7" i="1"/>
  <c r="AF72" i="15"/>
  <c r="F7" i="1" s="1"/>
  <c r="Q8" i="1"/>
  <c r="AL110" i="15"/>
  <c r="R8" i="1" s="1"/>
  <c r="I9" i="1"/>
  <c r="AH147" i="15"/>
  <c r="J9" i="1" s="1"/>
  <c r="Q10" i="1"/>
  <c r="AL185" i="15"/>
  <c r="S12" i="1"/>
  <c r="AM260" i="15"/>
  <c r="T12" i="1" s="1"/>
  <c r="E13" i="1"/>
  <c r="AF298" i="15"/>
  <c r="F13" i="1" s="1"/>
  <c r="G15" i="1"/>
  <c r="AG373" i="15"/>
  <c r="H15" i="1" s="1"/>
  <c r="D1043" i="15"/>
  <c r="E21" i="9" s="1"/>
  <c r="E19" i="1"/>
  <c r="AF484" i="15"/>
  <c r="F19" i="1" s="1"/>
  <c r="G20" i="1"/>
  <c r="AG519" i="15"/>
  <c r="H20" i="1" s="1"/>
  <c r="O21" i="1"/>
  <c r="AK557" i="15"/>
  <c r="P21" i="1" s="1"/>
  <c r="V28" i="1"/>
  <c r="I1044" i="15"/>
  <c r="O32" i="1"/>
  <c r="Q32" i="1"/>
  <c r="AK927" i="15"/>
  <c r="P32" i="1" s="1"/>
  <c r="O33" i="1"/>
  <c r="AK962" i="15"/>
  <c r="P33" i="1" s="1"/>
  <c r="C29" i="1"/>
  <c r="AE853" i="15"/>
  <c r="D29" i="1" s="1"/>
  <c r="C34" i="1"/>
  <c r="AE1000" i="15"/>
  <c r="D34" i="1" s="1"/>
  <c r="S1044" i="15"/>
  <c r="C35" i="1"/>
  <c r="AE1037" i="15"/>
  <c r="D35" i="1" s="1"/>
  <c r="M9" i="1"/>
  <c r="AJ147" i="15"/>
  <c r="N9" i="1" s="1"/>
  <c r="E29" i="1"/>
  <c r="AF853" i="15"/>
  <c r="F29" i="1" s="1"/>
  <c r="S1043" i="15"/>
  <c r="C30" i="1"/>
  <c r="AE890" i="15"/>
  <c r="D30" i="1" s="1"/>
  <c r="S32" i="1"/>
  <c r="AM927" i="15"/>
  <c r="T32" i="1" s="1"/>
  <c r="S33" i="1"/>
  <c r="AM962" i="15"/>
  <c r="T33" i="1" s="1"/>
  <c r="E34" i="1"/>
  <c r="AF1000" i="15"/>
  <c r="F34" i="1" s="1"/>
  <c r="T1044" i="15"/>
  <c r="E35" i="1"/>
  <c r="AF1037" i="15"/>
  <c r="F35" i="1" s="1"/>
  <c r="G19" i="1"/>
  <c r="AG484" i="15"/>
  <c r="H19" i="1" s="1"/>
  <c r="I7" i="1"/>
  <c r="AH72" i="15"/>
  <c r="J7" i="1" s="1"/>
  <c r="F1043" i="15"/>
  <c r="E22" i="9" s="1"/>
  <c r="G1043" i="15"/>
  <c r="E24" i="9" s="1"/>
  <c r="H63" i="9" s="1"/>
  <c r="G29" i="1"/>
  <c r="AG853" i="15"/>
  <c r="H29" i="1" s="1"/>
  <c r="T1043" i="15"/>
  <c r="E30" i="1"/>
  <c r="AF890" i="15"/>
  <c r="F30" i="1" s="1"/>
  <c r="U1044" i="15"/>
  <c r="G35" i="1"/>
  <c r="AG1037" i="15"/>
  <c r="H35" i="1" s="1"/>
  <c r="I1042" i="15"/>
  <c r="Q9" i="1"/>
  <c r="AL147" i="15"/>
  <c r="R9" i="1" s="1"/>
  <c r="S11" i="1"/>
  <c r="S10" i="1" s="1"/>
  <c r="AM222" i="15"/>
  <c r="T11" i="1" s="1"/>
  <c r="C12" i="1"/>
  <c r="AE260" i="15"/>
  <c r="D12" i="1" s="1"/>
  <c r="M13" i="1"/>
  <c r="AJ298" i="15"/>
  <c r="N13" i="1" s="1"/>
  <c r="E14" i="1"/>
  <c r="AF335" i="15"/>
  <c r="F14" i="1" s="1"/>
  <c r="O15" i="1"/>
  <c r="AK373" i="15"/>
  <c r="P15" i="1" s="1"/>
  <c r="G16" i="1"/>
  <c r="AG410" i="15"/>
  <c r="H16" i="1" s="1"/>
  <c r="T1042" i="15"/>
  <c r="E17" i="1"/>
  <c r="AF446" i="15"/>
  <c r="F17" i="1" s="1"/>
  <c r="H1043" i="15"/>
  <c r="E26" i="9" s="1"/>
  <c r="J63" i="9" s="1"/>
  <c r="M19" i="1"/>
  <c r="AJ484" i="15"/>
  <c r="N19" i="1" s="1"/>
  <c r="O20" i="1"/>
  <c r="AK519" i="15"/>
  <c r="P20" i="1" s="1"/>
  <c r="I29" i="1"/>
  <c r="AH853" i="15"/>
  <c r="J29" i="1" s="1"/>
  <c r="U1043" i="15"/>
  <c r="G30" i="1"/>
  <c r="AG890" i="15"/>
  <c r="H30" i="1" s="1"/>
  <c r="I34" i="1"/>
  <c r="AH1000" i="15"/>
  <c r="J34" i="1" s="1"/>
  <c r="V1044" i="15"/>
  <c r="I35" i="1"/>
  <c r="AH1037" i="15"/>
  <c r="J35" i="1" s="1"/>
  <c r="I15" i="1"/>
  <c r="AH373" i="15"/>
  <c r="J15" i="1" s="1"/>
  <c r="I20" i="1"/>
  <c r="AH519" i="15"/>
  <c r="J20" i="1" s="1"/>
  <c r="O11" i="1"/>
  <c r="AK222" i="15"/>
  <c r="C14" i="1"/>
  <c r="AE335" i="15"/>
  <c r="D14" i="1" s="1"/>
  <c r="M7" i="1"/>
  <c r="AJ72" i="15"/>
  <c r="N7" i="1" s="1"/>
  <c r="O7" i="1"/>
  <c r="AK72" i="15"/>
  <c r="P7" i="1" s="1"/>
  <c r="C8" i="1"/>
  <c r="AE110" i="15"/>
  <c r="D8" i="1" s="1"/>
  <c r="S9" i="1"/>
  <c r="AM147" i="15"/>
  <c r="T9" i="1" s="1"/>
  <c r="C10" i="1"/>
  <c r="AE185" i="15"/>
  <c r="D10" i="1" s="1"/>
  <c r="E12" i="1"/>
  <c r="AF260" i="15"/>
  <c r="F12" i="1" s="1"/>
  <c r="O13" i="1"/>
  <c r="AK298" i="15"/>
  <c r="P13" i="1" s="1"/>
  <c r="G14" i="1"/>
  <c r="AG335" i="15"/>
  <c r="H14" i="1" s="1"/>
  <c r="Q15" i="1"/>
  <c r="AL373" i="15"/>
  <c r="R15" i="1" s="1"/>
  <c r="I16" i="1"/>
  <c r="AH410" i="15"/>
  <c r="J16" i="1" s="1"/>
  <c r="U1042" i="15"/>
  <c r="G17" i="1"/>
  <c r="AG446" i="15"/>
  <c r="H17" i="1" s="1"/>
  <c r="I1043" i="15"/>
  <c r="E25" i="9" s="1"/>
  <c r="O19" i="1"/>
  <c r="AK484" i="15"/>
  <c r="P19" i="1" s="1"/>
  <c r="Q20" i="1"/>
  <c r="AL519" i="15"/>
  <c r="R20" i="1" s="1"/>
  <c r="V23" i="1"/>
  <c r="K29" i="1"/>
  <c r="AI853" i="15"/>
  <c r="L29" i="1" s="1"/>
  <c r="V1043" i="15"/>
  <c r="I30" i="1"/>
  <c r="AH890" i="15"/>
  <c r="J30" i="1" s="1"/>
  <c r="K34" i="1"/>
  <c r="AI1000" i="15"/>
  <c r="L34" i="1" s="1"/>
  <c r="W1044" i="15"/>
  <c r="K35" i="1"/>
  <c r="AI1037" i="15"/>
  <c r="L35" i="1" s="1"/>
  <c r="E10" i="1"/>
  <c r="AF185" i="15"/>
  <c r="F10" i="1" s="1"/>
  <c r="G12" i="1"/>
  <c r="AG260" i="15"/>
  <c r="H12" i="1" s="1"/>
  <c r="Q13" i="1"/>
  <c r="AL298" i="15"/>
  <c r="R13" i="1" s="1"/>
  <c r="S15" i="1"/>
  <c r="AM373" i="15"/>
  <c r="T15" i="1" s="1"/>
  <c r="K16" i="1"/>
  <c r="AI410" i="15"/>
  <c r="I17" i="1"/>
  <c r="AH446" i="15"/>
  <c r="J17" i="1" s="1"/>
  <c r="Q19" i="1"/>
  <c r="AL484" i="15"/>
  <c r="R19" i="1" s="1"/>
  <c r="S20" i="1"/>
  <c r="AM519" i="15"/>
  <c r="T20" i="1" s="1"/>
  <c r="C21" i="1"/>
  <c r="AE557" i="15"/>
  <c r="D21" i="1" s="1"/>
  <c r="M29" i="1"/>
  <c r="AJ853" i="15"/>
  <c r="N29" i="1" s="1"/>
  <c r="K30" i="1"/>
  <c r="AI890" i="15"/>
  <c r="L30" i="1" s="1"/>
  <c r="C32" i="1"/>
  <c r="AE927" i="15"/>
  <c r="D32" i="1" s="1"/>
  <c r="C33" i="1"/>
  <c r="AE962" i="15"/>
  <c r="D33" i="1" s="1"/>
  <c r="M34" i="1"/>
  <c r="AJ1000" i="15"/>
  <c r="N34" i="1" s="1"/>
  <c r="X1044" i="15"/>
  <c r="M35" i="1"/>
  <c r="AJ1037" i="15"/>
  <c r="N35" i="1" s="1"/>
  <c r="S7" i="1"/>
  <c r="AM72" i="15"/>
  <c r="T7" i="1" s="1"/>
  <c r="G8" i="1"/>
  <c r="AG110" i="15"/>
  <c r="H8" i="1" s="1"/>
  <c r="G10" i="1"/>
  <c r="AG185" i="15"/>
  <c r="H10" i="1" s="1"/>
  <c r="I12" i="1"/>
  <c r="AH260" i="15"/>
  <c r="J12" i="1" s="1"/>
  <c r="S13" i="1"/>
  <c r="AM298" i="15"/>
  <c r="T13" i="1" s="1"/>
  <c r="K14" i="1"/>
  <c r="AI335" i="15"/>
  <c r="M16" i="1"/>
  <c r="AJ410" i="15"/>
  <c r="N16" i="1" s="1"/>
  <c r="W1042" i="15"/>
  <c r="K17" i="1"/>
  <c r="AI446" i="15"/>
  <c r="S19" i="1"/>
  <c r="AM484" i="15"/>
  <c r="T19" i="1" s="1"/>
  <c r="E21" i="1"/>
  <c r="AF557" i="15"/>
  <c r="F21" i="1" s="1"/>
  <c r="O29" i="1"/>
  <c r="AK853" i="15"/>
  <c r="P29" i="1" s="1"/>
  <c r="M30" i="1"/>
  <c r="AJ890" i="15"/>
  <c r="N30" i="1" s="1"/>
  <c r="D1044" i="15"/>
  <c r="E32" i="1"/>
  <c r="AF927" i="15"/>
  <c r="F32" i="1" s="1"/>
  <c r="E33" i="1"/>
  <c r="AF962" i="15"/>
  <c r="F33" i="1" s="1"/>
  <c r="O34" i="1"/>
  <c r="AK1000" i="15"/>
  <c r="P34" i="1" s="1"/>
  <c r="Y1044" i="15"/>
  <c r="O35" i="1"/>
  <c r="AK1037" i="15"/>
  <c r="P35" i="1" s="1"/>
  <c r="K15" i="1"/>
  <c r="AI373" i="15"/>
  <c r="C16" i="1"/>
  <c r="AE410" i="15"/>
  <c r="D16" i="1" s="1"/>
  <c r="Q11" i="1"/>
  <c r="AL222" i="15"/>
  <c r="R11" i="1" s="1"/>
  <c r="R10" i="1" s="1"/>
  <c r="M15" i="1"/>
  <c r="AJ373" i="15"/>
  <c r="N15" i="1" s="1"/>
  <c r="E16" i="1"/>
  <c r="AF410" i="15"/>
  <c r="F16" i="1" s="1"/>
  <c r="S1042" i="15"/>
  <c r="C17" i="1"/>
  <c r="AE446" i="15"/>
  <c r="D17" i="1" s="1"/>
  <c r="AH201" i="15"/>
  <c r="AN201" i="15" s="1"/>
  <c r="K12" i="1"/>
  <c r="AI260" i="15"/>
  <c r="M14" i="1"/>
  <c r="AJ335" i="15"/>
  <c r="N14" i="1" s="1"/>
  <c r="O16" i="1"/>
  <c r="AK410" i="15"/>
  <c r="P16" i="1" s="1"/>
  <c r="X1042" i="15"/>
  <c r="M17" i="1"/>
  <c r="AJ446" i="15"/>
  <c r="N17" i="1" s="1"/>
  <c r="G21" i="1"/>
  <c r="AG557" i="15"/>
  <c r="H21" i="1" s="1"/>
  <c r="V24" i="1"/>
  <c r="V26" i="1"/>
  <c r="Q29" i="1"/>
  <c r="AL853" i="15"/>
  <c r="R29" i="1" s="1"/>
  <c r="Y1043" i="15"/>
  <c r="O30" i="1"/>
  <c r="AK890" i="15"/>
  <c r="P30" i="1" s="1"/>
  <c r="E1044" i="15"/>
  <c r="G32" i="1"/>
  <c r="AG927" i="15"/>
  <c r="H32" i="1" s="1"/>
  <c r="G33" i="1"/>
  <c r="AG962" i="15"/>
  <c r="H33" i="1" s="1"/>
  <c r="Q34" i="1"/>
  <c r="S34" i="1"/>
  <c r="AL1000" i="15"/>
  <c r="R34" i="1" s="1"/>
  <c r="Z1044" i="15"/>
  <c r="Q35" i="1"/>
  <c r="AL1037" i="15"/>
  <c r="R35" i="1" s="1"/>
  <c r="S8" i="1"/>
  <c r="AM110" i="15"/>
  <c r="T8" i="1" s="1"/>
  <c r="K9" i="1"/>
  <c r="AI147" i="15"/>
  <c r="G13" i="1"/>
  <c r="AG298" i="15"/>
  <c r="H13" i="1" s="1"/>
  <c r="Q21" i="1"/>
  <c r="AL557" i="15"/>
  <c r="R21" i="1" s="1"/>
  <c r="Q33" i="1"/>
  <c r="AL962" i="15"/>
  <c r="R33" i="1" s="1"/>
  <c r="S21" i="1"/>
  <c r="AM557" i="15"/>
  <c r="T21" i="1" s="1"/>
  <c r="E18" i="9"/>
  <c r="K7" i="1"/>
  <c r="AI72" i="15"/>
  <c r="O9" i="1"/>
  <c r="AK147" i="15"/>
  <c r="P9" i="1" s="1"/>
  <c r="K19" i="1"/>
  <c r="AI484" i="15"/>
  <c r="L19" i="1" s="1"/>
  <c r="M20" i="1"/>
  <c r="AJ519" i="15"/>
  <c r="N20" i="1" s="1"/>
  <c r="G34" i="1"/>
  <c r="AG1000" i="15"/>
  <c r="H34" i="1" s="1"/>
  <c r="I8" i="1"/>
  <c r="AH110" i="15"/>
  <c r="J8" i="1" s="1"/>
  <c r="I10" i="1"/>
  <c r="AH185" i="15"/>
  <c r="J10" i="1" s="1"/>
  <c r="K8" i="1"/>
  <c r="AI110" i="15"/>
  <c r="C9" i="1"/>
  <c r="AE147" i="15"/>
  <c r="D9" i="1" s="1"/>
  <c r="K10" i="1"/>
  <c r="AI185" i="15"/>
  <c r="C11" i="1"/>
  <c r="AE222" i="15"/>
  <c r="D11" i="1" s="1"/>
  <c r="M12" i="1"/>
  <c r="AJ260" i="15"/>
  <c r="N12" i="1" s="1"/>
  <c r="O14" i="1"/>
  <c r="AK335" i="15"/>
  <c r="P14" i="1" s="1"/>
  <c r="Q16" i="1"/>
  <c r="AL410" i="15"/>
  <c r="R16" i="1" s="1"/>
  <c r="Y1042" i="15"/>
  <c r="O17" i="1"/>
  <c r="AK446" i="15"/>
  <c r="P17" i="1" s="1"/>
  <c r="I21" i="1"/>
  <c r="AH557" i="15"/>
  <c r="J21" i="1" s="1"/>
  <c r="V25" i="1"/>
  <c r="S29" i="1"/>
  <c r="AM853" i="15"/>
  <c r="T29" i="1" s="1"/>
  <c r="Z1043" i="15"/>
  <c r="Q30" i="1"/>
  <c r="AL890" i="15"/>
  <c r="R30" i="1" s="1"/>
  <c r="F1044" i="15"/>
  <c r="I32" i="1"/>
  <c r="AH927" i="15"/>
  <c r="J32" i="1" s="1"/>
  <c r="I33" i="1"/>
  <c r="AH962" i="15"/>
  <c r="J33" i="1" s="1"/>
  <c r="AA1044" i="15"/>
  <c r="S35" i="1"/>
  <c r="AM1037" i="15"/>
  <c r="T35" i="1" s="1"/>
  <c r="G7" i="1"/>
  <c r="AG72" i="15"/>
  <c r="H7" i="1" s="1"/>
  <c r="M11" i="1"/>
  <c r="K11" i="1"/>
  <c r="AJ222" i="15"/>
  <c r="N11" i="1" s="1"/>
  <c r="I13" i="1"/>
  <c r="AH298" i="15"/>
  <c r="J13" i="1" s="1"/>
  <c r="I19" i="1"/>
  <c r="AH484" i="15"/>
  <c r="J19" i="1" s="1"/>
  <c r="K20" i="1"/>
  <c r="AI519" i="15"/>
  <c r="L20" i="1" s="1"/>
  <c r="K13" i="1"/>
  <c r="AI298" i="15"/>
  <c r="Q7" i="1"/>
  <c r="AL72" i="15"/>
  <c r="R7" i="1" s="1"/>
  <c r="E8" i="1"/>
  <c r="AF110" i="15"/>
  <c r="F8" i="1" s="1"/>
  <c r="V6" i="1"/>
  <c r="X6" i="1" s="1"/>
  <c r="M8" i="1"/>
  <c r="AJ110" i="15"/>
  <c r="N8" i="1" s="1"/>
  <c r="E9" i="1"/>
  <c r="AF147" i="15"/>
  <c r="F9" i="1" s="1"/>
  <c r="M10" i="1"/>
  <c r="AJ185" i="15"/>
  <c r="N10" i="1" s="1"/>
  <c r="E11" i="1"/>
  <c r="AF222" i="15"/>
  <c r="F11" i="1" s="1"/>
  <c r="O12" i="1"/>
  <c r="AK260" i="15"/>
  <c r="P12" i="1" s="1"/>
  <c r="Q14" i="1"/>
  <c r="AL335" i="15"/>
  <c r="R14" i="1" s="1"/>
  <c r="C15" i="1"/>
  <c r="AE373" i="15"/>
  <c r="D15" i="1" s="1"/>
  <c r="S16" i="1"/>
  <c r="AM410" i="15"/>
  <c r="T16" i="1" s="1"/>
  <c r="Z1042" i="15"/>
  <c r="Q17" i="1"/>
  <c r="AL446" i="15"/>
  <c r="R17" i="1" s="1"/>
  <c r="C20" i="1"/>
  <c r="AE519" i="15"/>
  <c r="D20" i="1" s="1"/>
  <c r="K21" i="1"/>
  <c r="AI557" i="15"/>
  <c r="L21" i="1" s="1"/>
  <c r="AA1043" i="15"/>
  <c r="S30" i="1"/>
  <c r="AM890" i="15"/>
  <c r="T30" i="1" s="1"/>
  <c r="G1044" i="15"/>
  <c r="K32" i="1"/>
  <c r="AI927" i="15"/>
  <c r="L32" i="1" s="1"/>
  <c r="K33" i="1"/>
  <c r="AI962" i="15"/>
  <c r="L33" i="1" s="1"/>
  <c r="L18" i="1"/>
  <c r="AN8" i="15"/>
  <c r="AN37" i="15" s="1"/>
  <c r="AE37" i="15"/>
  <c r="D6" i="1" s="1"/>
  <c r="AB213" i="15"/>
  <c r="AN213" i="15"/>
  <c r="AB211" i="15"/>
  <c r="W594" i="15"/>
  <c r="K22" i="1" s="1"/>
  <c r="AB589" i="15"/>
  <c r="AB217" i="15"/>
  <c r="AN217" i="15"/>
  <c r="AB212" i="15"/>
  <c r="AN212" i="15"/>
  <c r="AB218" i="15"/>
  <c r="AN218" i="15"/>
  <c r="R147" i="15"/>
  <c r="D185" i="15"/>
  <c r="R72" i="15"/>
  <c r="AB335" i="15"/>
  <c r="D260" i="15"/>
  <c r="R594" i="15"/>
  <c r="AB631" i="15"/>
  <c r="D147" i="15"/>
  <c r="R298" i="15"/>
  <c r="D890" i="15"/>
  <c r="AB298" i="15"/>
  <c r="AB147" i="15"/>
  <c r="D335" i="15"/>
  <c r="R335" i="15"/>
  <c r="R37" i="15"/>
  <c r="AB72" i="15"/>
  <c r="D72" i="15"/>
  <c r="R110" i="15"/>
  <c r="D298" i="15"/>
  <c r="AB410" i="15"/>
  <c r="R410" i="15"/>
  <c r="D410" i="15"/>
  <c r="D484" i="15"/>
  <c r="R519" i="15"/>
  <c r="D519" i="15"/>
  <c r="AB519" i="15"/>
  <c r="D631" i="15"/>
  <c r="R668" i="15"/>
  <c r="AB705" i="15"/>
  <c r="AB742" i="15"/>
  <c r="D742" i="15"/>
  <c r="D853" i="15"/>
  <c r="K32" i="16"/>
  <c r="AB201" i="15"/>
  <c r="V222" i="15"/>
  <c r="D37" i="15"/>
  <c r="R185" i="15"/>
  <c r="AB37" i="15"/>
  <c r="R484" i="15"/>
  <c r="D594" i="15"/>
  <c r="D110" i="15"/>
  <c r="AB260" i="15"/>
  <c r="AB484" i="15"/>
  <c r="D668" i="15"/>
  <c r="N110" i="15"/>
  <c r="J1042" i="15" s="1"/>
  <c r="J1045" i="15" s="1"/>
  <c r="D222" i="15"/>
  <c r="D557" i="15"/>
  <c r="R446" i="15"/>
  <c r="AB185" i="15"/>
  <c r="AB927" i="15"/>
  <c r="AB110" i="15"/>
  <c r="R222" i="15"/>
  <c r="Q410" i="15"/>
  <c r="AB446" i="15"/>
  <c r="AB949" i="15"/>
  <c r="AB962" i="15" s="1"/>
  <c r="R1000" i="15"/>
  <c r="AB557" i="15"/>
  <c r="AB779" i="15"/>
  <c r="R260" i="15"/>
  <c r="D373" i="15"/>
  <c r="D779" i="15"/>
  <c r="R631" i="15"/>
  <c r="D962" i="15"/>
  <c r="R373" i="15"/>
  <c r="AB373" i="15"/>
  <c r="D446" i="15"/>
  <c r="X594" i="15"/>
  <c r="M22" i="1" s="1"/>
  <c r="R853" i="15"/>
  <c r="AB1000" i="15"/>
  <c r="H446" i="15"/>
  <c r="G1042" i="15" s="1"/>
  <c r="R557" i="15"/>
  <c r="D705" i="15"/>
  <c r="R816" i="15"/>
  <c r="AB853" i="15"/>
  <c r="R1037" i="15"/>
  <c r="AB816" i="15"/>
  <c r="R890" i="15"/>
  <c r="D927" i="15"/>
  <c r="R962" i="15"/>
  <c r="D1000" i="15"/>
  <c r="AB568" i="15"/>
  <c r="R742" i="15"/>
  <c r="R927" i="15"/>
  <c r="R705" i="15"/>
  <c r="R779" i="15"/>
  <c r="D1037" i="15"/>
  <c r="AB668" i="15"/>
  <c r="D816" i="15"/>
  <c r="AB890" i="15"/>
  <c r="AB1037" i="15"/>
  <c r="E16" i="9" l="1"/>
  <c r="H62" i="9" s="1"/>
  <c r="G1045" i="15"/>
  <c r="E14" i="9"/>
  <c r="G62" i="9" s="1"/>
  <c r="G65" i="9" s="1"/>
  <c r="E1045" i="15"/>
  <c r="E13" i="9"/>
  <c r="F1045" i="15"/>
  <c r="L71" i="9"/>
  <c r="E12" i="9"/>
  <c r="L12" i="9" s="1"/>
  <c r="E48" i="9" s="1"/>
  <c r="D1045" i="15"/>
  <c r="E17" i="9"/>
  <c r="I1045" i="15"/>
  <c r="H1045" i="15"/>
  <c r="E30" i="9"/>
  <c r="E31" i="9"/>
  <c r="G64" i="9" s="1"/>
  <c r="E34" i="9"/>
  <c r="L34" i="9" s="1"/>
  <c r="J50" i="9" s="1"/>
  <c r="L13" i="9"/>
  <c r="F48" i="9" s="1"/>
  <c r="F62" i="9"/>
  <c r="E32" i="9"/>
  <c r="H64" i="9" s="1"/>
  <c r="H65" i="9" s="1"/>
  <c r="E33" i="9"/>
  <c r="L33" i="9" s="1"/>
  <c r="I50" i="9" s="1"/>
  <c r="E29" i="9"/>
  <c r="E64" i="9" s="1"/>
  <c r="M12" i="9"/>
  <c r="V22" i="1"/>
  <c r="J64" i="9"/>
  <c r="U1045" i="15"/>
  <c r="H72" i="9"/>
  <c r="X1043" i="15"/>
  <c r="X1045" i="15" s="1"/>
  <c r="AH222" i="15"/>
  <c r="J11" i="1" s="1"/>
  <c r="J18" i="1" s="1"/>
  <c r="I11" i="1"/>
  <c r="V11" i="1" s="1"/>
  <c r="H18" i="1"/>
  <c r="AB594" i="15"/>
  <c r="E15" i="9"/>
  <c r="K62" i="9" s="1"/>
  <c r="G6" i="8"/>
  <c r="G9" i="8" s="1"/>
  <c r="V19" i="1"/>
  <c r="R36" i="1"/>
  <c r="E72" i="9"/>
  <c r="N31" i="1"/>
  <c r="P31" i="1"/>
  <c r="U12" i="1"/>
  <c r="L22" i="9"/>
  <c r="F49" i="9" s="1"/>
  <c r="F63" i="9"/>
  <c r="L21" i="9"/>
  <c r="E49" i="9" s="1"/>
  <c r="E63" i="9"/>
  <c r="L30" i="9"/>
  <c r="F50" i="9" s="1"/>
  <c r="F64" i="9"/>
  <c r="L29" i="9"/>
  <c r="E50" i="9" s="1"/>
  <c r="L18" i="9"/>
  <c r="J48" i="9" s="1"/>
  <c r="J62" i="9"/>
  <c r="L25" i="9"/>
  <c r="I49" i="9" s="1"/>
  <c r="I63" i="9"/>
  <c r="L17" i="9"/>
  <c r="I48" i="9" s="1"/>
  <c r="I62" i="9"/>
  <c r="S1045" i="15"/>
  <c r="U21" i="1"/>
  <c r="V21" i="1"/>
  <c r="V10" i="1"/>
  <c r="U35" i="1"/>
  <c r="AA1045" i="15"/>
  <c r="P11" i="1"/>
  <c r="P10" i="1"/>
  <c r="U10" i="1" s="1"/>
  <c r="V35" i="1"/>
  <c r="P36" i="1"/>
  <c r="J31" i="1"/>
  <c r="AB1044" i="15"/>
  <c r="V15" i="1"/>
  <c r="J36" i="1"/>
  <c r="V33" i="1"/>
  <c r="R31" i="1"/>
  <c r="U8" i="1"/>
  <c r="T36" i="1"/>
  <c r="U34" i="1"/>
  <c r="U14" i="1"/>
  <c r="V14" i="1"/>
  <c r="L36" i="1"/>
  <c r="T31" i="1"/>
  <c r="N36" i="1"/>
  <c r="U16" i="1"/>
  <c r="F36" i="1"/>
  <c r="D36" i="1"/>
  <c r="U32" i="1"/>
  <c r="V8" i="1"/>
  <c r="V34" i="1"/>
  <c r="H31" i="1"/>
  <c r="U30" i="1"/>
  <c r="U29" i="1"/>
  <c r="U13" i="1"/>
  <c r="U7" i="1"/>
  <c r="V32" i="1"/>
  <c r="C36" i="1"/>
  <c r="Y1045" i="15"/>
  <c r="V9" i="1"/>
  <c r="V30" i="1"/>
  <c r="V29" i="1"/>
  <c r="F31" i="1"/>
  <c r="V13" i="1"/>
  <c r="V7" i="1"/>
  <c r="X7" i="1" s="1"/>
  <c r="F18" i="1"/>
  <c r="T1045" i="15"/>
  <c r="Z1045" i="15"/>
  <c r="U15" i="1"/>
  <c r="V16" i="1"/>
  <c r="R18" i="1"/>
  <c r="U17" i="1"/>
  <c r="T18" i="1"/>
  <c r="V1042" i="15"/>
  <c r="V1045" i="15" s="1"/>
  <c r="N18" i="1"/>
  <c r="U33" i="1"/>
  <c r="U9" i="1"/>
  <c r="U20" i="1"/>
  <c r="V20" i="1"/>
  <c r="H36" i="1"/>
  <c r="V17" i="1"/>
  <c r="W1043" i="15"/>
  <c r="W1045" i="15" s="1"/>
  <c r="V12" i="1"/>
  <c r="U19" i="1"/>
  <c r="D31" i="1"/>
  <c r="D18" i="1"/>
  <c r="AB222" i="15"/>
  <c r="AN211" i="15"/>
  <c r="AN222" i="15" s="1"/>
  <c r="AJ594" i="15"/>
  <c r="AN589" i="15"/>
  <c r="AI594" i="15"/>
  <c r="L22" i="1" s="1"/>
  <c r="AN568" i="15"/>
  <c r="E7" i="13"/>
  <c r="E8" i="13"/>
  <c r="E9" i="13"/>
  <c r="E10" i="13"/>
  <c r="E11" i="13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2" i="13"/>
  <c r="E33" i="13"/>
  <c r="E34" i="13"/>
  <c r="E35" i="13"/>
  <c r="E6" i="13"/>
  <c r="D36" i="13"/>
  <c r="E36" i="13" s="1"/>
  <c r="I16" i="8" s="1"/>
  <c r="D31" i="13"/>
  <c r="D18" i="13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2" i="13" s="1"/>
  <c r="B33" i="13" s="1"/>
  <c r="B34" i="13" s="1"/>
  <c r="B35" i="13" s="1"/>
  <c r="L63" i="9" l="1"/>
  <c r="L72" i="9"/>
  <c r="E62" i="9"/>
  <c r="I64" i="9"/>
  <c r="L64" i="9" s="1"/>
  <c r="L62" i="9"/>
  <c r="K65" i="9"/>
  <c r="AB1043" i="15"/>
  <c r="U11" i="1"/>
  <c r="F65" i="9"/>
  <c r="J65" i="9"/>
  <c r="E51" i="9"/>
  <c r="E31" i="13"/>
  <c r="H16" i="8" s="1"/>
  <c r="H37" i="1"/>
  <c r="I51" i="9"/>
  <c r="F37" i="1"/>
  <c r="J37" i="1"/>
  <c r="E65" i="9"/>
  <c r="I65" i="9"/>
  <c r="F51" i="9"/>
  <c r="N37" i="1"/>
  <c r="P18" i="1"/>
  <c r="P37" i="1" s="1"/>
  <c r="T37" i="1"/>
  <c r="E18" i="13"/>
  <c r="G16" i="8" s="1"/>
  <c r="D37" i="13"/>
  <c r="E37" i="13" s="1"/>
  <c r="R37" i="1"/>
  <c r="AB1042" i="15"/>
  <c r="D37" i="1"/>
  <c r="U36" i="1"/>
  <c r="L31" i="1"/>
  <c r="L37" i="1" s="1"/>
  <c r="U22" i="1"/>
  <c r="AN409" i="15"/>
  <c r="AN410" i="15" s="1"/>
  <c r="AN594" i="15"/>
  <c r="H57" i="9"/>
  <c r="G56" i="9"/>
  <c r="J56" i="9"/>
  <c r="M15" i="9"/>
  <c r="K44" i="9" s="1"/>
  <c r="H55" i="9"/>
  <c r="L24" i="9"/>
  <c r="H49" i="9" l="1"/>
  <c r="AB1045" i="15"/>
  <c r="L65" i="9"/>
  <c r="U18" i="1"/>
  <c r="M17" i="9"/>
  <c r="I55" i="9"/>
  <c r="M22" i="9"/>
  <c r="F56" i="9"/>
  <c r="F42" i="9" s="1"/>
  <c r="G55" i="9"/>
  <c r="M29" i="9"/>
  <c r="E57" i="9"/>
  <c r="E43" i="9" s="1"/>
  <c r="M13" i="9"/>
  <c r="F55" i="9"/>
  <c r="M34" i="9"/>
  <c r="J57" i="9"/>
  <c r="J43" i="9" s="1"/>
  <c r="E55" i="9"/>
  <c r="M25" i="9"/>
  <c r="I56" i="9"/>
  <c r="I42" i="9" s="1"/>
  <c r="G57" i="9"/>
  <c r="M18" i="9"/>
  <c r="J55" i="9"/>
  <c r="J41" i="9" s="1"/>
  <c r="M24" i="9"/>
  <c r="H56" i="9"/>
  <c r="M30" i="9"/>
  <c r="F57" i="9"/>
  <c r="F43" i="9" s="1"/>
  <c r="M21" i="9"/>
  <c r="E56" i="9"/>
  <c r="E42" i="9" s="1"/>
  <c r="M33" i="9"/>
  <c r="I57" i="9"/>
  <c r="I43" i="9" s="1"/>
  <c r="U31" i="1"/>
  <c r="U37" i="1"/>
  <c r="K35" i="9"/>
  <c r="L32" i="9"/>
  <c r="L16" i="9"/>
  <c r="H48" i="9" s="1"/>
  <c r="K27" i="9"/>
  <c r="F9" i="8"/>
  <c r="X41" i="1"/>
  <c r="W37" i="1"/>
  <c r="E36" i="1"/>
  <c r="G36" i="1"/>
  <c r="I36" i="1"/>
  <c r="K36" i="1"/>
  <c r="M36" i="1"/>
  <c r="O36" i="1"/>
  <c r="Q36" i="1"/>
  <c r="S36" i="1"/>
  <c r="S31" i="1"/>
  <c r="Q31" i="1"/>
  <c r="O31" i="1"/>
  <c r="M31" i="1"/>
  <c r="K31" i="1"/>
  <c r="I31" i="1"/>
  <c r="G31" i="1"/>
  <c r="E31" i="1"/>
  <c r="C31" i="1"/>
  <c r="C18" i="1"/>
  <c r="E18" i="1"/>
  <c r="G18" i="1"/>
  <c r="I18" i="1"/>
  <c r="K18" i="1"/>
  <c r="M18" i="1"/>
  <c r="O18" i="1"/>
  <c r="Q18" i="1"/>
  <c r="S18" i="1"/>
  <c r="H42" i="9" l="1"/>
  <c r="L57" i="9"/>
  <c r="H41" i="9"/>
  <c r="E41" i="9"/>
  <c r="L55" i="9"/>
  <c r="L58" i="9" s="1"/>
  <c r="L56" i="9"/>
  <c r="I37" i="1"/>
  <c r="G37" i="1"/>
  <c r="K37" i="1"/>
  <c r="E37" i="1"/>
  <c r="H50" i="9"/>
  <c r="H43" i="9" s="1"/>
  <c r="C37" i="1"/>
  <c r="S37" i="1"/>
  <c r="V31" i="1"/>
  <c r="V36" i="1"/>
  <c r="Q37" i="1"/>
  <c r="O37" i="1"/>
  <c r="M37" i="1"/>
  <c r="J58" i="9"/>
  <c r="F58" i="9"/>
  <c r="F41" i="9"/>
  <c r="F44" i="9" s="1"/>
  <c r="I58" i="9"/>
  <c r="I41" i="9"/>
  <c r="I44" i="9" s="1"/>
  <c r="G58" i="9"/>
  <c r="E58" i="9"/>
  <c r="H58" i="9"/>
  <c r="M32" i="9"/>
  <c r="M16" i="9"/>
  <c r="V18" i="1"/>
  <c r="F17" i="8"/>
  <c r="H17" i="8" s="1"/>
  <c r="L26" i="9"/>
  <c r="J49" i="9" s="1"/>
  <c r="I18" i="8"/>
  <c r="I20" i="8" s="1"/>
  <c r="I22" i="8"/>
  <c r="X27" i="1"/>
  <c r="X28" i="1"/>
  <c r="X26" i="1"/>
  <c r="X30" i="1"/>
  <c r="X29" i="1"/>
  <c r="X35" i="1"/>
  <c r="X34" i="1"/>
  <c r="X33" i="1"/>
  <c r="X32" i="1"/>
  <c r="H7" i="10" s="1"/>
  <c r="X8" i="1"/>
  <c r="H5" i="10" s="1"/>
  <c r="X9" i="1"/>
  <c r="X10" i="1"/>
  <c r="X11" i="1"/>
  <c r="X12" i="1"/>
  <c r="X13" i="1"/>
  <c r="X14" i="1"/>
  <c r="X15" i="1"/>
  <c r="X16" i="1"/>
  <c r="X17" i="1"/>
  <c r="X19" i="1"/>
  <c r="X20" i="1"/>
  <c r="X21" i="1"/>
  <c r="X22" i="1"/>
  <c r="X23" i="1"/>
  <c r="X24" i="1"/>
  <c r="X25" i="1"/>
  <c r="H18" i="8"/>
  <c r="H22" i="8"/>
  <c r="G18" i="8"/>
  <c r="G20" i="8" s="1"/>
  <c r="G21" i="8" s="1"/>
  <c r="G22" i="8"/>
  <c r="I8" i="8"/>
  <c r="I9" i="8" s="1"/>
  <c r="D11" i="11"/>
  <c r="H8" i="8"/>
  <c r="H9" i="8" s="1"/>
  <c r="H6" i="10" l="1"/>
  <c r="H44" i="9"/>
  <c r="V37" i="1"/>
  <c r="H51" i="9"/>
  <c r="E44" i="9"/>
  <c r="L31" i="9"/>
  <c r="L14" i="9"/>
  <c r="M26" i="9"/>
  <c r="H20" i="8"/>
  <c r="L23" i="9"/>
  <c r="K19" i="9"/>
  <c r="K36" i="9" s="1"/>
  <c r="G17" i="8"/>
  <c r="I17" i="8"/>
  <c r="I21" i="8"/>
  <c r="G49" i="9" l="1"/>
  <c r="L49" i="9" s="1"/>
  <c r="L27" i="9"/>
  <c r="X37" i="1"/>
  <c r="X40" i="1" s="1"/>
  <c r="G23" i="8"/>
  <c r="D6" i="9"/>
  <c r="G48" i="9"/>
  <c r="L48" i="9" s="1"/>
  <c r="M14" i="9"/>
  <c r="M19" i="9" s="1"/>
  <c r="J5" i="10" s="1"/>
  <c r="G50" i="9"/>
  <c r="L50" i="9" s="1"/>
  <c r="M31" i="9"/>
  <c r="M35" i="9" s="1"/>
  <c r="J7" i="10" s="1"/>
  <c r="J42" i="9"/>
  <c r="J44" i="9" s="1"/>
  <c r="J51" i="9"/>
  <c r="M23" i="9"/>
  <c r="M27" i="9" s="1"/>
  <c r="J6" i="10" s="1"/>
  <c r="L35" i="9"/>
  <c r="L19" i="9"/>
  <c r="L36" i="9" s="1"/>
  <c r="H8" i="10"/>
  <c r="H13" i="10" s="1"/>
  <c r="I23" i="8"/>
  <c r="H31" i="8" s="1"/>
  <c r="I7" i="10" s="1"/>
  <c r="H21" i="8"/>
  <c r="H23" i="8" s="1"/>
  <c r="G31" i="8" s="1"/>
  <c r="I6" i="10" s="1"/>
  <c r="H24" i="8" l="1"/>
  <c r="F31" i="8"/>
  <c r="I5" i="10" s="1"/>
  <c r="M36" i="9"/>
  <c r="F6" i="9" s="1"/>
  <c r="G41" i="9"/>
  <c r="L41" i="9" s="1"/>
  <c r="G43" i="9"/>
  <c r="L43" i="9" s="1"/>
  <c r="G51" i="9"/>
  <c r="L51" i="9" s="1"/>
  <c r="G42" i="9"/>
  <c r="L42" i="9" s="1"/>
  <c r="K7" i="10"/>
  <c r="M7" i="10" s="1"/>
  <c r="K6" i="10"/>
  <c r="M6" i="10" s="1"/>
  <c r="E6" i="9"/>
  <c r="J8" i="10"/>
  <c r="J13" i="10" s="1"/>
  <c r="H14" i="10"/>
  <c r="L44" i="9" l="1"/>
  <c r="E31" i="8"/>
  <c r="G44" i="9"/>
  <c r="K5" i="10" l="1"/>
  <c r="I8" i="10"/>
  <c r="I13" i="10" s="1"/>
  <c r="I14" i="10" s="1"/>
  <c r="J14" i="10"/>
  <c r="K8" i="10" l="1"/>
  <c r="M5" i="10"/>
  <c r="K14" i="10"/>
  <c r="H24" i="10" s="1"/>
  <c r="H25" i="10" s="1"/>
  <c r="K13" i="10" l="1"/>
  <c r="H21" i="10" s="1"/>
  <c r="M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0" authorId="0" shapeId="0" xr:uid="{84089E74-1EBE-4883-B08D-CEDABF17DF7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As evidence submitted by PP assessment team found that there was consumption of Wood in year 2022 &amp; 2023.
PP to specify the same in ER sheet.</t>
        </r>
      </text>
    </comment>
  </commentList>
</comments>
</file>

<file path=xl/sharedStrings.xml><?xml version="1.0" encoding="utf-8"?>
<sst xmlns="http://schemas.openxmlformats.org/spreadsheetml/2006/main" count="1911" uniqueCount="385">
  <si>
    <t>Period</t>
  </si>
  <si>
    <t>Baseline Emissions</t>
  </si>
  <si>
    <t>Project Emissions</t>
  </si>
  <si>
    <t>Leakage Emissions</t>
  </si>
  <si>
    <t>Emission Reductions</t>
  </si>
  <si>
    <r>
      <t>tCO</t>
    </r>
    <r>
      <rPr>
        <b/>
        <vertAlign val="subscript"/>
        <sz val="11"/>
        <color theme="1"/>
        <rFont val="Cambria"/>
        <family val="1"/>
        <scheme val="major"/>
      </rPr>
      <t>2</t>
    </r>
    <r>
      <rPr>
        <b/>
        <sz val="11"/>
        <color theme="1"/>
        <rFont val="Cambria"/>
        <family val="1"/>
        <scheme val="major"/>
      </rPr>
      <t>e</t>
    </r>
  </si>
  <si>
    <t>Total</t>
  </si>
  <si>
    <t>01/01/2021 to 30/04/2023</t>
  </si>
  <si>
    <t>Project VCS ID</t>
  </si>
  <si>
    <t>Start Date Of MP</t>
  </si>
  <si>
    <t>Date</t>
  </si>
  <si>
    <t>End Date Of MP</t>
  </si>
  <si>
    <t>Total Days</t>
  </si>
  <si>
    <t>No.</t>
  </si>
  <si>
    <t>Actual ERs achieved in this MP</t>
  </si>
  <si>
    <t>tCO2e</t>
  </si>
  <si>
    <t>Annual ER Estimated in the PDD</t>
  </si>
  <si>
    <t>tCO2/year</t>
  </si>
  <si>
    <t>Estimated ER equivalent to this MP</t>
  </si>
  <si>
    <t>% Difference in ER</t>
  </si>
  <si>
    <t>AEROCON BUILDWELL PRIVATE LIMITED
 Survey No.197/2/2, 291/1 Village JalalKhedi, 
Barnagar Road Pargana, 
Post - Ambodia UJJAIN - 456 006</t>
  </si>
  <si>
    <t>RAW MATERIAL</t>
  </si>
  <si>
    <t>RAW MATERIAL TRANSPORTED</t>
  </si>
  <si>
    <t>ORIGIN</t>
  </si>
  <si>
    <t>DESTINATION</t>
  </si>
  <si>
    <t>ROUNDTRIP DISTANCE</t>
  </si>
  <si>
    <t>TRIP</t>
  </si>
  <si>
    <t>VEHICLE CLASS</t>
  </si>
  <si>
    <t>Tonn</t>
  </si>
  <si>
    <t>PLACE</t>
  </si>
  <si>
    <t>KMS</t>
  </si>
  <si>
    <t>LIGHT/HEAVY</t>
  </si>
  <si>
    <t xml:space="preserve">CEMENT </t>
  </si>
  <si>
    <t>HEAVY VEHICLES</t>
  </si>
  <si>
    <t>FLY ASH</t>
  </si>
  <si>
    <t>MOTIPURA (RAJ.)</t>
  </si>
  <si>
    <t>LIME</t>
  </si>
  <si>
    <t>Jodhpur</t>
  </si>
  <si>
    <t>Coal</t>
  </si>
  <si>
    <t>Badwah</t>
  </si>
  <si>
    <t>Guna</t>
  </si>
  <si>
    <t>Gypsem</t>
  </si>
  <si>
    <t>ALUMINIUM POWDER</t>
  </si>
  <si>
    <t>Nagpur</t>
  </si>
  <si>
    <t xml:space="preserve">Cement </t>
  </si>
  <si>
    <t>Ujjain</t>
  </si>
  <si>
    <t>Fly Ash</t>
  </si>
  <si>
    <t>Lime</t>
  </si>
  <si>
    <t>Gypsum</t>
  </si>
  <si>
    <t>Aluminium Powder</t>
  </si>
  <si>
    <t>AAC BLOCK - 500 CUM/day</t>
  </si>
  <si>
    <t>Total Production</t>
  </si>
  <si>
    <t>Emission Factor</t>
  </si>
  <si>
    <r>
      <t>m</t>
    </r>
    <r>
      <rPr>
        <b/>
        <vertAlign val="superscript"/>
        <sz val="9"/>
        <color theme="1"/>
        <rFont val="Cambria"/>
        <family val="1"/>
        <scheme val="major"/>
      </rPr>
      <t>3</t>
    </r>
  </si>
  <si>
    <r>
      <t>tCO</t>
    </r>
    <r>
      <rPr>
        <b/>
        <vertAlign val="subscript"/>
        <sz val="9"/>
        <color theme="1"/>
        <rFont val="Cambria"/>
        <family val="1"/>
        <scheme val="major"/>
      </rPr>
      <t>2</t>
    </r>
    <r>
      <rPr>
        <b/>
        <sz val="9"/>
        <color theme="1"/>
        <rFont val="Cambria"/>
        <family val="1"/>
        <scheme val="major"/>
      </rPr>
      <t>e/m3</t>
    </r>
  </si>
  <si>
    <r>
      <t>tCO</t>
    </r>
    <r>
      <rPr>
        <b/>
        <vertAlign val="subscript"/>
        <sz val="9"/>
        <color theme="1"/>
        <rFont val="Cambria"/>
        <family val="1"/>
        <scheme val="major"/>
      </rPr>
      <t>2</t>
    </r>
    <r>
      <rPr>
        <b/>
        <sz val="9"/>
        <color theme="1"/>
        <rFont val="Cambria"/>
        <family val="1"/>
        <scheme val="major"/>
      </rPr>
      <t>e</t>
    </r>
  </si>
  <si>
    <t>01/01/2021 to 31/01/2021</t>
  </si>
  <si>
    <t>01/02/2021 to 28/02/2021</t>
  </si>
  <si>
    <t>01/03/2021 to 31/03/2022</t>
  </si>
  <si>
    <t>01/04/2021 to 30/04/2021</t>
  </si>
  <si>
    <t>01/05/2021 to 31/05/2021</t>
  </si>
  <si>
    <t>01/06/2021 to 30/06/2021</t>
  </si>
  <si>
    <t>01/07/2021 to 31/07/2021</t>
  </si>
  <si>
    <t>01/08/2021 to 31/08/2021</t>
  </si>
  <si>
    <t>01/09/2021 to 30/09/2021</t>
  </si>
  <si>
    <t>01/10/2021 to 31/10/2021</t>
  </si>
  <si>
    <t>01/11/2021 to 30/11/2021</t>
  </si>
  <si>
    <t>01/12/2021 to 31/12/2021</t>
  </si>
  <si>
    <t>Vintage 2021</t>
  </si>
  <si>
    <t>01/01/2022 to 31/01/2022</t>
  </si>
  <si>
    <t>01/02/2022 to 28/02/2022</t>
  </si>
  <si>
    <t>01/03/2022 to 31/03/2022</t>
  </si>
  <si>
    <t>01/04/2022 to 30/04/2022</t>
  </si>
  <si>
    <t>01/05/2022 to 31/05/2022</t>
  </si>
  <si>
    <t>01/06/2022 to 30/06/2022</t>
  </si>
  <si>
    <t>01/07/2022 to 31/07/2022</t>
  </si>
  <si>
    <t>01/08/2022 to 31/08/2022</t>
  </si>
  <si>
    <t>01/09/2022 to 30/09/2022</t>
  </si>
  <si>
    <t>01/10/2022 to 31/10/2022</t>
  </si>
  <si>
    <t>01/11/2022 to 30/11/2022</t>
  </si>
  <si>
    <t>01/12/2022 to 31/12/2022</t>
  </si>
  <si>
    <t>Vintage 2022</t>
  </si>
  <si>
    <t>01/01/2023 to 31/01/2023</t>
  </si>
  <si>
    <t>01/02/2023 to 28/02/2023</t>
  </si>
  <si>
    <t>01/03/2023 to 31/03/2023</t>
  </si>
  <si>
    <t>01/04/2023 to 30/04/2023</t>
  </si>
  <si>
    <t>Vintage 2023</t>
  </si>
  <si>
    <r>
      <t>Total Baseline Emissions(AAC Block) tCO</t>
    </r>
    <r>
      <rPr>
        <b/>
        <vertAlign val="subscript"/>
        <sz val="12"/>
        <color theme="1"/>
        <rFont val="Cambria"/>
        <family val="1"/>
        <scheme val="major"/>
      </rPr>
      <t>2</t>
    </r>
    <r>
      <rPr>
        <b/>
        <sz val="12"/>
        <color theme="1"/>
        <rFont val="Cambria"/>
        <family val="1"/>
        <scheme val="major"/>
      </rPr>
      <t>e</t>
    </r>
  </si>
  <si>
    <r>
      <t>Total Baseline Emissions(Ash Brick) tCO</t>
    </r>
    <r>
      <rPr>
        <b/>
        <vertAlign val="subscript"/>
        <sz val="12"/>
        <color theme="1"/>
        <rFont val="Cambria"/>
        <family val="1"/>
        <scheme val="major"/>
      </rPr>
      <t>2</t>
    </r>
    <r>
      <rPr>
        <b/>
        <sz val="12"/>
        <color theme="1"/>
        <rFont val="Cambria"/>
        <family val="1"/>
        <scheme val="major"/>
      </rPr>
      <t>e</t>
    </r>
  </si>
  <si>
    <t>1 . Project emission due coal  consumption</t>
  </si>
  <si>
    <t>Project emission due to coal consumption</t>
  </si>
  <si>
    <t>Units</t>
  </si>
  <si>
    <t>Default</t>
  </si>
  <si>
    <t>01/01/2021 to 31/12/2021</t>
  </si>
  <si>
    <t>01/01/2022 to 31/12/2022</t>
  </si>
  <si>
    <t>01/01/2023 to 30/04/2023</t>
  </si>
  <si>
    <t>Quantity of coal consumed</t>
  </si>
  <si>
    <t>NCV of coal</t>
  </si>
  <si>
    <t>TJ/tonn</t>
  </si>
  <si>
    <t>CO2e Emission Factor for coal</t>
  </si>
  <si>
    <t>Project emission from coal consumption</t>
  </si>
  <si>
    <t>2 .Project emission from electricity and Biomass Briquette consumption</t>
  </si>
  <si>
    <t>Project emission from electricity and Biomass Briquette consumption</t>
  </si>
  <si>
    <t>kWh/cum</t>
  </si>
  <si>
    <t>Electricity consumption due to AAC block</t>
  </si>
  <si>
    <t>MWh/yr</t>
  </si>
  <si>
    <t>Emission factor of electricity source</t>
  </si>
  <si>
    <t>Electricity due to Biomass Briquettes Manufacturing</t>
  </si>
  <si>
    <t>KWh/MT</t>
  </si>
  <si>
    <t>Biomass Briquette Consumption</t>
  </si>
  <si>
    <t>MT/year</t>
  </si>
  <si>
    <t>Electricity consumption due to Briquette</t>
  </si>
  <si>
    <t xml:space="preserve">Electricity consumed by the project </t>
  </si>
  <si>
    <t>TDL</t>
  </si>
  <si>
    <t xml:space="preserve">Project Emissions due to electricity </t>
  </si>
  <si>
    <t>Total Project Emission</t>
  </si>
  <si>
    <t>Summary</t>
  </si>
  <si>
    <t>Leakage Emissions from Raw Material Transportation</t>
  </si>
  <si>
    <t>Leakage Emissions from Raw Material Production</t>
  </si>
  <si>
    <t>Total Leakage Emissions</t>
  </si>
  <si>
    <t>Leakage Emissions from Raw Material Transportation &amp; Consumption</t>
  </si>
  <si>
    <t>Freight Type</t>
  </si>
  <si>
    <t>Raw Material Transported</t>
  </si>
  <si>
    <t>Raw Material Consumed</t>
  </si>
  <si>
    <t>Origin</t>
  </si>
  <si>
    <t>Destination</t>
  </si>
  <si>
    <t>Roundtrip  Distance</t>
  </si>
  <si>
    <t>Vehicle Class</t>
  </si>
  <si>
    <t>Trips</t>
  </si>
  <si>
    <t>Raw Material</t>
  </si>
  <si>
    <t>Tonnes</t>
  </si>
  <si>
    <t>Place</t>
  </si>
  <si>
    <t>Kms</t>
  </si>
  <si>
    <t>Light/Heavy</t>
  </si>
  <si>
    <t>Heavy Vehicles</t>
  </si>
  <si>
    <t>Leakage Emissions for the period   01/01/2021 to 31/12/2021</t>
  </si>
  <si>
    <t>Leakage Emissions for the period   01/01/2022 to 31/08/2022</t>
  </si>
  <si>
    <t>Leakage Emissions for the period   01/01/2023 to 30/04/2023</t>
  </si>
  <si>
    <t>Total Leakage for the period   01/01/2021 to 30/04/2023</t>
  </si>
  <si>
    <t>Data related to plant operation</t>
  </si>
  <si>
    <t>Particulars</t>
  </si>
  <si>
    <t>Unit</t>
  </si>
  <si>
    <t>Value</t>
  </si>
  <si>
    <t>Remarks</t>
  </si>
  <si>
    <t>NCV of Coal</t>
  </si>
  <si>
    <t>DEFRA,2022 (Fuel Properties-Coal: Industrial)</t>
  </si>
  <si>
    <t>DEFRA,2022 (Fuel Properties-Biomass:Grass/Straw)</t>
  </si>
  <si>
    <t>Electricity consumption</t>
  </si>
  <si>
    <t>Calculated - Total production of MP i.e  (253474) and Total Cumsumption of Electricity (1536243)</t>
  </si>
  <si>
    <t>Grid emission factor of Indian grid</t>
  </si>
  <si>
    <r>
      <t>tCO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/MWh</t>
    </r>
  </si>
  <si>
    <t>CEA database Version no. 18.0</t>
  </si>
  <si>
    <t>Specific GHG emission from cement production</t>
  </si>
  <si>
    <r>
      <t>tOC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e/tonne cement</t>
    </r>
  </si>
  <si>
    <t>CSI Protocol default emission factor Table 5.8 in page 23/43 of the report avialble at:  http://wbcsdcement.org/pdf/csi-gnr-report-with%20label.pdf</t>
  </si>
  <si>
    <t>Specific GHG emission from fly ash production</t>
  </si>
  <si>
    <r>
      <t>tCO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e/tonne fly ash</t>
    </r>
  </si>
  <si>
    <t>Fly ash is a waste by product of power generation</t>
  </si>
  <si>
    <t>Specific GHG emission from lime production</t>
  </si>
  <si>
    <r>
      <t>tCO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e/tonne lime</t>
    </r>
  </si>
  <si>
    <t>IPCC Guidelines 2006 for NGGI (Vol 3 Ch 2 Eqn 2.8)</t>
  </si>
  <si>
    <t>Specfic GHG Emission from gypsum production</t>
  </si>
  <si>
    <r>
      <t>tCO</t>
    </r>
    <r>
      <rPr>
        <vertAlign val="subscript"/>
        <sz val="9"/>
        <color theme="1"/>
        <rFont val="Cambria"/>
        <family val="1"/>
        <scheme val="major"/>
      </rPr>
      <t>2</t>
    </r>
    <r>
      <rPr>
        <sz val="9"/>
        <color theme="1"/>
        <rFont val="Cambria"/>
        <family val="1"/>
        <scheme val="major"/>
      </rPr>
      <t>e/tonne gypsum</t>
    </r>
  </si>
  <si>
    <t>Specific GHG emission from aluminium production</t>
  </si>
  <si>
    <r>
      <t>tCO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e/tonne aluminium</t>
    </r>
  </si>
  <si>
    <t>IPCC 2006 Report, Volume 3 Chapter 1 Table 4.10 for Soderberg smelting technology</t>
  </si>
  <si>
    <t>Average roundtrip distance for cement transportation</t>
  </si>
  <si>
    <t>km/trip</t>
  </si>
  <si>
    <t>Average roundtrip distance for fly ash transportation</t>
  </si>
  <si>
    <t>Average roundtrip distance for lime transportation</t>
  </si>
  <si>
    <t>Average roundtrip distance for aluminium powder transportation</t>
  </si>
  <si>
    <t>Transportation emission factor for light vehicles</t>
  </si>
  <si>
    <t>India Specific Road Transport Emission Factors version 1.0 .Page no.10</t>
  </si>
  <si>
    <t>Transportation emission factor for heavy vehicles</t>
  </si>
  <si>
    <t>DEFRA,2021 Bioenergy (Biomass)</t>
  </si>
  <si>
    <t>PURCHASE BOOK  01-01-2021 TO 30-04-2023</t>
  </si>
  <si>
    <t>MONTH</t>
  </si>
  <si>
    <t>O P C Cement
in tone</t>
  </si>
  <si>
    <t>Quick Lime Powder
in tone</t>
  </si>
  <si>
    <t>Fly Ash 
in tone</t>
  </si>
  <si>
    <t xml:space="preserve"> Aluminium Powder
in tone</t>
  </si>
  <si>
    <t xml:space="preserve"> Gypsum Powder
in tone</t>
  </si>
  <si>
    <t xml:space="preserve"> Steam Coal 
in tone</t>
  </si>
  <si>
    <t>TOTAL</t>
  </si>
  <si>
    <t xml:space="preserve">AEROCON BUILDWELL PVT LTD     
  </t>
  </si>
  <si>
    <t>Block Cosumption</t>
  </si>
  <si>
    <t>Block Production in Cubuiq Meter</t>
  </si>
  <si>
    <t>Moud</t>
  </si>
  <si>
    <t>Cubuiq mtr</t>
  </si>
  <si>
    <t>Cement</t>
  </si>
  <si>
    <t>Flyash</t>
  </si>
  <si>
    <t>Alu. Powder</t>
  </si>
  <si>
    <t>POP</t>
  </si>
  <si>
    <t>Soluble  Oil</t>
  </si>
  <si>
    <t>Mould Oil</t>
  </si>
  <si>
    <t>Consumble</t>
  </si>
  <si>
    <t>Steam Coal</t>
  </si>
  <si>
    <t>4"</t>
  </si>
  <si>
    <t>8"</t>
  </si>
  <si>
    <t>6"</t>
  </si>
  <si>
    <t>9"</t>
  </si>
  <si>
    <t>3"</t>
  </si>
  <si>
    <t>5"</t>
  </si>
  <si>
    <t>10"</t>
  </si>
  <si>
    <t>16"</t>
  </si>
  <si>
    <t>12"</t>
  </si>
  <si>
    <t>Total Cubiq Meter</t>
  </si>
  <si>
    <t xml:space="preserve">AEROCON BUILDWELL PVT LTD     
 </t>
  </si>
  <si>
    <t>AEROCON BUILDWELL PVT LTD</t>
  </si>
  <si>
    <t xml:space="preserve">AEROCON BUILDWELL PVT LTD  </t>
  </si>
  <si>
    <t xml:space="preserve">AEROCON BUILDWELL PVT LTD </t>
  </si>
  <si>
    <t xml:space="preserve">AEROCON BUILDWELL PVT LTD     
  OCT2018  </t>
  </si>
  <si>
    <t xml:space="preserve">AEROCON BUILDWELL PVT LTD     
</t>
  </si>
  <si>
    <t>Block Production In Cubuiq Meter</t>
  </si>
  <si>
    <t>RAW MATERIAL COSUMPTION</t>
  </si>
  <si>
    <t>S.NO</t>
  </si>
  <si>
    <t>CONSUMED ELECTRICITY in Kwh</t>
  </si>
  <si>
    <t>CONSUMED ELECTRICITY in MWH</t>
  </si>
  <si>
    <t>S.No.</t>
  </si>
  <si>
    <t xml:space="preserve"> 3" CUM</t>
  </si>
  <si>
    <t xml:space="preserve"> 4'' CUM</t>
  </si>
  <si>
    <t xml:space="preserve"> 6'' CUM</t>
  </si>
  <si>
    <t xml:space="preserve"> 8'' CUM</t>
  </si>
  <si>
    <t xml:space="preserve"> 9'' CUM</t>
  </si>
  <si>
    <t xml:space="preserve"> 12'' CUM</t>
  </si>
  <si>
    <t>Jan,2021</t>
  </si>
  <si>
    <t>Feb,2021</t>
  </si>
  <si>
    <t>Mar,2021</t>
  </si>
  <si>
    <t>Apr,2021</t>
  </si>
  <si>
    <t>May,2021</t>
  </si>
  <si>
    <t>Jun,2021</t>
  </si>
  <si>
    <t>Jul,2021</t>
  </si>
  <si>
    <t>Aug,2021</t>
  </si>
  <si>
    <t>Sep,2021</t>
  </si>
  <si>
    <t>Oct,2021</t>
  </si>
  <si>
    <t>Nov,2021</t>
  </si>
  <si>
    <t>Dec,2021</t>
  </si>
  <si>
    <t>Jan,2022</t>
  </si>
  <si>
    <t>Feb,2022</t>
  </si>
  <si>
    <t>Mar,2022</t>
  </si>
  <si>
    <t>Apr,2022</t>
  </si>
  <si>
    <t>May,2022</t>
  </si>
  <si>
    <t>Jun,2022</t>
  </si>
  <si>
    <t>Jul,2022</t>
  </si>
  <si>
    <t>Aug,2022</t>
  </si>
  <si>
    <t>Sep,2022</t>
  </si>
  <si>
    <t>Oct,2022</t>
  </si>
  <si>
    <t>Nov,2022</t>
  </si>
  <si>
    <t>Dec,2022</t>
  </si>
  <si>
    <t>Jan,2023</t>
  </si>
  <si>
    <t>Feb,2023</t>
  </si>
  <si>
    <t>Mar,2023</t>
  </si>
  <si>
    <t>April,2023</t>
  </si>
  <si>
    <t>Grand Total</t>
  </si>
  <si>
    <t>ALL TOTAL</t>
  </si>
  <si>
    <t>Yearly total</t>
  </si>
  <si>
    <t>Block Cosumption Data</t>
  </si>
  <si>
    <t>Block Production in Cubuiq Meter Data</t>
  </si>
  <si>
    <t xml:space="preserve">Total yearly </t>
  </si>
  <si>
    <t>4" Block 
Unit</t>
  </si>
  <si>
    <t>Total Production Unit</t>
  </si>
  <si>
    <t>12"Block Unit</t>
  </si>
  <si>
    <t>16"Block Unit</t>
  </si>
  <si>
    <t>10"Block Unit</t>
  </si>
  <si>
    <t>Briquettes</t>
  </si>
  <si>
    <t xml:space="preserve"> 3" Unit</t>
  </si>
  <si>
    <t xml:space="preserve"> 4'' Unit</t>
  </si>
  <si>
    <t xml:space="preserve"> 6'' Unit</t>
  </si>
  <si>
    <t xml:space="preserve"> 8'' Unit</t>
  </si>
  <si>
    <t xml:space="preserve"> 9'' Unit</t>
  </si>
  <si>
    <t xml:space="preserve"> 12'' Unit</t>
  </si>
  <si>
    <t>TOTAL Unit</t>
  </si>
  <si>
    <t>Cement Tone</t>
  </si>
  <si>
    <t>Lime Tone</t>
  </si>
  <si>
    <t>Flyash
Tone</t>
  </si>
  <si>
    <t>Briquettes Tone</t>
  </si>
  <si>
    <t>Alu. Powder KG</t>
  </si>
  <si>
    <t>Soluble  Oil Lit.</t>
  </si>
  <si>
    <t>Mould Oil Lit.</t>
  </si>
  <si>
    <t>Steam Coal Tone</t>
  </si>
  <si>
    <t>Nimbahera</t>
  </si>
  <si>
    <t>Nagour</t>
  </si>
  <si>
    <t>Table 1</t>
  </si>
  <si>
    <r>
      <t>4" Block  
in m</t>
    </r>
    <r>
      <rPr>
        <b/>
        <vertAlign val="superscript"/>
        <sz val="11"/>
        <color theme="1"/>
        <rFont val="Cambria"/>
        <family val="1"/>
        <scheme val="major"/>
      </rPr>
      <t>3</t>
    </r>
    <r>
      <rPr>
        <b/>
        <sz val="11"/>
        <color theme="1"/>
        <rFont val="Cambria"/>
        <family val="1"/>
        <scheme val="major"/>
      </rPr>
      <t xml:space="preserve"> </t>
    </r>
  </si>
  <si>
    <r>
      <t>8"Block 
in m</t>
    </r>
    <r>
      <rPr>
        <b/>
        <vertAlign val="superscript"/>
        <sz val="11"/>
        <color theme="1"/>
        <rFont val="Cambria"/>
        <family val="1"/>
        <scheme val="major"/>
      </rPr>
      <t>3</t>
    </r>
  </si>
  <si>
    <t>8"Block 
Unit</t>
  </si>
  <si>
    <r>
      <t>6"Block  in m</t>
    </r>
    <r>
      <rPr>
        <b/>
        <vertAlign val="superscript"/>
        <sz val="11"/>
        <color indexed="8"/>
        <rFont val="Cambria"/>
        <family val="1"/>
        <scheme val="major"/>
      </rPr>
      <t>3</t>
    </r>
  </si>
  <si>
    <t>6"Block 
Unit</t>
  </si>
  <si>
    <r>
      <t>9"Block  in m</t>
    </r>
    <r>
      <rPr>
        <b/>
        <vertAlign val="superscript"/>
        <sz val="11"/>
        <color indexed="8"/>
        <rFont val="Cambria"/>
        <family val="1"/>
        <scheme val="major"/>
      </rPr>
      <t>3</t>
    </r>
  </si>
  <si>
    <t>9"Block 
Unit</t>
  </si>
  <si>
    <r>
      <t>3"Block  in m</t>
    </r>
    <r>
      <rPr>
        <b/>
        <vertAlign val="superscript"/>
        <sz val="11"/>
        <color indexed="8"/>
        <rFont val="Cambria"/>
        <family val="1"/>
        <scheme val="major"/>
      </rPr>
      <t>3</t>
    </r>
  </si>
  <si>
    <t>3"Block
 Unit</t>
  </si>
  <si>
    <r>
      <t>5"Block  in m</t>
    </r>
    <r>
      <rPr>
        <b/>
        <vertAlign val="superscript"/>
        <sz val="11"/>
        <color indexed="8"/>
        <rFont val="Cambria"/>
        <family val="1"/>
        <scheme val="major"/>
      </rPr>
      <t>3</t>
    </r>
  </si>
  <si>
    <t>5"Block 
Unit</t>
  </si>
  <si>
    <r>
      <t>10"Block  in m</t>
    </r>
    <r>
      <rPr>
        <b/>
        <vertAlign val="superscript"/>
        <sz val="11"/>
        <color indexed="8"/>
        <rFont val="Cambria"/>
        <family val="1"/>
        <scheme val="major"/>
      </rPr>
      <t>3</t>
    </r>
  </si>
  <si>
    <r>
      <t>16"Block  in m</t>
    </r>
    <r>
      <rPr>
        <b/>
        <vertAlign val="superscript"/>
        <sz val="11"/>
        <color indexed="8"/>
        <rFont val="Cambria"/>
        <family val="1"/>
        <scheme val="major"/>
      </rPr>
      <t>3</t>
    </r>
  </si>
  <si>
    <r>
      <t>12"Block  in m</t>
    </r>
    <r>
      <rPr>
        <b/>
        <vertAlign val="superscript"/>
        <sz val="11"/>
        <color indexed="8"/>
        <rFont val="Cambria"/>
        <family val="1"/>
        <scheme val="major"/>
      </rPr>
      <t>3</t>
    </r>
  </si>
  <si>
    <r>
      <t>m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</si>
  <si>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t>tco</t>
    </r>
    <r>
      <rPr>
        <b/>
        <vertAlign val="subscript"/>
        <sz val="10"/>
        <color theme="1"/>
        <rFont val="Calibri"/>
        <family val="2"/>
        <scheme val="minor"/>
      </rPr>
      <t>2</t>
    </r>
  </si>
  <si>
    <r>
      <t>tCO</t>
    </r>
    <r>
      <rPr>
        <b/>
        <vertAlign val="subscript"/>
        <sz val="10"/>
        <color indexed="8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/yr</t>
    </r>
  </si>
  <si>
    <r>
      <t>tCO</t>
    </r>
    <r>
      <rPr>
        <b/>
        <vertAlign val="subscript"/>
        <sz val="10"/>
        <color indexed="8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/MWh</t>
    </r>
  </si>
  <si>
    <r>
      <t>Total Project Emissions(AAC Block ) 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e </t>
    </r>
  </si>
  <si>
    <r>
      <t>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</si>
  <si>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r>
      <rPr>
        <b/>
        <sz val="10"/>
        <color theme="1"/>
        <rFont val="Calibri"/>
        <family val="2"/>
        <scheme val="minor"/>
      </rPr>
      <t>AEROCON BUILDWELL PRIVATE LIMITED</t>
    </r>
    <r>
      <rPr>
        <sz val="10"/>
        <color theme="1"/>
        <rFont val="Calibri"/>
        <family val="2"/>
        <scheme val="minor"/>
      </rPr>
      <t xml:space="preserve">
 </t>
    </r>
    <r>
      <rPr>
        <b/>
        <sz val="10"/>
        <color theme="1"/>
        <rFont val="Calibri"/>
        <family val="2"/>
        <scheme val="minor"/>
      </rPr>
      <t>Survey No.197/2/2, 291/1 Village JalalKhedi, 
Barnagar Road Pargana, 
Post - Ambodia UJJAIN - 456 006</t>
    </r>
  </si>
  <si>
    <t>Motipura (RAJ.)</t>
  </si>
  <si>
    <t>Nimbahera(RAJ.)</t>
  </si>
  <si>
    <t>AEROCON BUILDWELL PRIVATE LIMITED
 Survey No.197/2/2, 291/1 Village JalalKhedi, Barnagar Road Pargana, 
Post - Ambodia UJJAIN - 456 006
SALES DETAIL  01-01-2021 TO 30-04-2023 for AAC Block</t>
  </si>
  <si>
    <t>Sr. No.</t>
  </si>
  <si>
    <r>
      <t>10-June-2022</t>
    </r>
    <r>
      <rPr>
        <sz val="8"/>
        <color theme="1"/>
        <rFont val="Franklin Gothic Book"/>
        <family val="2"/>
      </rPr>
      <t>  </t>
    </r>
  </si>
  <si>
    <t xml:space="preserve"> 10'' CUM</t>
  </si>
  <si>
    <t xml:space="preserve"> 5'' CUM</t>
  </si>
  <si>
    <t xml:space="preserve">AAC Block Diamension </t>
  </si>
  <si>
    <r>
      <t>MM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</si>
  <si>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</si>
  <si>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No. of AAC Blocks in 1 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</si>
  <si>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1) 600 mm × 200 mm × 075 mm or 24″ × 8″ × 3″ ( length × height × width )</t>
  </si>
  <si>
    <t>2) 600 mm × 200 mm × 100 mm or 24″ × 8″ × 4″ ( length × height × width )</t>
  </si>
  <si>
    <t>3) 600 mm × 200 mm × 125 mm or 24″ × 8″ × 5″ ( length × height × width )</t>
  </si>
  <si>
    <t>4) 600 mm × 200 mm × 150 mm or 24″ × 8″ × 6″ ( length × height × width )</t>
  </si>
  <si>
    <t>6) 600 mm × 200 mm × 200 mm or 24″ × 8″ × 8″ ( length × height × width )</t>
  </si>
  <si>
    <t>7) 600 mm × 200 mm × 225 mm or 24″ × 8″ × 9″ ( length × height × width )</t>
  </si>
  <si>
    <t>8) 600 mm × 200 mm × 250 mm or 24″ × 8″ × 10″ ( length × height × width )</t>
  </si>
  <si>
    <t>10) 600 mm × 200 mm × 300 mm or 24″ × 8″ × 12″ ( length × height × width )</t>
  </si>
  <si>
    <t>https://civilsir.com/how-many-aac-blocks-present-in-1-cubic-metre/</t>
  </si>
  <si>
    <t xml:space="preserve">Source </t>
  </si>
  <si>
    <t>WONDER CEMENT LTD.- 
RK NAGAR NIMBAHERA PLANT CHITTORGARH RAJASTHAN</t>
  </si>
  <si>
    <t>CHOUDHARY TRANSPORT,THERMAL POWER PLANT CHOKI MOTIPURA CHHABRA</t>
  </si>
  <si>
    <t>SHRI RANA LIME PRODUCTS PVT LTD KH NO 131 PLOT NO 483 BJS COLONY JODHPUR RAJASTHAN</t>
  </si>
  <si>
    <t>NARMADA COAL DEPOT,4X45+MCP, Bediya, Amarpura, Madhya Pradesh 451113</t>
  </si>
  <si>
    <t>SHREE NARAYAN INDUSTRIES A.B ROAD GUNA M.P 473001</t>
  </si>
  <si>
    <t>CHMUNDA ENTERPIRSES NEAR GURUDHAWARA BIKANER RLW.CRG.SUGAN SINGH CIRCLE
NAGOUR (RAJ)</t>
  </si>
  <si>
    <t>M M P INDUSTRIES B-24,MIDC AREA,HINGNA ROAD,NAGPUR</t>
  </si>
  <si>
    <t xml:space="preserve">Source Address </t>
  </si>
  <si>
    <t>Jalalkhedi, Madhya Pradesh 456006 UJJAIN</t>
  </si>
  <si>
    <t>Jalalkhedi, Madhya Pradesh 456006 ,UJJAIN</t>
  </si>
  <si>
    <t>Jalalkhedi, Madhya Pradesh 456006,UJJAIN</t>
  </si>
  <si>
    <t>MAP</t>
  </si>
  <si>
    <t>Total Unit</t>
  </si>
  <si>
    <t xml:space="preserve">Block Production in Unit </t>
  </si>
  <si>
    <t xml:space="preserve">Total Unit </t>
  </si>
  <si>
    <t>10) 600 mm × 200 mm × 300 mm or 24″ × 8″ × 16″ ( length × height × width )</t>
  </si>
  <si>
    <t>Block Production in Unit</t>
  </si>
  <si>
    <t>Block Production In Unit</t>
  </si>
  <si>
    <t xml:space="preserve"> Briquettes
in tone</t>
  </si>
  <si>
    <t>TJ/Tonn</t>
  </si>
  <si>
    <t xml:space="preserve"> Briquettes</t>
  </si>
  <si>
    <t>Year</t>
  </si>
  <si>
    <t xml:space="preserve">Total consumption </t>
  </si>
  <si>
    <t>POP Tone</t>
  </si>
  <si>
    <t>Alu. Powder Tone</t>
  </si>
  <si>
    <t xml:space="preserve">Invoices from Suppliers &amp; Map </t>
  </si>
  <si>
    <t>Average roundtrip distance for Coal transportation</t>
  </si>
  <si>
    <t>Average roundtrip distance for Briquettes transportation</t>
  </si>
  <si>
    <t>Average roundtrip distance for Gypsem transportation</t>
  </si>
  <si>
    <t xml:space="preserve">Total Production in cubic meter </t>
  </si>
  <si>
    <t>Monitoring Year</t>
  </si>
  <si>
    <t xml:space="preserve">Total </t>
  </si>
  <si>
    <t>Summary of leakage emission due to Production</t>
  </si>
  <si>
    <t xml:space="preserve">Summary of leakage emission due to Tranportation </t>
  </si>
  <si>
    <t>Summary of Total Leakage emission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</si>
  <si>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/tkm</t>
    </r>
  </si>
  <si>
    <t>Kcal/Kg</t>
  </si>
  <si>
    <t xml:space="preserve">Summary of total Raw Matreial Consumption </t>
  </si>
  <si>
    <t xml:space="preserve">Summary of total Raw Matreial Transport </t>
  </si>
  <si>
    <t xml:space="preserve"> 10'' Unit</t>
  </si>
  <si>
    <t xml:space="preserve"> 5'' Unit</t>
  </si>
  <si>
    <r>
      <t>AAC Blocks Compressive Strength (Kg/cm</t>
    </r>
    <r>
      <rPr>
        <b/>
        <vertAlign val="superscript"/>
        <sz val="10.5"/>
        <color theme="1"/>
        <rFont val="Franklin Gothic Book"/>
        <family val="2"/>
      </rPr>
      <t>2</t>
    </r>
    <r>
      <rPr>
        <b/>
        <sz val="10.5"/>
        <color theme="1"/>
        <rFont val="Franklin Gothic Book"/>
        <family val="2"/>
      </rPr>
      <t>)</t>
    </r>
  </si>
  <si>
    <t xml:space="preserve">COMPRESSIVE STRENGTH OF AAC BLOCKS </t>
  </si>
  <si>
    <t>1) 600 mm × 200 mm × 050 mm or 24″ × 8″ × 2″ ( length × height × width )</t>
  </si>
  <si>
    <r>
      <t>AAC Blocks Compressive Strength (N/mm</t>
    </r>
    <r>
      <rPr>
        <b/>
        <vertAlign val="superscript"/>
        <sz val="10.5"/>
        <color theme="1"/>
        <rFont val="Franklin Gothic Book"/>
        <family val="2"/>
      </rPr>
      <t>2</t>
    </r>
    <r>
      <rPr>
        <b/>
        <sz val="10.5"/>
        <color theme="1"/>
        <rFont val="Franklin Gothic Book"/>
        <family val="2"/>
      </rPr>
      <t>)</t>
    </r>
  </si>
  <si>
    <t>Reange of Compressive Strength (N/mm2) As per REG.PDD
is (3-5)</t>
  </si>
  <si>
    <t>Note: 0.0980665 is coversion value from kg/cm2 to N/mm2</t>
  </si>
  <si>
    <t>Mould</t>
  </si>
  <si>
    <t>Note: 2.88 is volume of a mould in unit cubuiq meter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</si>
  <si>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2.88 is volume of a mould in unit cubuiq meter</t>
    </r>
  </si>
  <si>
    <t>POP (Gypsum) Tone</t>
  </si>
  <si>
    <t>Specific GHG emission from biomass briquettes production</t>
  </si>
  <si>
    <r>
      <t>tCO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e/t biomass briquettes</t>
    </r>
  </si>
  <si>
    <t>ER Estimated in the PDD</t>
  </si>
  <si>
    <t>%</t>
  </si>
  <si>
    <t>Vintage wise data</t>
  </si>
  <si>
    <t>Overall data for complete monitoring period</t>
  </si>
  <si>
    <t>No. of days</t>
  </si>
  <si>
    <t>NCV of biomass briquettes</t>
  </si>
  <si>
    <t xml:space="preserve">https://climate.ec.europa.eu/system/files/2016-11/bm_study-gypsum_en.pdf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</si>
</sst>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(* #,##0_);_(* \(#,##0\);_(* &quot;-&quot;??_);_(@_)"/>
    <numFmt numFmtId="165" formatCode="[$-409]d/mmm/yy;@"/>
    <numFmt numFmtId="166" formatCode="[$-409]dd/mmm/yy;@"/>
    <numFmt numFmtId="167" formatCode="0.0000"/>
    <numFmt numFmtId="168" formatCode="[$-409]mmm\-yy;@"/>
    <numFmt numFmtId="169" formatCode="[$-409]mmm/yy;@"/>
    <numFmt numFmtId="170" formatCode="&quot;&quot;0"/>
    <numFmt numFmtId="171" formatCode="0.0"/>
    <numFmt numFmtId="172" formatCode="0.00000000"/>
    <numFmt numFmtId="173" formatCode="0.00000"/>
    <numFmt numFmtId="174" formatCode="0.000"/>
    <numFmt numFmtId="175" formatCode="[$-409]d\-mmm\-yy;@"/>
  </numFmts>
  <fonts count="52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vertAlign val="superscript"/>
      <sz val="9"/>
      <color theme="1"/>
      <name val="Cambria"/>
      <family val="1"/>
      <scheme val="major"/>
    </font>
    <font>
      <vertAlign val="subscript"/>
      <sz val="9"/>
      <color theme="1"/>
      <name val="Cambria"/>
      <family val="1"/>
      <scheme val="major"/>
    </font>
    <font>
      <b/>
      <vertAlign val="subscript"/>
      <sz val="9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vertAlign val="subscript"/>
      <sz val="12"/>
      <color theme="1"/>
      <name val="Cambria"/>
      <family val="1"/>
      <scheme val="major"/>
    </font>
    <font>
      <b/>
      <vertAlign val="subscript"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1"/>
      <color theme="1"/>
      <name val="Cambria"/>
      <family val="1"/>
      <scheme val="major"/>
    </font>
    <font>
      <b/>
      <vertAlign val="superscript"/>
      <sz val="11"/>
      <color indexed="8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vertAlign val="subscript"/>
      <sz val="10"/>
      <color indexed="8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.5"/>
      <color theme="1"/>
      <name val="Franklin Gothic Book"/>
      <family val="2"/>
    </font>
    <font>
      <b/>
      <sz val="10.5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b/>
      <vertAlign val="superscript"/>
      <sz val="10.5"/>
      <color theme="1"/>
      <name val="Franklin Gothic Book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8">
    <xf numFmtId="0" fontId="0" fillId="0" borderId="0"/>
    <xf numFmtId="43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43" fontId="22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22" fillId="0" borderId="0" applyFill="0" applyBorder="0" applyAlignment="0" applyProtection="0"/>
    <xf numFmtId="43" fontId="6" fillId="0" borderId="0"/>
    <xf numFmtId="43" fontId="6" fillId="0" borderId="0"/>
    <xf numFmtId="0" fontId="45" fillId="0" borderId="0"/>
    <xf numFmtId="0" fontId="6" fillId="0" borderId="0"/>
    <xf numFmtId="43" fontId="6" fillId="0" borderId="0"/>
    <xf numFmtId="0" fontId="6" fillId="0" borderId="0"/>
    <xf numFmtId="4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7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43" fontId="23" fillId="0" borderId="0"/>
    <xf numFmtId="0" fontId="6" fillId="0" borderId="0"/>
    <xf numFmtId="0" fontId="6" fillId="0" borderId="0"/>
    <xf numFmtId="4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6" fillId="0" borderId="0"/>
    <xf numFmtId="43" fontId="6" fillId="0" borderId="0"/>
  </cellStyleXfs>
  <cellXfs count="621">
    <xf numFmtId="0" fontId="0" fillId="0" borderId="0" xfId="0"/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11" fillId="2" borderId="28" xfId="0" applyNumberFormat="1" applyFont="1" applyFill="1" applyBorder="1" applyAlignment="1">
      <alignment horizontal="center" vertical="center"/>
    </xf>
    <xf numFmtId="1" fontId="11" fillId="2" borderId="3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11" fillId="2" borderId="28" xfId="0" applyNumberFormat="1" applyFont="1" applyFill="1" applyBorder="1" applyAlignment="1">
      <alignment horizontal="center" vertical="center"/>
    </xf>
    <xf numFmtId="167" fontId="11" fillId="2" borderId="33" xfId="0" applyNumberFormat="1" applyFont="1" applyFill="1" applyBorder="1" applyAlignment="1">
      <alignment horizontal="center" vertical="center"/>
    </xf>
    <xf numFmtId="1" fontId="14" fillId="3" borderId="7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164" fontId="17" fillId="2" borderId="31" xfId="1" applyNumberFormat="1" applyFont="1" applyFill="1" applyBorder="1" applyAlignment="1">
      <alignment horizontal="center" vertical="center" wrapText="1"/>
    </xf>
    <xf numFmtId="164" fontId="17" fillId="2" borderId="37" xfId="1" applyNumberFormat="1" applyFont="1" applyFill="1" applyBorder="1" applyAlignment="1">
      <alignment horizontal="center" vertical="center" wrapText="1"/>
    </xf>
    <xf numFmtId="164" fontId="17" fillId="2" borderId="30" xfId="1" applyNumberFormat="1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7" fontId="8" fillId="5" borderId="7" xfId="0" applyNumberFormat="1" applyFont="1" applyFill="1" applyBorder="1" applyAlignment="1">
      <alignment horizontal="center" vertical="center"/>
    </xf>
    <xf numFmtId="1" fontId="8" fillId="5" borderId="7" xfId="0" applyNumberFormat="1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/>
    </xf>
    <xf numFmtId="1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2" fontId="8" fillId="6" borderId="22" xfId="0" applyNumberFormat="1" applyFont="1" applyFill="1" applyBorder="1" applyAlignment="1">
      <alignment horizontal="center"/>
    </xf>
    <xf numFmtId="2" fontId="8" fillId="6" borderId="14" xfId="0" applyNumberFormat="1" applyFont="1" applyFill="1" applyBorder="1" applyAlignment="1">
      <alignment horizontal="center"/>
    </xf>
    <xf numFmtId="165" fontId="11" fillId="0" borderId="23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/>
    </xf>
    <xf numFmtId="2" fontId="11" fillId="0" borderId="64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0" fontId="11" fillId="2" borderId="0" xfId="0" applyFont="1" applyFill="1"/>
    <xf numFmtId="0" fontId="8" fillId="2" borderId="0" xfId="0" applyFont="1" applyFill="1"/>
    <xf numFmtId="1" fontId="8" fillId="2" borderId="0" xfId="0" applyNumberFormat="1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2" fontId="8" fillId="6" borderId="35" xfId="0" applyNumberFormat="1" applyFont="1" applyFill="1" applyBorder="1" applyAlignment="1">
      <alignment horizontal="center"/>
    </xf>
    <xf numFmtId="2" fontId="8" fillId="6" borderId="38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5" xfId="0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left"/>
    </xf>
    <xf numFmtId="1" fontId="8" fillId="3" borderId="22" xfId="0" applyNumberFormat="1" applyFont="1" applyFill="1" applyBorder="1" applyAlignment="1">
      <alignment horizontal="center" vertical="center"/>
    </xf>
    <xf numFmtId="2" fontId="0" fillId="0" borderId="0" xfId="0" applyNumberFormat="1"/>
    <xf numFmtId="1" fontId="8" fillId="3" borderId="57" xfId="0" applyNumberFormat="1" applyFont="1" applyFill="1" applyBorder="1" applyAlignment="1">
      <alignment horizontal="center" vertical="center"/>
    </xf>
    <xf numFmtId="1" fontId="8" fillId="5" borderId="20" xfId="0" applyNumberFormat="1" applyFont="1" applyFill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1" fontId="14" fillId="3" borderId="54" xfId="0" applyNumberFormat="1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43" fontId="11" fillId="0" borderId="15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center" vertical="center"/>
    </xf>
    <xf numFmtId="1" fontId="11" fillId="0" borderId="45" xfId="0" applyNumberFormat="1" applyFont="1" applyBorder="1" applyAlignment="1">
      <alignment horizontal="center" vertical="center"/>
    </xf>
    <xf numFmtId="1" fontId="11" fillId="0" borderId="68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" fontId="11" fillId="0" borderId="33" xfId="0" applyNumberFormat="1" applyFont="1" applyBorder="1" applyAlignment="1">
      <alignment horizontal="center" vertical="center"/>
    </xf>
    <xf numFmtId="167" fontId="11" fillId="0" borderId="28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10" borderId="15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 wrapText="1"/>
    </xf>
    <xf numFmtId="0" fontId="19" fillId="8" borderId="2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/>
    </xf>
    <xf numFmtId="1" fontId="11" fillId="2" borderId="15" xfId="0" applyNumberFormat="1" applyFont="1" applyFill="1" applyBorder="1" applyAlignment="1">
      <alignment vertical="center"/>
    </xf>
    <xf numFmtId="1" fontId="11" fillId="2" borderId="12" xfId="0" applyNumberFormat="1" applyFont="1" applyFill="1" applyBorder="1" applyAlignment="1">
      <alignment vertical="center"/>
    </xf>
    <xf numFmtId="167" fontId="11" fillId="2" borderId="15" xfId="0" applyNumberFormat="1" applyFont="1" applyFill="1" applyBorder="1" applyAlignment="1">
      <alignment vertical="center"/>
    </xf>
    <xf numFmtId="167" fontId="11" fillId="2" borderId="12" xfId="0" applyNumberFormat="1" applyFont="1" applyFill="1" applyBorder="1" applyAlignment="1">
      <alignment vertical="center"/>
    </xf>
    <xf numFmtId="1" fontId="19" fillId="0" borderId="15" xfId="0" applyNumberFormat="1" applyFont="1" applyBorder="1" applyAlignment="1">
      <alignment vertical="center"/>
    </xf>
    <xf numFmtId="1" fontId="19" fillId="0" borderId="12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" fontId="11" fillId="0" borderId="15" xfId="0" applyNumberFormat="1" applyFont="1" applyBorder="1" applyAlignment="1">
      <alignment vertical="center"/>
    </xf>
    <xf numFmtId="1" fontId="11" fillId="0" borderId="12" xfId="0" applyNumberFormat="1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9" fontId="11" fillId="0" borderId="15" xfId="0" applyNumberFormat="1" applyFont="1" applyBorder="1" applyAlignment="1">
      <alignment horizontal="center" vertical="center"/>
    </xf>
    <xf numFmtId="9" fontId="11" fillId="0" borderId="15" xfId="0" applyNumberFormat="1" applyFont="1" applyBorder="1" applyAlignment="1">
      <alignment vertical="center"/>
    </xf>
    <xf numFmtId="9" fontId="11" fillId="0" borderId="12" xfId="0" applyNumberFormat="1" applyFont="1" applyBorder="1" applyAlignment="1">
      <alignment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14" fontId="19" fillId="8" borderId="15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8" borderId="13" xfId="0" applyFont="1" applyFill="1" applyBorder="1" applyAlignment="1">
      <alignment vertical="center"/>
    </xf>
    <xf numFmtId="0" fontId="19" fillId="8" borderId="22" xfId="0" applyFont="1" applyFill="1" applyBorder="1" applyAlignment="1">
      <alignment vertical="center"/>
    </xf>
    <xf numFmtId="0" fontId="19" fillId="8" borderId="14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8" borderId="62" xfId="0" applyFont="1" applyFill="1" applyBorder="1" applyAlignment="1">
      <alignment vertical="center" wrapText="1"/>
    </xf>
    <xf numFmtId="0" fontId="19" fillId="8" borderId="18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9" fillId="8" borderId="29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1" fontId="11" fillId="2" borderId="0" xfId="0" applyNumberFormat="1" applyFont="1" applyFill="1" applyAlignment="1">
      <alignment vertical="center"/>
    </xf>
    <xf numFmtId="0" fontId="19" fillId="8" borderId="11" xfId="0" applyFont="1" applyFill="1" applyBorder="1" applyAlignment="1">
      <alignment vertical="center" wrapText="1"/>
    </xf>
    <xf numFmtId="0" fontId="19" fillId="8" borderId="15" xfId="0" applyFont="1" applyFill="1" applyBorder="1" applyAlignment="1">
      <alignment vertical="center"/>
    </xf>
    <xf numFmtId="1" fontId="19" fillId="8" borderId="15" xfId="0" applyNumberFormat="1" applyFont="1" applyFill="1" applyBorder="1" applyAlignment="1">
      <alignment vertical="center"/>
    </xf>
    <xf numFmtId="1" fontId="19" fillId="8" borderId="12" xfId="0" applyNumberFormat="1" applyFont="1" applyFill="1" applyBorder="1" applyAlignment="1">
      <alignment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14" fontId="19" fillId="9" borderId="15" xfId="0" applyNumberFormat="1" applyFont="1" applyFill="1" applyBorder="1" applyAlignment="1">
      <alignment vertical="center"/>
    </xf>
    <xf numFmtId="0" fontId="19" fillId="9" borderId="15" xfId="0" applyFont="1" applyFill="1" applyBorder="1" applyAlignment="1">
      <alignment vertical="center"/>
    </xf>
    <xf numFmtId="0" fontId="19" fillId="9" borderId="12" xfId="0" applyFont="1" applyFill="1" applyBorder="1" applyAlignment="1">
      <alignment vertical="center"/>
    </xf>
    <xf numFmtId="1" fontId="19" fillId="8" borderId="13" xfId="0" applyNumberFormat="1" applyFont="1" applyFill="1" applyBorder="1" applyAlignment="1">
      <alignment horizontal="center" vertical="center"/>
    </xf>
    <xf numFmtId="1" fontId="19" fillId="8" borderId="22" xfId="0" applyNumberFormat="1" applyFont="1" applyFill="1" applyBorder="1" applyAlignment="1">
      <alignment horizontal="center" vertical="center"/>
    </xf>
    <xf numFmtId="1" fontId="19" fillId="8" borderId="14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4" fontId="8" fillId="2" borderId="32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" fontId="8" fillId="2" borderId="32" xfId="0" applyNumberFormat="1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1" fontId="27" fillId="0" borderId="15" xfId="0" applyNumberFormat="1" applyFont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1" fontId="19" fillId="3" borderId="15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" fontId="19" fillId="3" borderId="12" xfId="0" applyNumberFormat="1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1" fontId="26" fillId="3" borderId="22" xfId="0" applyNumberFormat="1" applyFont="1" applyFill="1" applyBorder="1" applyAlignment="1">
      <alignment horizontal="center" vertical="center" wrapText="1"/>
    </xf>
    <xf numFmtId="1" fontId="26" fillId="3" borderId="1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8" fontId="11" fillId="0" borderId="11" xfId="0" applyNumberFormat="1" applyFont="1" applyBorder="1" applyAlignment="1">
      <alignment horizontal="left" vertical="center"/>
    </xf>
    <xf numFmtId="2" fontId="11" fillId="0" borderId="15" xfId="0" applyNumberFormat="1" applyFont="1" applyBorder="1" applyAlignment="1">
      <alignment horizontal="center" vertical="center"/>
    </xf>
    <xf numFmtId="168" fontId="19" fillId="9" borderId="17" xfId="0" applyNumberFormat="1" applyFont="1" applyFill="1" applyBorder="1" applyAlignment="1">
      <alignment horizontal="left" vertical="center"/>
    </xf>
    <xf numFmtId="2" fontId="11" fillId="0" borderId="18" xfId="0" applyNumberFormat="1" applyFont="1" applyBorder="1" applyAlignment="1">
      <alignment horizontal="center" vertical="center"/>
    </xf>
    <xf numFmtId="169" fontId="19" fillId="6" borderId="13" xfId="0" applyNumberFormat="1" applyFont="1" applyFill="1" applyBorder="1"/>
    <xf numFmtId="1" fontId="19" fillId="6" borderId="22" xfId="0" applyNumberFormat="1" applyFont="1" applyFill="1" applyBorder="1" applyAlignment="1">
      <alignment horizontal="center"/>
    </xf>
    <xf numFmtId="0" fontId="0" fillId="2" borderId="0" xfId="0" applyFill="1"/>
    <xf numFmtId="0" fontId="36" fillId="2" borderId="0" xfId="0" applyFont="1" applyFill="1" applyAlignment="1">
      <alignment vertical="center"/>
    </xf>
    <xf numFmtId="0" fontId="36" fillId="2" borderId="0" xfId="0" applyFont="1" applyFill="1"/>
    <xf numFmtId="165" fontId="0" fillId="6" borderId="19" xfId="0" applyNumberFormat="1" applyFill="1" applyBorder="1" applyAlignment="1">
      <alignment horizontal="center" vertical="center"/>
    </xf>
    <xf numFmtId="1" fontId="0" fillId="6" borderId="20" xfId="0" applyNumberFormat="1" applyFill="1" applyBorder="1" applyAlignment="1">
      <alignment horizontal="center" vertical="center" wrapText="1"/>
    </xf>
    <xf numFmtId="1" fontId="0" fillId="6" borderId="20" xfId="0" applyNumberFormat="1" applyFill="1" applyBorder="1" applyAlignment="1">
      <alignment horizontal="center" vertical="center"/>
    </xf>
    <xf numFmtId="1" fontId="38" fillId="6" borderId="20" xfId="0" applyNumberFormat="1" applyFont="1" applyFill="1" applyBorder="1" applyAlignment="1">
      <alignment horizontal="center" vertical="center" wrapText="1"/>
    </xf>
    <xf numFmtId="1" fontId="38" fillId="6" borderId="27" xfId="0" applyNumberFormat="1" applyFont="1" applyFill="1" applyBorder="1" applyAlignment="1">
      <alignment horizontal="center" vertical="center" wrapText="1"/>
    </xf>
    <xf numFmtId="2" fontId="39" fillId="0" borderId="21" xfId="0" applyNumberFormat="1" applyFont="1" applyBorder="1" applyAlignment="1">
      <alignment horizontal="center" vertical="center"/>
    </xf>
    <xf numFmtId="2" fontId="39" fillId="0" borderId="24" xfId="0" applyNumberFormat="1" applyFont="1" applyBorder="1" applyAlignment="1">
      <alignment horizontal="center" vertical="center"/>
    </xf>
    <xf numFmtId="165" fontId="39" fillId="0" borderId="23" xfId="0" applyNumberFormat="1" applyFont="1" applyBorder="1" applyAlignment="1">
      <alignment horizontal="center" vertical="center"/>
    </xf>
    <xf numFmtId="2" fontId="40" fillId="0" borderId="21" xfId="4" applyNumberFormat="1" applyFont="1" applyFill="1" applyBorder="1" applyAlignment="1">
      <alignment horizontal="center" vertical="center"/>
    </xf>
    <xf numFmtId="165" fontId="39" fillId="0" borderId="11" xfId="0" applyNumberFormat="1" applyFont="1" applyBorder="1" applyAlignment="1">
      <alignment horizontal="center" vertical="center"/>
    </xf>
    <xf numFmtId="2" fontId="40" fillId="0" borderId="15" xfId="4" applyNumberFormat="1" applyFont="1" applyFill="1" applyBorder="1" applyAlignment="1">
      <alignment horizontal="center" vertical="center"/>
    </xf>
    <xf numFmtId="165" fontId="37" fillId="6" borderId="13" xfId="0" applyNumberFormat="1" applyFont="1" applyFill="1" applyBorder="1" applyAlignment="1">
      <alignment horizontal="center"/>
    </xf>
    <xf numFmtId="2" fontId="19" fillId="6" borderId="35" xfId="0" applyNumberFormat="1" applyFont="1" applyFill="1" applyBorder="1" applyAlignment="1">
      <alignment horizontal="center"/>
    </xf>
    <xf numFmtId="2" fontId="19" fillId="6" borderId="38" xfId="0" applyNumberFormat="1" applyFont="1" applyFill="1" applyBorder="1" applyAlignment="1">
      <alignment horizontal="center"/>
    </xf>
    <xf numFmtId="1" fontId="19" fillId="2" borderId="0" xfId="0" applyNumberFormat="1" applyFont="1" applyFill="1"/>
    <xf numFmtId="2" fontId="37" fillId="6" borderId="22" xfId="0" applyNumberFormat="1" applyFont="1" applyFill="1" applyBorder="1" applyAlignment="1">
      <alignment horizontal="center"/>
    </xf>
    <xf numFmtId="2" fontId="37" fillId="6" borderId="14" xfId="0" applyNumberFormat="1" applyFont="1" applyFill="1" applyBorder="1" applyAlignment="1">
      <alignment horizontal="center"/>
    </xf>
    <xf numFmtId="165" fontId="0" fillId="0" borderId="0" xfId="0" applyNumberFormat="1"/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38" fillId="6" borderId="63" xfId="0" applyNumberFormat="1" applyFont="1" applyFill="1" applyBorder="1" applyAlignment="1">
      <alignment horizontal="center" vertical="center" wrapText="1"/>
    </xf>
    <xf numFmtId="165" fontId="41" fillId="6" borderId="13" xfId="0" applyNumberFormat="1" applyFont="1" applyFill="1" applyBorder="1" applyAlignment="1">
      <alignment horizontal="center"/>
    </xf>
    <xf numFmtId="2" fontId="0" fillId="6" borderId="35" xfId="0" applyNumberFormat="1" applyFill="1" applyBorder="1" applyAlignment="1">
      <alignment horizontal="center"/>
    </xf>
    <xf numFmtId="2" fontId="0" fillId="6" borderId="38" xfId="0" applyNumberFormat="1" applyFill="1" applyBorder="1" applyAlignment="1">
      <alignment horizontal="center"/>
    </xf>
    <xf numFmtId="2" fontId="41" fillId="6" borderId="22" xfId="0" applyNumberFormat="1" applyFont="1" applyFill="1" applyBorder="1" applyAlignment="1">
      <alignment horizontal="center"/>
    </xf>
    <xf numFmtId="2" fontId="41" fillId="6" borderId="14" xfId="0" applyNumberFormat="1" applyFont="1" applyFill="1" applyBorder="1" applyAlignment="1">
      <alignment horizontal="center"/>
    </xf>
    <xf numFmtId="2" fontId="39" fillId="0" borderId="21" xfId="5" applyNumberFormat="1" applyFont="1" applyBorder="1" applyAlignment="1">
      <alignment horizontal="center" vertical="center"/>
    </xf>
    <xf numFmtId="2" fontId="39" fillId="0" borderId="15" xfId="0" applyNumberFormat="1" applyFont="1" applyBorder="1" applyAlignment="1">
      <alignment horizontal="center" vertical="center"/>
    </xf>
    <xf numFmtId="2" fontId="39" fillId="0" borderId="15" xfId="5" applyNumberFormat="1" applyFont="1" applyBorder="1" applyAlignment="1">
      <alignment horizontal="center" vertical="center"/>
    </xf>
    <xf numFmtId="2" fontId="39" fillId="0" borderId="12" xfId="5" applyNumberFormat="1" applyFont="1" applyBorder="1" applyAlignment="1">
      <alignment horizontal="center" vertical="center"/>
    </xf>
    <xf numFmtId="2" fontId="39" fillId="0" borderId="12" xfId="0" applyNumberFormat="1" applyFont="1" applyBorder="1" applyAlignment="1">
      <alignment horizontal="center" vertical="center"/>
    </xf>
    <xf numFmtId="2" fontId="19" fillId="2" borderId="0" xfId="0" applyNumberFormat="1" applyFont="1" applyFill="1"/>
    <xf numFmtId="2" fontId="11" fillId="0" borderId="21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0" fontId="19" fillId="2" borderId="0" xfId="0" applyFont="1" applyFill="1"/>
    <xf numFmtId="165" fontId="0" fillId="0" borderId="23" xfId="0" applyNumberFormat="1" applyBorder="1" applyAlignment="1">
      <alignment horizontal="center" vertical="center"/>
    </xf>
    <xf numFmtId="2" fontId="39" fillId="2" borderId="36" xfId="0" applyNumberFormat="1" applyFont="1" applyFill="1" applyBorder="1" applyAlignment="1">
      <alignment horizontal="center" vertical="center"/>
    </xf>
    <xf numFmtId="165" fontId="0" fillId="6" borderId="60" xfId="0" applyNumberFormat="1" applyFill="1" applyBorder="1" applyAlignment="1">
      <alignment horizontal="center" vertical="center"/>
    </xf>
    <xf numFmtId="1" fontId="0" fillId="6" borderId="65" xfId="0" applyNumberFormat="1" applyFill="1" applyBorder="1" applyAlignment="1">
      <alignment horizontal="center" vertical="center" wrapText="1"/>
    </xf>
    <xf numFmtId="1" fontId="38" fillId="6" borderId="65" xfId="0" applyNumberFormat="1" applyFont="1" applyFill="1" applyBorder="1" applyAlignment="1">
      <alignment horizontal="center" vertical="center" wrapText="1"/>
    </xf>
    <xf numFmtId="1" fontId="38" fillId="6" borderId="66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wrapText="1"/>
    </xf>
    <xf numFmtId="17" fontId="35" fillId="2" borderId="0" xfId="0" applyNumberFormat="1" applyFont="1" applyFill="1" applyAlignment="1">
      <alignment horizontal="center" wrapText="1"/>
    </xf>
    <xf numFmtId="0" fontId="41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 vertical="center" wrapText="1"/>
    </xf>
    <xf numFmtId="165" fontId="38" fillId="0" borderId="23" xfId="0" applyNumberFormat="1" applyFont="1" applyBorder="1" applyAlignment="1">
      <alignment horizontal="center" vertical="center"/>
    </xf>
    <xf numFmtId="2" fontId="38" fillId="0" borderId="21" xfId="0" applyNumberFormat="1" applyFont="1" applyBorder="1" applyAlignment="1">
      <alignment horizontal="center" vertical="center"/>
    </xf>
    <xf numFmtId="2" fontId="38" fillId="0" borderId="24" xfId="0" applyNumberFormat="1" applyFont="1" applyBorder="1" applyAlignment="1">
      <alignment horizontal="center" vertical="center"/>
    </xf>
    <xf numFmtId="2" fontId="38" fillId="2" borderId="0" xfId="0" applyNumberFormat="1" applyFont="1" applyFill="1" applyAlignment="1">
      <alignment horizontal="center"/>
    </xf>
    <xf numFmtId="2" fontId="0" fillId="0" borderId="24" xfId="0" applyNumberFormat="1" applyBorder="1" applyAlignment="1">
      <alignment horizontal="center" vertical="center"/>
    </xf>
    <xf numFmtId="165" fontId="38" fillId="0" borderId="11" xfId="0" applyNumberFormat="1" applyFont="1" applyBorder="1" applyAlignment="1">
      <alignment horizontal="center" vertical="center"/>
    </xf>
    <xf numFmtId="2" fontId="38" fillId="0" borderId="15" xfId="0" applyNumberFormat="1" applyFont="1" applyBorder="1" applyAlignment="1">
      <alignment horizontal="center" vertical="center"/>
    </xf>
    <xf numFmtId="2" fontId="39" fillId="2" borderId="0" xfId="0" applyNumberFormat="1" applyFont="1" applyFill="1" applyAlignment="1">
      <alignment horizontal="center" vertical="center"/>
    </xf>
    <xf numFmtId="2" fontId="40" fillId="0" borderId="24" xfId="4" applyNumberFormat="1" applyFont="1" applyFill="1" applyBorder="1" applyAlignment="1">
      <alignment horizontal="center" vertical="center"/>
    </xf>
    <xf numFmtId="1" fontId="41" fillId="2" borderId="0" xfId="0" applyNumberFormat="1" applyFont="1" applyFill="1" applyAlignment="1">
      <alignment horizontal="center"/>
    </xf>
    <xf numFmtId="2" fontId="38" fillId="0" borderId="12" xfId="0" applyNumberFormat="1" applyFont="1" applyBorder="1" applyAlignment="1">
      <alignment horizontal="center" vertical="center"/>
    </xf>
    <xf numFmtId="2" fontId="0" fillId="6" borderId="22" xfId="0" applyNumberFormat="1" applyFill="1" applyBorder="1" applyAlignment="1">
      <alignment horizontal="center"/>
    </xf>
    <xf numFmtId="2" fontId="0" fillId="6" borderId="14" xfId="0" applyNumberFormat="1" applyFill="1" applyBorder="1" applyAlignment="1">
      <alignment horizontal="center"/>
    </xf>
    <xf numFmtId="165" fontId="38" fillId="6" borderId="19" xfId="0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0" fillId="2" borderId="0" xfId="0" applyFill="1" applyAlignment="1">
      <alignment vertical="center"/>
    </xf>
    <xf numFmtId="2" fontId="0" fillId="0" borderId="2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" fontId="0" fillId="6" borderId="65" xfId="0" applyNumberFormat="1" applyFill="1" applyBorder="1" applyAlignment="1">
      <alignment horizontal="center" vertical="center"/>
    </xf>
    <xf numFmtId="1" fontId="38" fillId="6" borderId="58" xfId="0" applyNumberFormat="1" applyFont="1" applyFill="1" applyBorder="1" applyAlignment="1">
      <alignment horizontal="center" vertical="center" wrapText="1"/>
    </xf>
    <xf numFmtId="0" fontId="41" fillId="2" borderId="0" xfId="0" applyFont="1" applyFill="1"/>
    <xf numFmtId="2" fontId="39" fillId="0" borderId="15" xfId="6" applyNumberFormat="1" applyFont="1" applyBorder="1" applyAlignment="1">
      <alignment horizontal="center" vertical="center"/>
    </xf>
    <xf numFmtId="2" fontId="39" fillId="0" borderId="12" xfId="6" applyNumberFormat="1" applyFont="1" applyBorder="1" applyAlignment="1">
      <alignment horizontal="center" vertical="center"/>
    </xf>
    <xf numFmtId="2" fontId="39" fillId="0" borderId="15" xfId="6" applyNumberFormat="1" applyFont="1" applyBorder="1" applyAlignment="1">
      <alignment horizontal="center" vertical="center" wrapText="1"/>
    </xf>
    <xf numFmtId="2" fontId="38" fillId="0" borderId="15" xfId="7" applyNumberFormat="1" applyFont="1" applyBorder="1" applyAlignment="1">
      <alignment horizontal="center" vertical="center"/>
    </xf>
    <xf numFmtId="2" fontId="38" fillId="0" borderId="12" xfId="6" applyNumberFormat="1" applyFont="1" applyBorder="1" applyAlignment="1">
      <alignment horizontal="center" vertical="center"/>
    </xf>
    <xf numFmtId="2" fontId="38" fillId="0" borderId="15" xfId="7" applyNumberFormat="1" applyFont="1" applyBorder="1" applyAlignment="1">
      <alignment horizontal="center" vertical="center" wrapText="1"/>
    </xf>
    <xf numFmtId="2" fontId="39" fillId="0" borderId="15" xfId="8" applyNumberFormat="1" applyFont="1" applyBorder="1" applyAlignment="1">
      <alignment horizontal="center" vertical="center"/>
    </xf>
    <xf numFmtId="2" fontId="39" fillId="0" borderId="15" xfId="8" applyNumberFormat="1" applyFont="1" applyBorder="1" applyAlignment="1">
      <alignment horizontal="center" vertical="center" wrapText="1"/>
    </xf>
    <xf numFmtId="2" fontId="39" fillId="0" borderId="15" xfId="9" applyNumberFormat="1" applyFont="1" applyBorder="1" applyAlignment="1">
      <alignment horizontal="center" vertical="center"/>
    </xf>
    <xf numFmtId="2" fontId="40" fillId="0" borderId="21" xfId="10" applyNumberFormat="1" applyFont="1" applyFill="1" applyBorder="1" applyAlignment="1">
      <alignment horizontal="center" vertical="center"/>
    </xf>
    <xf numFmtId="2" fontId="39" fillId="0" borderId="15" xfId="9" applyNumberFormat="1" applyFont="1" applyBorder="1" applyAlignment="1">
      <alignment horizontal="center" vertical="center" wrapText="1"/>
    </xf>
    <xf numFmtId="1" fontId="41" fillId="6" borderId="22" xfId="0" applyNumberFormat="1" applyFont="1" applyFill="1" applyBorder="1" applyAlignment="1">
      <alignment horizontal="center"/>
    </xf>
    <xf numFmtId="1" fontId="41" fillId="6" borderId="14" xfId="0" applyNumberFormat="1" applyFont="1" applyFill="1" applyBorder="1" applyAlignment="1">
      <alignment horizontal="center"/>
    </xf>
    <xf numFmtId="0" fontId="19" fillId="6" borderId="11" xfId="0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168" fontId="11" fillId="4" borderId="15" xfId="0" applyNumberFormat="1" applyFont="1" applyFill="1" applyBorder="1" applyAlignment="1">
      <alignment horizontal="center" vertical="center"/>
    </xf>
    <xf numFmtId="0" fontId="11" fillId="4" borderId="59" xfId="0" applyFont="1" applyFill="1" applyBorder="1"/>
    <xf numFmtId="0" fontId="11" fillId="4" borderId="0" xfId="0" applyFont="1" applyFill="1"/>
    <xf numFmtId="0" fontId="11" fillId="2" borderId="22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justify" vertical="center"/>
    </xf>
    <xf numFmtId="0" fontId="43" fillId="0" borderId="15" xfId="0" applyFont="1" applyBorder="1" applyAlignment="1">
      <alignment horizontal="center" vertical="center" wrapText="1"/>
    </xf>
    <xf numFmtId="15" fontId="42" fillId="0" borderId="15" xfId="0" applyNumberFormat="1" applyFont="1" applyBorder="1" applyAlignment="1">
      <alignment horizontal="justify" vertical="center" wrapText="1"/>
    </xf>
    <xf numFmtId="0" fontId="42" fillId="0" borderId="15" xfId="0" applyFont="1" applyBorder="1" applyAlignment="1">
      <alignment horizontal="justify" vertical="center" wrapText="1"/>
    </xf>
    <xf numFmtId="0" fontId="43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15" fontId="42" fillId="0" borderId="22" xfId="0" applyNumberFormat="1" applyFont="1" applyBorder="1" applyAlignment="1">
      <alignment horizontal="justify" vertical="center" wrapText="1"/>
    </xf>
    <xf numFmtId="0" fontId="0" fillId="0" borderId="22" xfId="0" applyBorder="1"/>
    <xf numFmtId="0" fontId="0" fillId="2" borderId="22" xfId="0" applyFill="1" applyBorder="1"/>
    <xf numFmtId="0" fontId="0" fillId="2" borderId="13" xfId="0" applyFill="1" applyBorder="1" applyAlignment="1">
      <alignment horizontal="center"/>
    </xf>
    <xf numFmtId="0" fontId="0" fillId="2" borderId="15" xfId="0" applyFill="1" applyBorder="1"/>
    <xf numFmtId="0" fontId="0" fillId="2" borderId="11" xfId="0" applyFill="1" applyBorder="1" applyAlignment="1">
      <alignment horizontal="center"/>
    </xf>
    <xf numFmtId="0" fontId="0" fillId="0" borderId="0" xfId="0" applyAlignment="1">
      <alignment vertical="center"/>
    </xf>
    <xf numFmtId="170" fontId="0" fillId="0" borderId="15" xfId="69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15" xfId="0" applyBorder="1" applyAlignment="1">
      <alignment horizontal="left"/>
    </xf>
    <xf numFmtId="1" fontId="0" fillId="0" borderId="12" xfId="0" applyNumberForma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 wrapText="1"/>
    </xf>
    <xf numFmtId="1" fontId="11" fillId="2" borderId="15" xfId="0" applyNumberFormat="1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8" borderId="21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/>
    </xf>
    <xf numFmtId="0" fontId="11" fillId="2" borderId="22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/>
    </xf>
    <xf numFmtId="1" fontId="39" fillId="0" borderId="21" xfId="0" applyNumberFormat="1" applyFont="1" applyBorder="1" applyAlignment="1">
      <alignment horizontal="center" vertical="center"/>
    </xf>
    <xf numFmtId="1" fontId="39" fillId="0" borderId="24" xfId="0" applyNumberFormat="1" applyFont="1" applyBorder="1" applyAlignment="1">
      <alignment horizontal="center" vertical="center"/>
    </xf>
    <xf numFmtId="1" fontId="11" fillId="0" borderId="64" xfId="0" applyNumberFormat="1" applyFont="1" applyBorder="1" applyAlignment="1">
      <alignment horizontal="center" vertical="center"/>
    </xf>
    <xf numFmtId="1" fontId="40" fillId="0" borderId="21" xfId="4" applyNumberFormat="1" applyFont="1" applyFill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29" fillId="6" borderId="21" xfId="4" applyNumberFormat="1" applyFont="1" applyFill="1" applyBorder="1" applyAlignment="1">
      <alignment horizontal="center" vertical="center"/>
    </xf>
    <xf numFmtId="1" fontId="29" fillId="6" borderId="54" xfId="4" applyNumberFormat="1" applyFont="1" applyFill="1" applyBorder="1" applyAlignment="1">
      <alignment horizontal="center" vertical="center"/>
    </xf>
    <xf numFmtId="2" fontId="11" fillId="2" borderId="21" xfId="0" applyNumberFormat="1" applyFont="1" applyFill="1" applyBorder="1" applyAlignment="1">
      <alignment horizontal="center" vertical="center"/>
    </xf>
    <xf numFmtId="2" fontId="11" fillId="2" borderId="15" xfId="0" applyNumberFormat="1" applyFont="1" applyFill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2" fontId="11" fillId="0" borderId="68" xfId="0" applyNumberFormat="1" applyFont="1" applyBorder="1" applyAlignment="1">
      <alignment horizontal="center" vertical="center"/>
    </xf>
    <xf numFmtId="165" fontId="37" fillId="6" borderId="15" xfId="0" applyNumberFormat="1" applyFont="1" applyFill="1" applyBorder="1" applyAlignment="1">
      <alignment horizontal="center"/>
    </xf>
    <xf numFmtId="1" fontId="19" fillId="6" borderId="15" xfId="0" applyNumberFormat="1" applyFont="1" applyFill="1" applyBorder="1" applyAlignment="1">
      <alignment horizontal="center"/>
    </xf>
    <xf numFmtId="165" fontId="41" fillId="6" borderId="15" xfId="0" applyNumberFormat="1" applyFont="1" applyFill="1" applyBorder="1" applyAlignment="1">
      <alignment horizontal="center"/>
    </xf>
    <xf numFmtId="2" fontId="0" fillId="6" borderId="15" xfId="0" applyNumberFormat="1" applyFill="1" applyBorder="1" applyAlignment="1">
      <alignment horizontal="center"/>
    </xf>
    <xf numFmtId="1" fontId="41" fillId="3" borderId="15" xfId="0" applyNumberFormat="1" applyFont="1" applyFill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/>
    </xf>
    <xf numFmtId="1" fontId="11" fillId="2" borderId="12" xfId="0" applyNumberFormat="1" applyFont="1" applyFill="1" applyBorder="1" applyAlignment="1">
      <alignment horizontal="center" vertical="center" wrapText="1"/>
    </xf>
    <xf numFmtId="164" fontId="0" fillId="0" borderId="15" xfId="77" applyNumberFormat="1" applyFont="1" applyBorder="1"/>
    <xf numFmtId="164" fontId="0" fillId="0" borderId="42" xfId="77" applyNumberFormat="1" applyFont="1" applyBorder="1"/>
    <xf numFmtId="1" fontId="49" fillId="2" borderId="15" xfId="0" applyNumberFormat="1" applyFont="1" applyFill="1" applyBorder="1" applyAlignment="1">
      <alignment horizontal="center" vertical="center" wrapText="1"/>
    </xf>
    <xf numFmtId="167" fontId="11" fillId="2" borderId="0" xfId="0" applyNumberFormat="1" applyFont="1" applyFill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7" fontId="19" fillId="2" borderId="0" xfId="0" applyNumberFormat="1" applyFont="1" applyFill="1" applyAlignment="1">
      <alignment horizontal="center" vertical="center"/>
    </xf>
    <xf numFmtId="1" fontId="19" fillId="4" borderId="42" xfId="0" applyNumberFormat="1" applyFont="1" applyFill="1" applyBorder="1" applyAlignment="1">
      <alignment horizontal="center" vertical="center"/>
    </xf>
    <xf numFmtId="1" fontId="19" fillId="4" borderId="12" xfId="0" applyNumberFormat="1" applyFont="1" applyFill="1" applyBorder="1" applyAlignment="1">
      <alignment horizontal="center" vertical="center"/>
    </xf>
    <xf numFmtId="1" fontId="19" fillId="4" borderId="0" xfId="0" applyNumberFormat="1" applyFont="1" applyFill="1" applyAlignment="1">
      <alignment horizontal="center"/>
    </xf>
    <xf numFmtId="1" fontId="19" fillId="4" borderId="29" xfId="0" applyNumberFormat="1" applyFont="1" applyFill="1" applyBorder="1" applyAlignment="1">
      <alignment horizontal="center" vertical="center"/>
    </xf>
    <xf numFmtId="1" fontId="19" fillId="0" borderId="20" xfId="0" applyNumberFormat="1" applyFont="1" applyBorder="1" applyAlignment="1">
      <alignment horizontal="center"/>
    </xf>
    <xf numFmtId="1" fontId="19" fillId="0" borderId="27" xfId="0" applyNumberFormat="1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1" fontId="19" fillId="9" borderId="15" xfId="0" applyNumberFormat="1" applyFont="1" applyFill="1" applyBorder="1" applyAlignment="1">
      <alignment horizontal="center" vertical="center"/>
    </xf>
    <xf numFmtId="1" fontId="19" fillId="9" borderId="18" xfId="0" applyNumberFormat="1" applyFont="1" applyFill="1" applyBorder="1" applyAlignment="1">
      <alignment horizontal="center" vertical="center"/>
    </xf>
    <xf numFmtId="1" fontId="8" fillId="5" borderId="63" xfId="0" applyNumberFormat="1" applyFont="1" applyFill="1" applyBorder="1" applyAlignment="1">
      <alignment horizontal="center" vertical="center"/>
    </xf>
    <xf numFmtId="1" fontId="8" fillId="3" borderId="22" xfId="77" applyNumberFormat="1" applyFont="1" applyFill="1" applyBorder="1"/>
    <xf numFmtId="1" fontId="19" fillId="5" borderId="7" xfId="0" applyNumberFormat="1" applyFont="1" applyFill="1" applyBorder="1" applyAlignment="1">
      <alignment horizontal="center" vertical="center"/>
    </xf>
    <xf numFmtId="1" fontId="41" fillId="6" borderId="15" xfId="0" applyNumberFormat="1" applyFont="1" applyFill="1" applyBorder="1" applyAlignment="1">
      <alignment horizontal="center" vertical="center" wrapText="1"/>
    </xf>
    <xf numFmtId="171" fontId="0" fillId="0" borderId="15" xfId="0" applyNumberFormat="1" applyBorder="1"/>
    <xf numFmtId="0" fontId="0" fillId="0" borderId="10" xfId="0" applyBorder="1"/>
    <xf numFmtId="1" fontId="41" fillId="6" borderId="12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1" fontId="8" fillId="6" borderId="15" xfId="0" applyNumberFormat="1" applyFont="1" applyFill="1" applyBorder="1" applyAlignment="1">
      <alignment horizontal="center" vertical="center"/>
    </xf>
    <xf numFmtId="1" fontId="8" fillId="6" borderId="11" xfId="0" applyNumberFormat="1" applyFont="1" applyFill="1" applyBorder="1" applyAlignment="1">
      <alignment horizontal="center" vertical="center"/>
    </xf>
    <xf numFmtId="2" fontId="0" fillId="0" borderId="15" xfId="0" applyNumberFormat="1" applyBorder="1"/>
    <xf numFmtId="2" fontId="0" fillId="0" borderId="22" xfId="0" applyNumberFormat="1" applyBorder="1"/>
    <xf numFmtId="2" fontId="0" fillId="0" borderId="12" xfId="0" applyNumberFormat="1" applyBorder="1"/>
    <xf numFmtId="171" fontId="0" fillId="0" borderId="12" xfId="0" applyNumberFormat="1" applyBorder="1"/>
    <xf numFmtId="1" fontId="8" fillId="0" borderId="14" xfId="0" applyNumberFormat="1" applyFont="1" applyBorder="1"/>
    <xf numFmtId="1" fontId="14" fillId="3" borderId="55" xfId="0" applyNumberFormat="1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171" fontId="11" fillId="0" borderId="15" xfId="0" applyNumberFormat="1" applyFont="1" applyBorder="1" applyAlignment="1">
      <alignment horizontal="center" vertical="center"/>
    </xf>
    <xf numFmtId="171" fontId="11" fillId="0" borderId="18" xfId="0" applyNumberFormat="1" applyFont="1" applyBorder="1" applyAlignment="1">
      <alignment horizontal="center" vertical="center"/>
    </xf>
    <xf numFmtId="171" fontId="11" fillId="0" borderId="21" xfId="0" applyNumberFormat="1" applyFont="1" applyBorder="1" applyAlignment="1">
      <alignment horizontal="center" vertical="center"/>
    </xf>
    <xf numFmtId="171" fontId="8" fillId="5" borderId="20" xfId="0" applyNumberFormat="1" applyFont="1" applyFill="1" applyBorder="1" applyAlignment="1">
      <alignment horizontal="center" vertical="center"/>
    </xf>
    <xf numFmtId="1" fontId="14" fillId="3" borderId="67" xfId="0" applyNumberFormat="1" applyFont="1" applyFill="1" applyBorder="1" applyAlignment="1">
      <alignment horizontal="center" vertical="center"/>
    </xf>
    <xf numFmtId="1" fontId="14" fillId="3" borderId="49" xfId="0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" fontId="8" fillId="6" borderId="15" xfId="0" applyNumberFormat="1" applyFont="1" applyFill="1" applyBorder="1" applyAlignment="1">
      <alignment horizontal="center" vertical="center" wrapText="1"/>
    </xf>
    <xf numFmtId="1" fontId="8" fillId="10" borderId="57" xfId="0" applyNumberFormat="1" applyFont="1" applyFill="1" applyBorder="1" applyAlignment="1">
      <alignment horizontal="center"/>
    </xf>
    <xf numFmtId="1" fontId="8" fillId="10" borderId="14" xfId="0" applyNumberFormat="1" applyFont="1" applyFill="1" applyBorder="1" applyAlignment="1">
      <alignment horizontal="center"/>
    </xf>
    <xf numFmtId="171" fontId="11" fillId="2" borderId="15" xfId="0" applyNumberFormat="1" applyFont="1" applyFill="1" applyBorder="1" applyAlignment="1">
      <alignment horizontal="center" vertical="center" wrapText="1"/>
    </xf>
    <xf numFmtId="171" fontId="19" fillId="3" borderId="15" xfId="0" applyNumberFormat="1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horizontal="center" vertical="center" wrapText="1"/>
    </xf>
    <xf numFmtId="1" fontId="48" fillId="2" borderId="22" xfId="0" applyNumberFormat="1" applyFont="1" applyFill="1" applyBorder="1" applyAlignment="1">
      <alignment horizontal="center" vertical="center" wrapText="1"/>
    </xf>
    <xf numFmtId="0" fontId="28" fillId="12" borderId="11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7" fillId="2" borderId="59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1" fontId="27" fillId="2" borderId="12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" fontId="19" fillId="2" borderId="15" xfId="0" applyNumberFormat="1" applyFont="1" applyFill="1" applyBorder="1" applyAlignment="1">
      <alignment vertical="center"/>
    </xf>
    <xf numFmtId="0" fontId="27" fillId="2" borderId="41" xfId="0" applyFont="1" applyFill="1" applyBorder="1" applyAlignment="1">
      <alignment horizontal="center" vertical="center" wrapText="1"/>
    </xf>
    <xf numFmtId="165" fontId="39" fillId="13" borderId="23" xfId="0" applyNumberFormat="1" applyFont="1" applyFill="1" applyBorder="1" applyAlignment="1">
      <alignment horizontal="center" vertical="center"/>
    </xf>
    <xf numFmtId="2" fontId="11" fillId="13" borderId="21" xfId="0" applyNumberFormat="1" applyFont="1" applyFill="1" applyBorder="1" applyAlignment="1">
      <alignment horizontal="center" vertical="center"/>
    </xf>
    <xf numFmtId="2" fontId="39" fillId="13" borderId="21" xfId="0" applyNumberFormat="1" applyFont="1" applyFill="1" applyBorder="1" applyAlignment="1">
      <alignment horizontal="center" vertical="center"/>
    </xf>
    <xf numFmtId="2" fontId="11" fillId="13" borderId="24" xfId="0" applyNumberFormat="1" applyFont="1" applyFill="1" applyBorder="1" applyAlignment="1">
      <alignment horizontal="center" vertical="center"/>
    </xf>
    <xf numFmtId="1" fontId="40" fillId="13" borderId="21" xfId="4" applyNumberFormat="1" applyFont="1" applyFill="1" applyBorder="1" applyAlignment="1">
      <alignment horizontal="center" vertical="center"/>
    </xf>
    <xf numFmtId="173" fontId="42" fillId="0" borderId="42" xfId="0" applyNumberFormat="1" applyFont="1" applyBorder="1" applyAlignment="1">
      <alignment horizontal="center" vertical="center" wrapText="1"/>
    </xf>
    <xf numFmtId="173" fontId="42" fillId="0" borderId="57" xfId="0" applyNumberFormat="1" applyFont="1" applyBorder="1" applyAlignment="1">
      <alignment horizontal="center" vertical="center" wrapText="1"/>
    </xf>
    <xf numFmtId="172" fontId="27" fillId="2" borderId="41" xfId="0" applyNumberFormat="1" applyFont="1" applyFill="1" applyBorder="1" applyAlignment="1">
      <alignment horizontal="center" vertical="center" wrapText="1"/>
    </xf>
    <xf numFmtId="1" fontId="27" fillId="2" borderId="0" xfId="0" applyNumberFormat="1" applyFont="1" applyFill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38" fillId="14" borderId="20" xfId="0" applyNumberFormat="1" applyFont="1" applyFill="1" applyBorder="1" applyAlignment="1">
      <alignment horizontal="center" vertical="center" wrapText="1"/>
    </xf>
    <xf numFmtId="1" fontId="38" fillId="14" borderId="63" xfId="0" applyNumberFormat="1" applyFont="1" applyFill="1" applyBorder="1" applyAlignment="1">
      <alignment horizontal="center" vertical="center" wrapText="1"/>
    </xf>
    <xf numFmtId="1" fontId="38" fillId="14" borderId="27" xfId="0" applyNumberFormat="1" applyFon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/>
    </xf>
    <xf numFmtId="43" fontId="8" fillId="3" borderId="15" xfId="77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43" fillId="2" borderId="15" xfId="0" applyFont="1" applyFill="1" applyBorder="1" applyAlignment="1">
      <alignment horizontal="center" vertical="center" wrapText="1"/>
    </xf>
    <xf numFmtId="0" fontId="43" fillId="2" borderId="4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174" fontId="0" fillId="2" borderId="0" xfId="0" applyNumberForma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8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75" fontId="48" fillId="2" borderId="11" xfId="0" applyNumberFormat="1" applyFont="1" applyFill="1" applyBorder="1" applyAlignment="1">
      <alignment horizontal="center" vertical="center" wrapText="1"/>
    </xf>
    <xf numFmtId="175" fontId="48" fillId="2" borderId="15" xfId="0" applyNumberFormat="1" applyFont="1" applyFill="1" applyBorder="1" applyAlignment="1">
      <alignment horizontal="center" vertical="center" wrapText="1"/>
    </xf>
    <xf numFmtId="10" fontId="1" fillId="2" borderId="12" xfId="3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horizontal="center" vertical="center"/>
    </xf>
    <xf numFmtId="166" fontId="8" fillId="0" borderId="15" xfId="0" applyNumberFormat="1" applyFont="1" applyBorder="1" applyAlignment="1">
      <alignment vertical="center"/>
    </xf>
    <xf numFmtId="166" fontId="8" fillId="0" borderId="15" xfId="0" applyNumberFormat="1" applyFont="1" applyBorder="1" applyAlignment="1">
      <alignment horizontal="center" vertical="center"/>
    </xf>
    <xf numFmtId="164" fontId="8" fillId="0" borderId="15" xfId="1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vertical="center"/>
    </xf>
    <xf numFmtId="164" fontId="8" fillId="2" borderId="15" xfId="1" applyNumberFormat="1" applyFont="1" applyFill="1" applyBorder="1" applyAlignment="1">
      <alignment vertical="center"/>
    </xf>
    <xf numFmtId="9" fontId="21" fillId="0" borderId="15" xfId="3" applyFont="1" applyFill="1" applyBorder="1" applyAlignment="1">
      <alignment horizontal="center" vertical="center"/>
    </xf>
    <xf numFmtId="10" fontId="8" fillId="0" borderId="15" xfId="3" applyNumberFormat="1" applyFont="1" applyFill="1" applyBorder="1" applyAlignment="1">
      <alignment vertical="center"/>
    </xf>
    <xf numFmtId="10" fontId="1" fillId="2" borderId="14" xfId="3" applyNumberFormat="1" applyFont="1" applyFill="1" applyBorder="1" applyAlignment="1">
      <alignment horizontal="center" vertical="center" wrapText="1"/>
    </xf>
    <xf numFmtId="174" fontId="0" fillId="0" borderId="0" xfId="0" applyNumberFormat="1"/>
    <xf numFmtId="0" fontId="11" fillId="2" borderId="15" xfId="0" applyFont="1" applyFill="1" applyBorder="1" applyAlignment="1">
      <alignment horizontal="center" vertical="center"/>
    </xf>
    <xf numFmtId="2" fontId="27" fillId="2" borderId="15" xfId="0" applyNumberFormat="1" applyFont="1" applyFill="1" applyBorder="1" applyAlignment="1">
      <alignment horizontal="center" vertical="center" wrapText="1"/>
    </xf>
    <xf numFmtId="2" fontId="27" fillId="0" borderId="15" xfId="0" applyNumberFormat="1" applyFont="1" applyBorder="1" applyAlignment="1">
      <alignment horizontal="center" vertical="center" wrapText="1"/>
    </xf>
    <xf numFmtId="2" fontId="28" fillId="2" borderId="15" xfId="0" applyNumberFormat="1" applyFont="1" applyFill="1" applyBorder="1" applyAlignment="1">
      <alignment horizontal="center" vertical="center" wrapText="1"/>
    </xf>
    <xf numFmtId="2" fontId="27" fillId="2" borderId="12" xfId="0" applyNumberFormat="1" applyFont="1" applyFill="1" applyBorder="1" applyAlignment="1">
      <alignment horizontal="center" vertical="center" wrapText="1"/>
    </xf>
    <xf numFmtId="2" fontId="28" fillId="2" borderId="22" xfId="0" applyNumberFormat="1" applyFont="1" applyFill="1" applyBorder="1" applyAlignment="1">
      <alignment horizontal="center" vertical="center" wrapText="1"/>
    </xf>
    <xf numFmtId="2" fontId="27" fillId="0" borderId="22" xfId="0" applyNumberFormat="1" applyFont="1" applyBorder="1" applyAlignment="1">
      <alignment horizontal="center" vertical="center" wrapText="1"/>
    </xf>
    <xf numFmtId="2" fontId="27" fillId="2" borderId="14" xfId="0" applyNumberFormat="1" applyFont="1" applyFill="1" applyBorder="1" applyAlignment="1">
      <alignment horizontal="center" vertical="center" wrapText="1"/>
    </xf>
    <xf numFmtId="2" fontId="27" fillId="2" borderId="0" xfId="0" applyNumberFormat="1" applyFont="1" applyFill="1" applyAlignment="1">
      <alignment horizontal="center" vertical="center" wrapText="1"/>
    </xf>
    <xf numFmtId="0" fontId="46" fillId="2" borderId="12" xfId="75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9" fillId="0" borderId="52" xfId="0" applyNumberFormat="1" applyFont="1" applyBorder="1" applyAlignment="1">
      <alignment horizontal="center" vertical="top" wrapText="1"/>
    </xf>
    <xf numFmtId="49" fontId="19" fillId="0" borderId="45" xfId="0" applyNumberFormat="1" applyFont="1" applyBorder="1" applyAlignment="1">
      <alignment horizontal="center" vertical="top" wrapText="1"/>
    </xf>
    <xf numFmtId="49" fontId="19" fillId="0" borderId="40" xfId="0" applyNumberFormat="1" applyFont="1" applyBorder="1" applyAlignment="1">
      <alignment horizontal="center" vertical="top" wrapText="1"/>
    </xf>
    <xf numFmtId="49" fontId="19" fillId="0" borderId="46" xfId="0" applyNumberFormat="1" applyFont="1" applyBorder="1" applyAlignment="1">
      <alignment horizontal="center" vertical="top" wrapText="1"/>
    </xf>
    <xf numFmtId="49" fontId="19" fillId="0" borderId="36" xfId="0" applyNumberFormat="1" applyFont="1" applyBorder="1" applyAlignment="1">
      <alignment horizontal="center" vertical="top" wrapText="1"/>
    </xf>
    <xf numFmtId="49" fontId="19" fillId="0" borderId="39" xfId="0" applyNumberFormat="1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7" borderId="53" xfId="0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8" borderId="62" xfId="0" applyFont="1" applyFill="1" applyBorder="1" applyAlignment="1">
      <alignment horizontal="center" vertical="center"/>
    </xf>
    <xf numFmtId="0" fontId="19" fillId="8" borderId="61" xfId="0" applyFont="1" applyFill="1" applyBorder="1" applyAlignment="1">
      <alignment horizontal="center" vertical="center"/>
    </xf>
    <xf numFmtId="0" fontId="19" fillId="8" borderId="49" xfId="0" applyFont="1" applyFill="1" applyBorder="1" applyAlignment="1">
      <alignment horizontal="center" vertical="center"/>
    </xf>
    <xf numFmtId="0" fontId="19" fillId="8" borderId="54" xfId="0" applyFont="1" applyFill="1" applyBorder="1" applyAlignment="1">
      <alignment horizontal="center" vertical="center"/>
    </xf>
    <xf numFmtId="1" fontId="18" fillId="3" borderId="67" xfId="0" applyNumberFormat="1" applyFont="1" applyFill="1" applyBorder="1" applyAlignment="1">
      <alignment horizontal="center" vertical="center" wrapText="1"/>
    </xf>
    <xf numFmtId="1" fontId="18" fillId="3" borderId="64" xfId="0" applyNumberFormat="1" applyFont="1" applyFill="1" applyBorder="1" applyAlignment="1">
      <alignment horizontal="center" vertical="center" wrapText="1"/>
    </xf>
    <xf numFmtId="1" fontId="13" fillId="3" borderId="49" xfId="0" applyNumberFormat="1" applyFont="1" applyFill="1" applyBorder="1" applyAlignment="1">
      <alignment horizontal="center" vertical="center" wrapText="1"/>
    </xf>
    <xf numFmtId="1" fontId="13" fillId="3" borderId="21" xfId="0" applyNumberFormat="1" applyFont="1" applyFill="1" applyBorder="1" applyAlignment="1">
      <alignment horizontal="center" vertical="center" wrapText="1"/>
    </xf>
    <xf numFmtId="1" fontId="18" fillId="3" borderId="49" xfId="0" applyNumberFormat="1" applyFont="1" applyFill="1" applyBorder="1" applyAlignment="1">
      <alignment horizontal="center" vertical="center" wrapText="1"/>
    </xf>
    <xf numFmtId="1" fontId="18" fillId="3" borderId="2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" fontId="13" fillId="3" borderId="21" xfId="0" applyNumberFormat="1" applyFont="1" applyFill="1" applyBorder="1" applyAlignment="1">
      <alignment horizontal="center" vertical="center"/>
    </xf>
    <xf numFmtId="1" fontId="18" fillId="3" borderId="15" xfId="0" applyNumberFormat="1" applyFont="1" applyFill="1" applyBorder="1" applyAlignment="1">
      <alignment horizontal="center" vertical="center" wrapText="1"/>
    </xf>
    <xf numFmtId="1" fontId="13" fillId="3" borderId="65" xfId="0" applyNumberFormat="1" applyFont="1" applyFill="1" applyBorder="1" applyAlignment="1">
      <alignment horizontal="center" vertical="center" wrapText="1"/>
    </xf>
    <xf numFmtId="0" fontId="29" fillId="9" borderId="9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29" fillId="9" borderId="10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9" fillId="8" borderId="48" xfId="0" applyFont="1" applyFill="1" applyBorder="1" applyAlignment="1">
      <alignment vertical="center"/>
    </xf>
    <xf numFmtId="0" fontId="19" fillId="8" borderId="35" xfId="0" applyFont="1" applyFill="1" applyBorder="1" applyAlignment="1">
      <alignment vertical="center"/>
    </xf>
    <xf numFmtId="0" fontId="19" fillId="8" borderId="38" xfId="0" applyFont="1" applyFill="1" applyBorder="1" applyAlignment="1">
      <alignment vertical="center"/>
    </xf>
    <xf numFmtId="1" fontId="19" fillId="8" borderId="48" xfId="0" applyNumberFormat="1" applyFont="1" applyFill="1" applyBorder="1" applyAlignment="1">
      <alignment vertical="center"/>
    </xf>
    <xf numFmtId="1" fontId="19" fillId="8" borderId="38" xfId="0" applyNumberFormat="1" applyFont="1" applyFill="1" applyBorder="1" applyAlignment="1">
      <alignment vertical="center"/>
    </xf>
    <xf numFmtId="0" fontId="26" fillId="3" borderId="13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/>
    </xf>
    <xf numFmtId="0" fontId="26" fillId="2" borderId="62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 wrapText="1"/>
    </xf>
    <xf numFmtId="0" fontId="26" fillId="2" borderId="62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19" fillId="11" borderId="11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15" xfId="0" applyFont="1" applyFill="1" applyBorder="1" applyAlignment="1">
      <alignment horizontal="center" vertical="center" wrapText="1"/>
    </xf>
    <xf numFmtId="0" fontId="28" fillId="11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46" fillId="2" borderId="68" xfId="75" applyFill="1" applyBorder="1" applyAlignment="1">
      <alignment horizontal="center" vertical="center" wrapText="1"/>
    </xf>
    <xf numFmtId="0" fontId="46" fillId="2" borderId="45" xfId="75" applyFill="1" applyBorder="1" applyAlignment="1">
      <alignment horizontal="center" vertical="center" wrapText="1"/>
    </xf>
    <xf numFmtId="0" fontId="46" fillId="2" borderId="40" xfId="75" applyFill="1" applyBorder="1" applyAlignment="1">
      <alignment horizontal="center" vertical="center" wrapText="1"/>
    </xf>
    <xf numFmtId="0" fontId="46" fillId="2" borderId="67" xfId="75" applyFill="1" applyBorder="1" applyAlignment="1">
      <alignment horizontal="center" vertical="center" wrapText="1"/>
    </xf>
    <xf numFmtId="0" fontId="46" fillId="2" borderId="0" xfId="75" applyFill="1" applyBorder="1" applyAlignment="1">
      <alignment horizontal="center" vertical="center" wrapText="1"/>
    </xf>
    <xf numFmtId="0" fontId="46" fillId="2" borderId="41" xfId="75" applyFill="1" applyBorder="1" applyAlignment="1">
      <alignment horizontal="center" vertical="center" wrapText="1"/>
    </xf>
    <xf numFmtId="0" fontId="46" fillId="2" borderId="55" xfId="75" applyFill="1" applyBorder="1" applyAlignment="1">
      <alignment horizontal="center" vertical="center" wrapText="1"/>
    </xf>
    <xf numFmtId="0" fontId="46" fillId="2" borderId="5" xfId="75" applyFill="1" applyBorder="1" applyAlignment="1">
      <alignment horizontal="center" vertical="center" wrapText="1"/>
    </xf>
    <xf numFmtId="0" fontId="46" fillId="2" borderId="6" xfId="75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9" fillId="6" borderId="47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5" fillId="0" borderId="53" xfId="0" applyFont="1" applyBorder="1" applyAlignment="1">
      <alignment horizontal="center" wrapText="1"/>
    </xf>
    <xf numFmtId="0" fontId="35" fillId="0" borderId="50" xfId="0" applyFont="1" applyBorder="1" applyAlignment="1">
      <alignment horizontal="center" wrapText="1"/>
    </xf>
    <xf numFmtId="0" fontId="35" fillId="0" borderId="43" xfId="0" applyFont="1" applyBorder="1" applyAlignment="1">
      <alignment horizontal="center" wrapText="1"/>
    </xf>
    <xf numFmtId="17" fontId="35" fillId="0" borderId="59" xfId="0" applyNumberFormat="1" applyFont="1" applyBorder="1" applyAlignment="1">
      <alignment horizontal="center" wrapText="1"/>
    </xf>
    <xf numFmtId="17" fontId="35" fillId="0" borderId="0" xfId="0" applyNumberFormat="1" applyFont="1" applyAlignment="1">
      <alignment horizontal="center" wrapText="1"/>
    </xf>
    <xf numFmtId="17" fontId="35" fillId="0" borderId="41" xfId="0" applyNumberFormat="1" applyFont="1" applyBorder="1" applyAlignment="1">
      <alignment horizontal="center" wrapText="1"/>
    </xf>
    <xf numFmtId="0" fontId="41" fillId="0" borderId="53" xfId="0" applyFont="1" applyBorder="1" applyAlignment="1">
      <alignment horizontal="center"/>
    </xf>
    <xf numFmtId="0" fontId="41" fillId="0" borderId="50" xfId="0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17" fontId="35" fillId="0" borderId="4" xfId="0" applyNumberFormat="1" applyFont="1" applyBorder="1" applyAlignment="1">
      <alignment horizontal="center" wrapText="1"/>
    </xf>
    <xf numFmtId="17" fontId="35" fillId="0" borderId="5" xfId="0" applyNumberFormat="1" applyFont="1" applyBorder="1" applyAlignment="1">
      <alignment horizontal="center" wrapText="1"/>
    </xf>
    <xf numFmtId="17" fontId="35" fillId="0" borderId="6" xfId="0" applyNumberFormat="1" applyFont="1" applyBorder="1" applyAlignment="1">
      <alignment horizontal="center" wrapText="1"/>
    </xf>
    <xf numFmtId="0" fontId="41" fillId="0" borderId="1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41" fillId="0" borderId="59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41" xfId="0" applyFont="1" applyBorder="1" applyAlignment="1">
      <alignment horizontal="center"/>
    </xf>
    <xf numFmtId="0" fontId="35" fillId="0" borderId="53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17" fontId="35" fillId="0" borderId="59" xfId="0" applyNumberFormat="1" applyFont="1" applyBorder="1" applyAlignment="1">
      <alignment horizontal="center" vertical="center"/>
    </xf>
    <xf numFmtId="17" fontId="35" fillId="0" borderId="0" xfId="0" applyNumberFormat="1" applyFont="1" applyAlignment="1">
      <alignment horizontal="center" vertical="center"/>
    </xf>
    <xf numFmtId="17" fontId="35" fillId="0" borderId="41" xfId="0" applyNumberFormat="1" applyFont="1" applyBorder="1" applyAlignment="1">
      <alignment horizontal="center" vertical="center"/>
    </xf>
    <xf numFmtId="0" fontId="37" fillId="0" borderId="53" xfId="0" applyFont="1" applyBorder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35" fillId="0" borderId="53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17" fontId="35" fillId="0" borderId="4" xfId="0" applyNumberFormat="1" applyFont="1" applyBorder="1" applyAlignment="1">
      <alignment horizontal="center" vertical="center"/>
    </xf>
    <xf numFmtId="17" fontId="35" fillId="0" borderId="5" xfId="0" applyNumberFormat="1" applyFont="1" applyBorder="1" applyAlignment="1">
      <alignment horizontal="center" vertical="center"/>
    </xf>
    <xf numFmtId="17" fontId="35" fillId="0" borderId="6" xfId="0" applyNumberFormat="1" applyFont="1" applyBorder="1" applyAlignment="1">
      <alignment horizontal="center" vertical="center"/>
    </xf>
    <xf numFmtId="49" fontId="19" fillId="0" borderId="53" xfId="0" applyNumberFormat="1" applyFont="1" applyBorder="1" applyAlignment="1">
      <alignment horizontal="center" vertical="top" wrapText="1"/>
    </xf>
    <xf numFmtId="49" fontId="19" fillId="0" borderId="50" xfId="0" applyNumberFormat="1" applyFont="1" applyBorder="1" applyAlignment="1">
      <alignment horizontal="center" vertical="top" wrapText="1"/>
    </xf>
    <xf numFmtId="49" fontId="19" fillId="0" borderId="43" xfId="0" applyNumberFormat="1" applyFont="1" applyBorder="1" applyAlignment="1">
      <alignment horizontal="center" vertical="top" wrapText="1"/>
    </xf>
    <xf numFmtId="49" fontId="19" fillId="0" borderId="59" xfId="0" applyNumberFormat="1" applyFont="1" applyBorder="1" applyAlignment="1">
      <alignment horizontal="center" vertical="top" wrapText="1"/>
    </xf>
    <xf numFmtId="49" fontId="19" fillId="0" borderId="0" xfId="0" applyNumberFormat="1" applyFont="1" applyAlignment="1">
      <alignment horizontal="center" vertical="top" wrapText="1"/>
    </xf>
    <xf numFmtId="49" fontId="19" fillId="0" borderId="41" xfId="0" applyNumberFormat="1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8" fillId="5" borderId="51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</cellXfs>
  <cellStyles count="78">
    <cellStyle name="Comma" xfId="1" builtinId="3"/>
    <cellStyle name="Comma 10" xfId="4" xr:uid="{3404D874-4EB9-45C4-A13D-9B65358B4138}"/>
    <cellStyle name="Comma 10 2" xfId="10" xr:uid="{637FDF4E-BBE3-470F-B955-6FFC670D265A}"/>
    <cellStyle name="Excel Built-in Normal" xfId="13" xr:uid="{F31A9384-9C0E-48B1-A86B-4379A06D8DE0}"/>
    <cellStyle name="Hyperlink" xfId="75" builtinId="8"/>
    <cellStyle name="Normal" xfId="0" builtinId="0"/>
    <cellStyle name="Normal 10" xfId="76" xr:uid="{13327E1F-6D95-43A7-9839-9DB7C2457D94}"/>
    <cellStyle name="Normal 11" xfId="77" xr:uid="{09A74B17-2B32-4CEB-BC09-DF1DA439D649}"/>
    <cellStyle name="Normal 2" xfId="14" xr:uid="{1FAD852D-33B4-4518-BCEE-64152C8E9717}"/>
    <cellStyle name="Normal 2 10" xfId="15" xr:uid="{CA76472A-1F3F-4294-ACD7-8EEA2AD77893}"/>
    <cellStyle name="Normal 2 2" xfId="16" xr:uid="{AF9520C0-0C00-48CC-BC46-CE25DD6612FE}"/>
    <cellStyle name="Normal 2 3" xfId="17" xr:uid="{C6056EA7-7273-45EE-A2FB-530161E9F5E3}"/>
    <cellStyle name="Normal 2 3 2" xfId="18" xr:uid="{C295CAE1-1B90-42B1-B0AC-CFF237B209B6}"/>
    <cellStyle name="Normal 2 4" xfId="19" xr:uid="{62621E00-DE66-4004-8200-D46A60B9AC95}"/>
    <cellStyle name="Normal 2 5" xfId="20" xr:uid="{6B9D520D-B209-45FE-A414-050A891B732A}"/>
    <cellStyle name="Normal 2 6" xfId="21" xr:uid="{5A0962A6-9535-492C-998C-4DE22C57ED55}"/>
    <cellStyle name="Normal 2 7" xfId="22" xr:uid="{9DCC67DF-35D5-46C9-B54F-458CF3383C99}"/>
    <cellStyle name="Normal 2 8" xfId="23" xr:uid="{962036D1-BFCF-4DF8-B70A-35503973BE39}"/>
    <cellStyle name="Normal 2 9" xfId="24" xr:uid="{C5EE582C-2B7E-492C-A456-7B3D9971B873}"/>
    <cellStyle name="Normal 23" xfId="6" xr:uid="{52B780D4-75AA-490E-8D56-3FC5BB98CC3F}"/>
    <cellStyle name="Normal 23 2" xfId="26" xr:uid="{57847EB3-3C95-4C20-B628-F4FBCB0E6B4D}"/>
    <cellStyle name="Normal 23 3" xfId="27" xr:uid="{EBDC8AD0-73C7-4177-8ACE-5AB786DD51E0}"/>
    <cellStyle name="Normal 23 4" xfId="28" xr:uid="{E0F61B31-2DAD-48CA-B818-7E7AD158186D}"/>
    <cellStyle name="Normal 23 5" xfId="29" xr:uid="{0164DC2B-06FA-48AF-8ED1-39A74EDBB1C3}"/>
    <cellStyle name="Normal 23 6" xfId="25" xr:uid="{BBD173E6-AB9A-45AD-9B06-470C232DB2F1}"/>
    <cellStyle name="Normal 24" xfId="7" xr:uid="{DE94B23D-7109-4B80-A282-217CD74A2657}"/>
    <cellStyle name="Normal 24 2" xfId="31" xr:uid="{FB36D96C-012E-4BDC-BF1B-80CA12BE9629}"/>
    <cellStyle name="Normal 24 3" xfId="32" xr:uid="{F6BFE77D-93BC-4BC6-A223-F048554DE916}"/>
    <cellStyle name="Normal 24 4" xfId="33" xr:uid="{8F4652EF-5433-4E40-B4D9-2AB842FDEFC0}"/>
    <cellStyle name="Normal 24 5" xfId="34" xr:uid="{73E3ACE3-2A67-4B9A-A1EE-520E6554E652}"/>
    <cellStyle name="Normal 24 6" xfId="30" xr:uid="{54D870A8-281B-4460-B1B4-D212E0DA6986}"/>
    <cellStyle name="Normal 29" xfId="8" xr:uid="{5DFF274B-E413-4959-BDCE-91A67E3E90B0}"/>
    <cellStyle name="Normal 29 2" xfId="36" xr:uid="{9F27C917-EFFB-4EB3-B5EC-6853C377E667}"/>
    <cellStyle name="Normal 29 3" xfId="37" xr:uid="{F88EB61B-2A83-4EE9-B025-9D069E8E2FB4}"/>
    <cellStyle name="Normal 29 4" xfId="38" xr:uid="{C023118D-8964-402F-AF91-77C0AE91BDD8}"/>
    <cellStyle name="Normal 29 5" xfId="39" xr:uid="{4DF631CE-E442-4453-B144-8566426F2C14}"/>
    <cellStyle name="Normal 29 6" xfId="35" xr:uid="{F4570D5D-FCFA-4B94-A23B-E68FC32C0DE6}"/>
    <cellStyle name="Normal 3" xfId="2" xr:uid="{00000000-0005-0000-0000-000002000000}"/>
    <cellStyle name="Normal 3 2" xfId="40" xr:uid="{9939379A-90EC-4404-A21E-1378AD904366}"/>
    <cellStyle name="Normal 30" xfId="9" xr:uid="{119C3A33-CD6D-4A54-B90D-6CB900D0FEDA}"/>
    <cellStyle name="Normal 30 2" xfId="42" xr:uid="{505CF299-9F39-430E-9B05-3A6EA8E10112}"/>
    <cellStyle name="Normal 30 3" xfId="43" xr:uid="{5FFD35F1-228C-403A-B899-E9F5F1CB1C00}"/>
    <cellStyle name="Normal 30 4" xfId="44" xr:uid="{76D36DA5-FBCC-4641-9408-BFE471DFF1AA}"/>
    <cellStyle name="Normal 30 5" xfId="45" xr:uid="{A746EFD1-5B4A-4B06-9A0E-FB12B75F5434}"/>
    <cellStyle name="Normal 30 6" xfId="41" xr:uid="{C0BAA28D-0FE3-4E65-90D3-F9D8A93C81CC}"/>
    <cellStyle name="Normal 31" xfId="5" xr:uid="{2F5B4282-09F5-4F5E-8C1A-9801FF552FA1}"/>
    <cellStyle name="Normal 31 2" xfId="47" xr:uid="{2F978302-BA3D-4106-BD8F-D695983CF6AD}"/>
    <cellStyle name="Normal 31 3" xfId="48" xr:uid="{B1A002DB-41BE-4B0B-B0CC-8537A56A7AFB}"/>
    <cellStyle name="Normal 31 4" xfId="49" xr:uid="{86DE6530-9F0D-4DA6-9476-8ECF551F5D89}"/>
    <cellStyle name="Normal 31 5" xfId="50" xr:uid="{F03046CE-8420-43B5-857D-A2BACE1422D4}"/>
    <cellStyle name="Normal 31 6" xfId="46" xr:uid="{FFD78747-FE77-418F-890E-FB9962F8B61C}"/>
    <cellStyle name="Normal 4" xfId="11" xr:uid="{1D1724D0-E103-4583-9AB5-C4A051C4A925}"/>
    <cellStyle name="Normal 4 2" xfId="51" xr:uid="{F4E290D8-F0C5-4FE0-8B1E-E30486C5FE8D}"/>
    <cellStyle name="Normal 4 3" xfId="52" xr:uid="{A548A0AD-F785-4412-8C11-70E915936D1D}"/>
    <cellStyle name="Normal 4 4" xfId="53" xr:uid="{F3083A0B-5280-47E0-9C38-8858D6411AC1}"/>
    <cellStyle name="Normal 5" xfId="54" xr:uid="{549C0BD0-FBAB-49DC-A706-BE8C04B3AF50}"/>
    <cellStyle name="Normal 5 2" xfId="55" xr:uid="{4155EAA5-EF5F-4E39-8831-53D516F7CE06}"/>
    <cellStyle name="Normal 5 3" xfId="56" xr:uid="{E747E3C9-BAB8-489B-B728-0C477F381B62}"/>
    <cellStyle name="Normal 5 4" xfId="57" xr:uid="{2D3F72E0-D0A0-41AE-A1BF-0A32DF5E4786}"/>
    <cellStyle name="Normal 5 5" xfId="58" xr:uid="{A0C72E0B-2D8A-43C8-8F5A-0E8169DE0490}"/>
    <cellStyle name="Normal 6" xfId="59" xr:uid="{814FE7DB-5E35-43CC-AD14-F2A9AB7DFB7C}"/>
    <cellStyle name="Normal 6 2" xfId="60" xr:uid="{FA6935B0-C4FC-4B13-ADC0-233805181889}"/>
    <cellStyle name="Normal 6 3" xfId="61" xr:uid="{51960256-6CC6-45C5-9BC3-4323EABBD09F}"/>
    <cellStyle name="Normal 6 4" xfId="62" xr:uid="{F800E73F-D7C2-40FF-B5E3-324C46C11816}"/>
    <cellStyle name="Normal 6 5" xfId="63" xr:uid="{E633C629-4DC5-4E9F-BED2-E3A7C6EDB45C}"/>
    <cellStyle name="Normal 7" xfId="64" xr:uid="{C0DE0BC6-9CE2-49EA-B01E-9BF38F49CF72}"/>
    <cellStyle name="Normal 7 2" xfId="65" xr:uid="{2759CA8A-62E9-4F4C-A8AC-D01916FB81DB}"/>
    <cellStyle name="Normal 7 3" xfId="66" xr:uid="{EE1E180A-EAD3-4BA6-ADF2-F807DC1ADA5E}"/>
    <cellStyle name="Normal 7 4" xfId="67" xr:uid="{C6948BB2-33E8-4B58-844E-4B1FBDED1770}"/>
    <cellStyle name="Normal 7 5" xfId="68" xr:uid="{5F1C306E-3E28-46B7-8823-7E845FEB0BB0}"/>
    <cellStyle name="Normal 8" xfId="12" xr:uid="{CCBE0894-33EF-460C-938E-F7CFD0BFA656}"/>
    <cellStyle name="Normal 9" xfId="69" xr:uid="{81472ABB-2FC4-45F2-A7A5-DFBDC17C90AB}"/>
    <cellStyle name="Normal 9 2" xfId="70" xr:uid="{C6E31DAF-A84B-40DA-9D77-196BA5432B2D}"/>
    <cellStyle name="Normal 9 3" xfId="71" xr:uid="{8F2D11F4-7514-4168-84BF-EFADFAF0C061}"/>
    <cellStyle name="Normal 9 4" xfId="72" xr:uid="{511125FE-09F7-4E33-800C-1588D65022F6}"/>
    <cellStyle name="Normal 9 5" xfId="73" xr:uid="{08BA3B52-8A80-400E-9658-507A021E3B1A}"/>
    <cellStyle name="Percent" xfId="3" builtinId="5"/>
    <cellStyle name="Percent 2" xfId="74" xr:uid="{AA682E3E-9235-42F9-943D-315B3B983CE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81280</xdr:colOff>
      <xdr:row>17</xdr:row>
      <xdr:rowOff>101600</xdr:rowOff>
    </xdr:from>
    <xdr:to>
      <xdr:col>9</xdr:col>
      <xdr:colOff>2999740</xdr:colOff>
      <xdr:row>17</xdr:row>
      <xdr:rowOff>2050833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C4660F9-62CD-4C09-9CB5-E36B5C022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8080" y="21722080"/>
          <a:ext cx="2918460" cy="194923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81280</xdr:colOff>
      <xdr:row>18</xdr:row>
      <xdr:rowOff>101600</xdr:rowOff>
    </xdr:from>
    <xdr:to>
      <xdr:col>9</xdr:col>
      <xdr:colOff>2931160</xdr:colOff>
      <xdr:row>18</xdr:row>
      <xdr:rowOff>2067034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0828816-F702-451E-BF4B-3DAA7EF62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8080" y="23855680"/>
          <a:ext cx="2849880" cy="196543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9</xdr:col>
      <xdr:colOff>68580</xdr:colOff>
      <xdr:row>7</xdr:row>
      <xdr:rowOff>68580</xdr:rowOff>
    </xdr:from>
    <xdr:to>
      <xdr:col>9</xdr:col>
      <xdr:colOff>3044668</xdr:colOff>
      <xdr:row>27</xdr:row>
      <xdr:rowOff>2245360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8DAD62EE-1974-9B7D-5FC5-AA782D912B34}"/>
            </a:ext>
          </a:extLst>
        </xdr:cNvPr>
        <xdr:cNvGrpSpPr/>
      </xdr:nvGrpSpPr>
      <xdr:grpSpPr>
        <a:xfrm>
          <a:off x="9327917" y="2025417"/>
          <a:ext cx="2976088" cy="42609433"/>
          <a:chOff x="10025380" y="2070100"/>
          <a:chExt cx="2976088" cy="42694860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11171888-9347-4967-AD9D-99E47A6A93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025380" y="2070100"/>
            <a:ext cx="2912588" cy="1950720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95761E3D-B4E4-4E1A-BF78-52E16EF0DE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025380" y="4221480"/>
            <a:ext cx="2887980" cy="1958946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A4574BFF-CBD9-4F25-81FD-75A3FCF95B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040620" y="6309360"/>
            <a:ext cx="2918460" cy="1949233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24C27143-D0DD-4982-84EC-944392F506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0093960" y="8399779"/>
            <a:ext cx="2857500" cy="2043650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DE2D33DE-4188-4CDB-A4AC-53612B310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101580" y="10558780"/>
            <a:ext cx="2849880" cy="1965434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CAEAD20C-AEF9-4B4A-A0D3-E8F863AB4F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0139680" y="12689840"/>
            <a:ext cx="2834640" cy="2275398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CC21C6A5-4E9D-FAB7-B336-8599D9C78B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0101580" y="15163800"/>
            <a:ext cx="2872740" cy="2019300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43B8557A-03E8-4422-899B-FE6F3950F5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058400" y="17627600"/>
            <a:ext cx="2912588" cy="1950720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7737E580-0317-4372-A86A-DD2B26E9FF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048240" y="19761200"/>
            <a:ext cx="2887980" cy="1958946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4F0504FC-7CE6-4380-918E-2F1060C38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0058400" y="26182320"/>
            <a:ext cx="2834640" cy="2275398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E2160FC2-772F-4476-85B4-0D418F346F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0068560" y="28844240"/>
            <a:ext cx="2872740" cy="2019300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8277B5D-C30E-41AD-A2B9-86B678A0BF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088880" y="31333440"/>
            <a:ext cx="2912588" cy="1950720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83349853-ED46-47B2-90A0-FE99444BA4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109200" y="33548320"/>
            <a:ext cx="2887980" cy="2153920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7B06689E-2E94-46DE-BA02-8FE7842BEE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038080" y="35895280"/>
            <a:ext cx="2918460" cy="1949233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B9436472-1DDE-9EDB-92D4-20660E408698}"/>
              </a:ext>
            </a:extLst>
          </xdr:cNvPr>
          <xdr:cNvGrpSpPr/>
        </xdr:nvGrpSpPr>
        <xdr:grpSpPr>
          <a:xfrm>
            <a:off x="10058400" y="38150800"/>
            <a:ext cx="2872740" cy="6614160"/>
            <a:chOff x="10058400" y="38150800"/>
            <a:chExt cx="2872740" cy="6614160"/>
          </a:xfrm>
        </xdr:grpSpPr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BCB08938-CD7C-4BA2-BFE6-9BF26092C0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078720" y="38150800"/>
              <a:ext cx="2849880" cy="1965434"/>
            </a:xfrm>
            <a:prstGeom prst="rect">
              <a:avLst/>
            </a:prstGeom>
            <a:ln w="38100" cap="sq">
              <a:solidFill>
                <a:srgbClr val="000000"/>
              </a:solidFill>
              <a:prstDash val="solid"/>
              <a:miter lim="800000"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220F7C9F-89F2-49FB-8060-91DA318F67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068560" y="40314880"/>
              <a:ext cx="2857500" cy="2043650"/>
            </a:xfrm>
            <a:prstGeom prst="rect">
              <a:avLst/>
            </a:prstGeom>
            <a:ln w="38100" cap="sq">
              <a:solidFill>
                <a:srgbClr val="000000"/>
              </a:solidFill>
              <a:prstDash val="solid"/>
              <a:miter lim="800000"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D8CF8308-E862-4F75-B99F-F9149E219B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058400" y="42631360"/>
              <a:ext cx="2872740" cy="2133600"/>
            </a:xfrm>
            <a:prstGeom prst="rect">
              <a:avLst/>
            </a:prstGeom>
            <a:ln w="38100" cap="sq">
              <a:solidFill>
                <a:srgbClr val="000000"/>
              </a:solidFill>
              <a:prstDash val="solid"/>
              <a:miter lim="800000"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climate.ec.europa.eu/system/files/2016-11/bm_study-gypsum_en.pdf" TargetMode="External"/><Relationship Id="rId1" Type="http://schemas.openxmlformats.org/officeDocument/2006/relationships/hyperlink" Target="https://civilsir.com/how-many-aac-blocks-present-in-1-cubic-metr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F2:M26"/>
  <sheetViews>
    <sheetView topLeftCell="E1" workbookViewId="0">
      <selection activeCell="J7" sqref="J7"/>
    </sheetView>
  </sheetViews>
  <sheetFormatPr defaultColWidth="9.453125" defaultRowHeight="11.5" x14ac:dyDescent="0.35"/>
  <cols>
    <col min="1" max="5" width="9.453125" style="9"/>
    <col min="6" max="6" width="14.36328125" style="9" customWidth="1"/>
    <col min="7" max="7" width="30.90625" style="9" customWidth="1"/>
    <col min="8" max="8" width="20.54296875" style="9" bestFit="1" customWidth="1"/>
    <col min="9" max="9" width="19.453125" style="9" bestFit="1" customWidth="1"/>
    <col min="10" max="10" width="20.453125" style="9" bestFit="1" customWidth="1"/>
    <col min="11" max="11" width="22.453125" style="9" bestFit="1" customWidth="1"/>
    <col min="12" max="12" width="19" style="9" customWidth="1"/>
    <col min="13" max="13" width="10" style="9" bestFit="1" customWidth="1"/>
    <col min="14" max="16384" width="9.453125" style="9"/>
  </cols>
  <sheetData>
    <row r="2" spans="6:13" ht="12" thickBot="1" x14ac:dyDescent="0.4">
      <c r="F2" s="454" t="s">
        <v>380</v>
      </c>
      <c r="G2" s="454"/>
      <c r="H2" s="454"/>
      <c r="I2" s="454"/>
      <c r="J2" s="454"/>
      <c r="K2" s="454"/>
      <c r="L2" s="454"/>
      <c r="M2" s="454"/>
    </row>
    <row r="3" spans="6:13" ht="43.25" customHeight="1" x14ac:dyDescent="0.35">
      <c r="F3" s="450" t="s">
        <v>0</v>
      </c>
      <c r="G3" s="451"/>
      <c r="H3" s="417" t="s">
        <v>1</v>
      </c>
      <c r="I3" s="417" t="s">
        <v>2</v>
      </c>
      <c r="J3" s="417" t="s">
        <v>3</v>
      </c>
      <c r="K3" s="417" t="s">
        <v>4</v>
      </c>
      <c r="L3" s="417" t="s">
        <v>378</v>
      </c>
      <c r="M3" s="418" t="s">
        <v>19</v>
      </c>
    </row>
    <row r="4" spans="6:13" ht="16" x14ac:dyDescent="0.35">
      <c r="F4" s="452"/>
      <c r="G4" s="453"/>
      <c r="H4" s="415" t="s">
        <v>5</v>
      </c>
      <c r="I4" s="415" t="s">
        <v>5</v>
      </c>
      <c r="J4" s="415" t="s">
        <v>5</v>
      </c>
      <c r="K4" s="415" t="s">
        <v>5</v>
      </c>
      <c r="L4" s="415" t="s">
        <v>5</v>
      </c>
      <c r="M4" s="419" t="s">
        <v>379</v>
      </c>
    </row>
    <row r="5" spans="6:13" ht="12.5" x14ac:dyDescent="0.35">
      <c r="F5" s="423">
        <v>44197</v>
      </c>
      <c r="G5" s="424">
        <v>44561</v>
      </c>
      <c r="H5" s="321">
        <f>ROUNDDOWN('Baseline Emissions.'!X18,0)</f>
        <v>36371</v>
      </c>
      <c r="I5" s="321">
        <f>ROUNDUP('Project Emissions'!F31,0)</f>
        <v>1207</v>
      </c>
      <c r="J5" s="321">
        <f>ROUNDUP('Leakage Emissions'!M19,0)</f>
        <v>13437</v>
      </c>
      <c r="K5" s="321">
        <f>H5-I5-J5</f>
        <v>21727</v>
      </c>
      <c r="L5" s="416">
        <f>ROUNDDOWN(((G5-F5+1)*H$22/365),0)</f>
        <v>31332</v>
      </c>
      <c r="M5" s="425">
        <f>(K5-L5)/L5</f>
        <v>-0.30655559811055788</v>
      </c>
    </row>
    <row r="6" spans="6:13" ht="12.5" x14ac:dyDescent="0.35">
      <c r="F6" s="423">
        <v>44562</v>
      </c>
      <c r="G6" s="424">
        <v>44926</v>
      </c>
      <c r="H6" s="321">
        <f>ROUNDDOWN('Baseline Emissions.'!X31,0)</f>
        <v>34688</v>
      </c>
      <c r="I6" s="321">
        <f>ROUNDUP('Project Emissions'!G31,0)</f>
        <v>651</v>
      </c>
      <c r="J6" s="321">
        <f>ROUNDUP('Leakage Emissions'!M27,0)</f>
        <v>13229</v>
      </c>
      <c r="K6" s="321">
        <f t="shared" ref="K6:K7" si="0">H6-I6-J6</f>
        <v>20808</v>
      </c>
      <c r="L6" s="416">
        <f t="shared" ref="L6:L7" si="1">ROUNDDOWN(((G6-F6+1)*H$22/365),0)</f>
        <v>31332</v>
      </c>
      <c r="M6" s="425">
        <f t="shared" ref="M6:M8" si="2">(K6-L6)/L6</f>
        <v>-0.33588663347376485</v>
      </c>
    </row>
    <row r="7" spans="6:13" ht="12.5" x14ac:dyDescent="0.35">
      <c r="F7" s="423">
        <v>44927</v>
      </c>
      <c r="G7" s="424">
        <v>45046</v>
      </c>
      <c r="H7" s="321">
        <f>ROUNDDOWN('Baseline Emissions.'!X36,0)</f>
        <v>17318</v>
      </c>
      <c r="I7" s="321">
        <f>ROUNDUP('Project Emissions'!H31,0)</f>
        <v>336</v>
      </c>
      <c r="J7" s="321">
        <f>ROUNDUP('Leakage Emissions'!M35,0)</f>
        <v>6651</v>
      </c>
      <c r="K7" s="321">
        <f t="shared" si="0"/>
        <v>10331</v>
      </c>
      <c r="L7" s="416">
        <f t="shared" si="1"/>
        <v>10300</v>
      </c>
      <c r="M7" s="425">
        <f t="shared" si="2"/>
        <v>3.0097087378640778E-3</v>
      </c>
    </row>
    <row r="8" spans="6:13" ht="13" thickBot="1" x14ac:dyDescent="0.4">
      <c r="F8" s="420"/>
      <c r="G8" s="421" t="s">
        <v>6</v>
      </c>
      <c r="H8" s="369">
        <f>SUM(H5:H7)</f>
        <v>88377</v>
      </c>
      <c r="I8" s="369">
        <f>SUM(I5:I7)</f>
        <v>2194</v>
      </c>
      <c r="J8" s="369">
        <f>SUM(J5:J7)</f>
        <v>33317</v>
      </c>
      <c r="K8" s="369">
        <f>SUM(K5:K7)</f>
        <v>52866</v>
      </c>
      <c r="L8" s="422">
        <f>SUM(L5:L7)</f>
        <v>72964</v>
      </c>
      <c r="M8" s="436">
        <f t="shared" si="2"/>
        <v>-0.27545090729674909</v>
      </c>
    </row>
    <row r="10" spans="6:13" ht="12" thickBot="1" x14ac:dyDescent="0.4">
      <c r="G10" s="456" t="s">
        <v>381</v>
      </c>
      <c r="H10" s="456"/>
      <c r="I10" s="456"/>
      <c r="J10" s="456"/>
      <c r="K10" s="456"/>
    </row>
    <row r="11" spans="6:13" ht="26.25" customHeight="1" thickBot="1" x14ac:dyDescent="0.4">
      <c r="G11" s="448" t="s">
        <v>0</v>
      </c>
      <c r="H11" s="15" t="s">
        <v>1</v>
      </c>
      <c r="I11" s="16" t="s">
        <v>2</v>
      </c>
      <c r="J11" s="15" t="s">
        <v>3</v>
      </c>
      <c r="K11" s="15" t="s">
        <v>4</v>
      </c>
    </row>
    <row r="12" spans="6:13" ht="16.5" thickBot="1" x14ac:dyDescent="0.4">
      <c r="G12" s="449"/>
      <c r="H12" s="15" t="s">
        <v>5</v>
      </c>
      <c r="I12" s="16" t="s">
        <v>5</v>
      </c>
      <c r="J12" s="15" t="s">
        <v>5</v>
      </c>
      <c r="K12" s="17" t="s">
        <v>5</v>
      </c>
    </row>
    <row r="13" spans="6:13" ht="14.5" thickBot="1" x14ac:dyDescent="0.4">
      <c r="G13" s="18" t="s">
        <v>7</v>
      </c>
      <c r="H13" s="19">
        <f>H8</f>
        <v>88377</v>
      </c>
      <c r="I13" s="20">
        <f>I8</f>
        <v>2194</v>
      </c>
      <c r="J13" s="21">
        <f>J8</f>
        <v>33317</v>
      </c>
      <c r="K13" s="21">
        <f>K8</f>
        <v>52866</v>
      </c>
    </row>
    <row r="14" spans="6:13" ht="14.5" thickBot="1" x14ac:dyDescent="0.4">
      <c r="G14" s="15" t="s">
        <v>6</v>
      </c>
      <c r="H14" s="22">
        <f>+SUM(H13:H13)</f>
        <v>88377</v>
      </c>
      <c r="I14" s="23">
        <f>+SUM(I13:I13)</f>
        <v>2194</v>
      </c>
      <c r="J14" s="22">
        <f>+SUM(J13:J13)</f>
        <v>33317</v>
      </c>
      <c r="K14" s="22">
        <f>H14-I14-J14</f>
        <v>52866</v>
      </c>
    </row>
    <row r="15" spans="6:13" x14ac:dyDescent="0.35">
      <c r="H15" s="24"/>
      <c r="I15" s="24"/>
    </row>
    <row r="16" spans="6:13" x14ac:dyDescent="0.35">
      <c r="G16" s="455" t="s">
        <v>381</v>
      </c>
      <c r="H16" s="455"/>
      <c r="I16" s="455"/>
    </row>
    <row r="17" spans="7:9" ht="14.5" x14ac:dyDescent="0.35">
      <c r="G17" s="392" t="s">
        <v>8</v>
      </c>
      <c r="H17" s="426">
        <v>1549</v>
      </c>
      <c r="I17" s="404" t="s">
        <v>13</v>
      </c>
    </row>
    <row r="18" spans="7:9" ht="14.5" x14ac:dyDescent="0.35">
      <c r="G18" s="392" t="s">
        <v>9</v>
      </c>
      <c r="H18" s="427">
        <v>44197</v>
      </c>
      <c r="I18" s="428" t="s">
        <v>10</v>
      </c>
    </row>
    <row r="19" spans="7:9" ht="14.5" x14ac:dyDescent="0.35">
      <c r="G19" s="392" t="s">
        <v>11</v>
      </c>
      <c r="H19" s="429">
        <v>45046</v>
      </c>
      <c r="I19" s="430" t="s">
        <v>10</v>
      </c>
    </row>
    <row r="20" spans="7:9" ht="14.5" x14ac:dyDescent="0.35">
      <c r="G20" s="392" t="s">
        <v>12</v>
      </c>
      <c r="H20" s="426">
        <f>+(H19-H18)+1</f>
        <v>850</v>
      </c>
      <c r="I20" s="404" t="s">
        <v>382</v>
      </c>
    </row>
    <row r="21" spans="7:9" ht="14.5" x14ac:dyDescent="0.35">
      <c r="G21" s="392" t="s">
        <v>14</v>
      </c>
      <c r="H21" s="431">
        <f>K13</f>
        <v>52866</v>
      </c>
      <c r="I21" s="404" t="s">
        <v>15</v>
      </c>
    </row>
    <row r="22" spans="7:9" ht="14.5" x14ac:dyDescent="0.35">
      <c r="G22" s="392" t="s">
        <v>16</v>
      </c>
      <c r="H22" s="432">
        <v>31332</v>
      </c>
      <c r="I22" s="404" t="s">
        <v>17</v>
      </c>
    </row>
    <row r="23" spans="7:9" ht="14.5" x14ac:dyDescent="0.35">
      <c r="G23" s="392" t="s">
        <v>18</v>
      </c>
      <c r="H23" s="433">
        <f>ROUNDDOWN((H22*H20/365),0)</f>
        <v>72964</v>
      </c>
      <c r="I23" s="404" t="s">
        <v>15</v>
      </c>
    </row>
    <row r="24" spans="7:9" ht="14.5" x14ac:dyDescent="0.35">
      <c r="G24" s="392" t="s">
        <v>14</v>
      </c>
      <c r="H24" s="431">
        <f>K14</f>
        <v>52866</v>
      </c>
      <c r="I24" s="404" t="s">
        <v>15</v>
      </c>
    </row>
    <row r="25" spans="7:9" ht="14.5" x14ac:dyDescent="0.35">
      <c r="G25" s="392" t="s">
        <v>19</v>
      </c>
      <c r="H25" s="435">
        <f>+(H24-H23)/H23</f>
        <v>-0.27545090729674909</v>
      </c>
      <c r="I25" s="434" t="s">
        <v>379</v>
      </c>
    </row>
    <row r="26" spans="7:9" x14ac:dyDescent="0.35">
      <c r="G26" s="10"/>
    </row>
  </sheetData>
  <mergeCells count="5">
    <mergeCell ref="G11:G12"/>
    <mergeCell ref="F3:G4"/>
    <mergeCell ref="F2:M2"/>
    <mergeCell ref="G16:I16"/>
    <mergeCell ref="G10:K10"/>
  </mergeCells>
  <phoneticPr fontId="12" type="noConversion"/>
  <pageMargins left="0.7" right="0.7" top="0.75" bottom="0.75" header="0.3" footer="0.3"/>
  <pageSetup paperSize="9" orientation="portrait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C3276-9542-479F-9216-5583728AFA3C}">
  <sheetPr>
    <tabColor rgb="FFFFFF00"/>
  </sheetPr>
  <dimension ref="A1:T32"/>
  <sheetViews>
    <sheetView zoomScale="101" workbookViewId="0">
      <selection activeCell="O7" sqref="O7"/>
    </sheetView>
  </sheetViews>
  <sheetFormatPr defaultRowHeight="14.5" x14ac:dyDescent="0.35"/>
  <cols>
    <col min="1" max="1" width="5.6328125" bestFit="1" customWidth="1"/>
    <col min="2" max="2" width="10.54296875" bestFit="1" customWidth="1"/>
    <col min="3" max="3" width="9.08984375" bestFit="1" customWidth="1"/>
    <col min="4" max="5" width="9.1796875" bestFit="1" customWidth="1"/>
    <col min="6" max="6" width="10.36328125" bestFit="1" customWidth="1"/>
    <col min="7" max="7" width="9.08984375" bestFit="1" customWidth="1"/>
    <col min="8" max="8" width="10.54296875" customWidth="1"/>
    <col min="9" max="9" width="9.90625" style="278" bestFit="1" customWidth="1"/>
    <col min="10" max="10" width="8.81640625" style="2" bestFit="1" customWidth="1"/>
    <col min="11" max="12" width="10.36328125" bestFit="1" customWidth="1"/>
    <col min="13" max="15" width="11.453125" bestFit="1" customWidth="1"/>
    <col min="16" max="16" width="10.36328125" bestFit="1" customWidth="1"/>
    <col min="17" max="17" width="9.1796875" bestFit="1" customWidth="1"/>
    <col min="18" max="19" width="9.453125" style="278" bestFit="1" customWidth="1"/>
    <col min="20" max="20" width="12.54296875" bestFit="1" customWidth="1"/>
    <col min="21" max="22" width="9.1796875" bestFit="1" customWidth="1"/>
  </cols>
  <sheetData>
    <row r="1" spans="1:20" ht="15" thickBot="1" x14ac:dyDescent="0.4"/>
    <row r="2" spans="1:20" ht="81.650000000000006" customHeight="1" x14ac:dyDescent="0.35">
      <c r="A2" s="612" t="s">
        <v>306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4"/>
    </row>
    <row r="3" spans="1:20" x14ac:dyDescent="0.35">
      <c r="A3" s="59" t="s">
        <v>218</v>
      </c>
      <c r="B3" s="57" t="s">
        <v>176</v>
      </c>
      <c r="C3" s="57" t="s">
        <v>219</v>
      </c>
      <c r="D3" s="57" t="s">
        <v>220</v>
      </c>
      <c r="E3" s="57" t="s">
        <v>221</v>
      </c>
      <c r="F3" s="57" t="s">
        <v>222</v>
      </c>
      <c r="G3" s="57" t="s">
        <v>223</v>
      </c>
      <c r="H3" s="57" t="s">
        <v>224</v>
      </c>
      <c r="I3" s="399" t="s">
        <v>309</v>
      </c>
      <c r="J3" s="399" t="s">
        <v>310</v>
      </c>
      <c r="K3" s="60" t="s">
        <v>183</v>
      </c>
      <c r="L3" s="81" t="s">
        <v>265</v>
      </c>
      <c r="M3" s="81" t="s">
        <v>266</v>
      </c>
      <c r="N3" s="81" t="s">
        <v>267</v>
      </c>
      <c r="O3" s="81" t="s">
        <v>268</v>
      </c>
      <c r="P3" s="81" t="s">
        <v>269</v>
      </c>
      <c r="Q3" s="81" t="s">
        <v>270</v>
      </c>
      <c r="R3" s="81" t="s">
        <v>364</v>
      </c>
      <c r="S3" s="81" t="s">
        <v>365</v>
      </c>
      <c r="T3" s="82" t="s">
        <v>271</v>
      </c>
    </row>
    <row r="4" spans="1:20" x14ac:dyDescent="0.35">
      <c r="A4" s="283">
        <v>1</v>
      </c>
      <c r="B4" s="58" t="s">
        <v>225</v>
      </c>
      <c r="C4" s="398">
        <v>35.590000000000003</v>
      </c>
      <c r="D4" s="39">
        <v>1841.17</v>
      </c>
      <c r="E4" s="39">
        <v>722.02</v>
      </c>
      <c r="F4" s="39">
        <v>5699.21</v>
      </c>
      <c r="G4" s="39">
        <v>483.84</v>
      </c>
      <c r="H4" s="39">
        <v>186</v>
      </c>
      <c r="I4" s="319">
        <v>73.98</v>
      </c>
      <c r="J4" s="320">
        <v>0</v>
      </c>
      <c r="K4" s="282">
        <f>SUM(C4:J4)</f>
        <v>9041.81</v>
      </c>
      <c r="L4" s="282">
        <f>C4*Assumption!$K$6</f>
        <v>3950.4900000000002</v>
      </c>
      <c r="M4" s="282">
        <f>D4*Assumption!$K$7</f>
        <v>152817.11000000002</v>
      </c>
      <c r="N4" s="282">
        <f>E4*Assumption!$K$9</f>
        <v>39711.1</v>
      </c>
      <c r="O4" s="282">
        <f>F4*Assumption!$K$10</f>
        <v>233667.61000000002</v>
      </c>
      <c r="P4" s="282">
        <f>G4*Assumption!$K$11</f>
        <v>17902.079999999998</v>
      </c>
      <c r="Q4" s="282">
        <f>H4*Assumption!$K$13</f>
        <v>5022</v>
      </c>
      <c r="R4" s="282">
        <f>I4*Assumption!$K$12</f>
        <v>2441.34</v>
      </c>
      <c r="S4" s="277">
        <f>J4*Assumption!$K$8</f>
        <v>0</v>
      </c>
      <c r="T4" s="281">
        <f>SUM(L4:S4)</f>
        <v>455511.7300000001</v>
      </c>
    </row>
    <row r="5" spans="1:20" x14ac:dyDescent="0.35">
      <c r="A5" s="283">
        <v>2</v>
      </c>
      <c r="B5" s="58" t="s">
        <v>226</v>
      </c>
      <c r="C5" s="39">
        <v>41.7</v>
      </c>
      <c r="D5" s="39">
        <v>2315.8200000000002</v>
      </c>
      <c r="E5" s="39">
        <v>1751.03</v>
      </c>
      <c r="F5" s="39">
        <v>5142.26</v>
      </c>
      <c r="G5" s="39">
        <v>673.32</v>
      </c>
      <c r="H5" s="39">
        <v>98</v>
      </c>
      <c r="I5" s="319">
        <v>0</v>
      </c>
      <c r="J5" s="320">
        <v>0</v>
      </c>
      <c r="K5" s="282">
        <f t="shared" ref="K5:K30" si="0">SUM(C5:J5)</f>
        <v>10022.130000000001</v>
      </c>
      <c r="L5" s="282">
        <f>C5*Assumption!$K$6</f>
        <v>4628.7000000000007</v>
      </c>
      <c r="M5" s="282">
        <f>D5*Assumption!$K$7</f>
        <v>192213.06000000003</v>
      </c>
      <c r="N5" s="282">
        <f>E5*Assumption!$K$9</f>
        <v>96306.65</v>
      </c>
      <c r="O5" s="282">
        <f>F5*Assumption!$K$10</f>
        <v>210832.66</v>
      </c>
      <c r="P5" s="282">
        <f>G5*Assumption!$K$11</f>
        <v>24912.84</v>
      </c>
      <c r="Q5" s="282">
        <f>H5*Assumption!$K$13</f>
        <v>2646</v>
      </c>
      <c r="R5" s="282">
        <f>I5*Assumption!$K$12</f>
        <v>0</v>
      </c>
      <c r="S5" s="277">
        <f>J5*Assumption!$K$8</f>
        <v>0</v>
      </c>
      <c r="T5" s="281">
        <f t="shared" ref="T5:T31" si="1">SUM(L5:S5)</f>
        <v>531539.91</v>
      </c>
    </row>
    <row r="6" spans="1:20" x14ac:dyDescent="0.35">
      <c r="A6" s="283">
        <v>3</v>
      </c>
      <c r="B6" s="58" t="s">
        <v>227</v>
      </c>
      <c r="C6" s="39">
        <v>46.33</v>
      </c>
      <c r="D6" s="39">
        <v>2189.1</v>
      </c>
      <c r="E6" s="39">
        <v>1383.73</v>
      </c>
      <c r="F6" s="39">
        <v>5314.38</v>
      </c>
      <c r="G6" s="39">
        <v>384</v>
      </c>
      <c r="H6" s="39">
        <v>102.16</v>
      </c>
      <c r="I6" s="319">
        <v>39</v>
      </c>
      <c r="J6" s="320">
        <v>0</v>
      </c>
      <c r="K6" s="282">
        <f t="shared" si="0"/>
        <v>9458.7000000000007</v>
      </c>
      <c r="L6" s="282">
        <f>C6*Assumption!$K$6</f>
        <v>5142.63</v>
      </c>
      <c r="M6" s="282">
        <f>D6*Assumption!$K$7</f>
        <v>181695.3</v>
      </c>
      <c r="N6" s="282">
        <f>E6*Assumption!$K$9</f>
        <v>76105.149999999994</v>
      </c>
      <c r="O6" s="282">
        <f>F6*Assumption!$K$10</f>
        <v>217889.58000000002</v>
      </c>
      <c r="P6" s="282">
        <f>G6*Assumption!$K$11</f>
        <v>14208</v>
      </c>
      <c r="Q6" s="282">
        <f>H6*Assumption!$K$13</f>
        <v>2758.3199999999997</v>
      </c>
      <c r="R6" s="282">
        <f>I6*Assumption!$K$12</f>
        <v>1287</v>
      </c>
      <c r="S6" s="277">
        <f>J6*Assumption!$K$8</f>
        <v>0</v>
      </c>
      <c r="T6" s="281">
        <f t="shared" si="1"/>
        <v>499085.98</v>
      </c>
    </row>
    <row r="7" spans="1:20" x14ac:dyDescent="0.35">
      <c r="A7" s="283">
        <v>4</v>
      </c>
      <c r="B7" s="58" t="s">
        <v>228</v>
      </c>
      <c r="C7" s="39">
        <v>2.9</v>
      </c>
      <c r="D7" s="39">
        <v>1953.44</v>
      </c>
      <c r="E7" s="39">
        <v>1437.22</v>
      </c>
      <c r="F7" s="39">
        <v>3945.33</v>
      </c>
      <c r="G7" s="39">
        <v>384</v>
      </c>
      <c r="H7" s="39">
        <v>99</v>
      </c>
      <c r="I7" s="319">
        <v>0</v>
      </c>
      <c r="J7" s="320">
        <v>0</v>
      </c>
      <c r="K7" s="282">
        <f t="shared" si="0"/>
        <v>7821.89</v>
      </c>
      <c r="L7" s="282">
        <f>C7*Assumption!$K$6</f>
        <v>321.89999999999998</v>
      </c>
      <c r="M7" s="282">
        <f>D7*Assumption!$K$7</f>
        <v>162135.52000000002</v>
      </c>
      <c r="N7" s="282">
        <f>E7*Assumption!$K$9</f>
        <v>79047.100000000006</v>
      </c>
      <c r="O7" s="282">
        <f>F7*Assumption!$K$10</f>
        <v>161758.53</v>
      </c>
      <c r="P7" s="282">
        <f>G7*Assumption!$K$11</f>
        <v>14208</v>
      </c>
      <c r="Q7" s="282">
        <f>H7*Assumption!$K$13</f>
        <v>2673</v>
      </c>
      <c r="R7" s="282">
        <f>I7*Assumption!$K$12</f>
        <v>0</v>
      </c>
      <c r="S7" s="277">
        <f>J7*Assumption!$K$8</f>
        <v>0</v>
      </c>
      <c r="T7" s="281">
        <f t="shared" si="1"/>
        <v>420144.05000000005</v>
      </c>
    </row>
    <row r="8" spans="1:20" x14ac:dyDescent="0.35">
      <c r="A8" s="283">
        <v>5</v>
      </c>
      <c r="B8" s="58" t="s">
        <v>229</v>
      </c>
      <c r="C8" s="39">
        <v>0</v>
      </c>
      <c r="D8" s="39">
        <v>915.17</v>
      </c>
      <c r="E8" s="39">
        <v>547.44000000000005</v>
      </c>
      <c r="F8" s="39">
        <v>2375.77</v>
      </c>
      <c r="G8" s="39">
        <v>121.56</v>
      </c>
      <c r="H8" s="39">
        <v>76</v>
      </c>
      <c r="I8" s="319">
        <v>0</v>
      </c>
      <c r="J8" s="320">
        <v>0</v>
      </c>
      <c r="K8" s="282">
        <f t="shared" si="0"/>
        <v>4035.94</v>
      </c>
      <c r="L8" s="282">
        <f>C8*Assumption!$K$6</f>
        <v>0</v>
      </c>
      <c r="M8" s="282">
        <f>D8*Assumption!$K$7</f>
        <v>75959.11</v>
      </c>
      <c r="N8" s="282">
        <f>E8*Assumption!$K$9</f>
        <v>30109.200000000004</v>
      </c>
      <c r="O8" s="282">
        <f>F8*Assumption!$K$10</f>
        <v>97406.569999999992</v>
      </c>
      <c r="P8" s="282">
        <f>G8*Assumption!$K$11</f>
        <v>4497.72</v>
      </c>
      <c r="Q8" s="282">
        <f>H8*Assumption!$K$13</f>
        <v>2052</v>
      </c>
      <c r="R8" s="282">
        <f>I8*Assumption!$K$12</f>
        <v>0</v>
      </c>
      <c r="S8" s="277">
        <f>J8*Assumption!$K$8</f>
        <v>0</v>
      </c>
      <c r="T8" s="281">
        <f t="shared" si="1"/>
        <v>210024.6</v>
      </c>
    </row>
    <row r="9" spans="1:20" x14ac:dyDescent="0.35">
      <c r="A9" s="283">
        <v>6</v>
      </c>
      <c r="B9" s="58" t="s">
        <v>230</v>
      </c>
      <c r="C9" s="39">
        <v>9.4499999999999993</v>
      </c>
      <c r="D9" s="39">
        <v>1530.66</v>
      </c>
      <c r="E9" s="39">
        <v>785.23</v>
      </c>
      <c r="F9" s="39">
        <v>3270.19</v>
      </c>
      <c r="G9" s="39">
        <v>198.26</v>
      </c>
      <c r="H9" s="39">
        <v>0</v>
      </c>
      <c r="I9" s="319">
        <v>0</v>
      </c>
      <c r="J9" s="320">
        <v>0</v>
      </c>
      <c r="K9" s="282">
        <f t="shared" si="0"/>
        <v>5793.7900000000009</v>
      </c>
      <c r="L9" s="282">
        <f>C9*Assumption!$K$6</f>
        <v>1048.9499999999998</v>
      </c>
      <c r="M9" s="282">
        <f>D9*Assumption!$K$7</f>
        <v>127044.78000000001</v>
      </c>
      <c r="N9" s="282">
        <f>E9*Assumption!$K$9</f>
        <v>43187.65</v>
      </c>
      <c r="O9" s="282">
        <f>F9*Assumption!$K$10</f>
        <v>134077.79</v>
      </c>
      <c r="P9" s="282">
        <f>G9*Assumption!$K$11</f>
        <v>7335.62</v>
      </c>
      <c r="Q9" s="282">
        <f>H9*Assumption!$K$13</f>
        <v>0</v>
      </c>
      <c r="R9" s="282">
        <f>I9*Assumption!$K$12</f>
        <v>0</v>
      </c>
      <c r="S9" s="277">
        <f>J9*Assumption!$K$8</f>
        <v>0</v>
      </c>
      <c r="T9" s="281">
        <f t="shared" si="1"/>
        <v>312694.79000000004</v>
      </c>
    </row>
    <row r="10" spans="1:20" x14ac:dyDescent="0.35">
      <c r="A10" s="283">
        <v>7</v>
      </c>
      <c r="B10" s="58" t="s">
        <v>231</v>
      </c>
      <c r="C10" s="39">
        <v>0</v>
      </c>
      <c r="D10" s="39">
        <v>2084.64</v>
      </c>
      <c r="E10" s="39">
        <v>607.78</v>
      </c>
      <c r="F10" s="39">
        <v>4748.8599999999997</v>
      </c>
      <c r="G10" s="39">
        <v>200.32</v>
      </c>
      <c r="H10" s="39">
        <v>10</v>
      </c>
      <c r="I10" s="319">
        <v>61.019999999999996</v>
      </c>
      <c r="J10" s="320">
        <v>0</v>
      </c>
      <c r="K10" s="282">
        <f t="shared" si="0"/>
        <v>7712.62</v>
      </c>
      <c r="L10" s="282">
        <f>C10*Assumption!$K$6</f>
        <v>0</v>
      </c>
      <c r="M10" s="282">
        <f>D10*Assumption!$K$7</f>
        <v>173025.12</v>
      </c>
      <c r="N10" s="282">
        <f>E10*Assumption!$K$9</f>
        <v>33427.9</v>
      </c>
      <c r="O10" s="282">
        <f>F10*Assumption!$K$10</f>
        <v>194703.25999999998</v>
      </c>
      <c r="P10" s="282">
        <f>G10*Assumption!$K$11</f>
        <v>7411.84</v>
      </c>
      <c r="Q10" s="282">
        <f>H10*Assumption!$K$13</f>
        <v>270</v>
      </c>
      <c r="R10" s="282">
        <f>I10*Assumption!$K$12</f>
        <v>2013.6599999999999</v>
      </c>
      <c r="S10" s="277">
        <f>J10*Assumption!$K$8</f>
        <v>0</v>
      </c>
      <c r="T10" s="281">
        <f t="shared" si="1"/>
        <v>410851.77999999997</v>
      </c>
    </row>
    <row r="11" spans="1:20" x14ac:dyDescent="0.35">
      <c r="A11" s="283">
        <v>8</v>
      </c>
      <c r="B11" s="58" t="s">
        <v>232</v>
      </c>
      <c r="C11" s="39">
        <v>0</v>
      </c>
      <c r="D11" s="39">
        <v>1860.68</v>
      </c>
      <c r="E11" s="39">
        <v>885.46</v>
      </c>
      <c r="F11" s="39">
        <v>4172.37</v>
      </c>
      <c r="G11" s="39">
        <v>258</v>
      </c>
      <c r="H11" s="39">
        <v>0</v>
      </c>
      <c r="I11" s="319">
        <v>31.98</v>
      </c>
      <c r="J11" s="320">
        <v>0</v>
      </c>
      <c r="K11" s="282">
        <f t="shared" si="0"/>
        <v>7208.49</v>
      </c>
      <c r="L11" s="282">
        <f>C11*Assumption!$K$6</f>
        <v>0</v>
      </c>
      <c r="M11" s="282">
        <f>D11*Assumption!$K$7</f>
        <v>154436.44</v>
      </c>
      <c r="N11" s="282">
        <f>E11*Assumption!$K$9</f>
        <v>48700.3</v>
      </c>
      <c r="O11" s="282">
        <f>F11*Assumption!$K$10</f>
        <v>171067.16999999998</v>
      </c>
      <c r="P11" s="282">
        <f>G11*Assumption!$K$11</f>
        <v>9546</v>
      </c>
      <c r="Q11" s="282">
        <f>H11*Assumption!$K$13</f>
        <v>0</v>
      </c>
      <c r="R11" s="282">
        <f>I11*Assumption!$K$12</f>
        <v>1055.3399999999999</v>
      </c>
      <c r="S11" s="277">
        <f>J11*Assumption!$K$8</f>
        <v>0</v>
      </c>
      <c r="T11" s="281">
        <f t="shared" si="1"/>
        <v>384805.25</v>
      </c>
    </row>
    <row r="12" spans="1:20" x14ac:dyDescent="0.35">
      <c r="A12" s="283">
        <v>9</v>
      </c>
      <c r="B12" s="58" t="s">
        <v>233</v>
      </c>
      <c r="C12" s="39">
        <v>0</v>
      </c>
      <c r="D12" s="39">
        <v>2423.65</v>
      </c>
      <c r="E12" s="39">
        <v>676.04</v>
      </c>
      <c r="F12" s="39">
        <v>4360.78</v>
      </c>
      <c r="G12" s="39">
        <v>32</v>
      </c>
      <c r="H12" s="39">
        <v>0</v>
      </c>
      <c r="I12" s="319">
        <v>6.9899999999999993</v>
      </c>
      <c r="J12" s="320">
        <v>0</v>
      </c>
      <c r="K12" s="282">
        <f t="shared" si="0"/>
        <v>7499.4599999999991</v>
      </c>
      <c r="L12" s="282">
        <f>C12*Assumption!$K$6</f>
        <v>0</v>
      </c>
      <c r="M12" s="282">
        <f>D12*Assumption!$K$7</f>
        <v>201162.95</v>
      </c>
      <c r="N12" s="282">
        <f>E12*Assumption!$K$9</f>
        <v>37182.199999999997</v>
      </c>
      <c r="O12" s="282">
        <f>F12*Assumption!$K$10</f>
        <v>178791.97999999998</v>
      </c>
      <c r="P12" s="282">
        <f>G12*Assumption!$K$11</f>
        <v>1184</v>
      </c>
      <c r="Q12" s="282">
        <f>H12*Assumption!$K$13</f>
        <v>0</v>
      </c>
      <c r="R12" s="282">
        <f>I12*Assumption!$K$12</f>
        <v>230.67</v>
      </c>
      <c r="S12" s="277">
        <f>J12*Assumption!$K$8</f>
        <v>0</v>
      </c>
      <c r="T12" s="281">
        <f t="shared" si="1"/>
        <v>418551.8</v>
      </c>
    </row>
    <row r="13" spans="1:20" x14ac:dyDescent="0.35">
      <c r="A13" s="283">
        <v>10</v>
      </c>
      <c r="B13" s="58" t="s">
        <v>234</v>
      </c>
      <c r="C13" s="39">
        <v>0</v>
      </c>
      <c r="D13" s="39">
        <v>2134.62</v>
      </c>
      <c r="E13" s="39">
        <v>767.21</v>
      </c>
      <c r="F13" s="39">
        <v>4446.08</v>
      </c>
      <c r="G13" s="39">
        <v>224</v>
      </c>
      <c r="H13" s="39">
        <v>32</v>
      </c>
      <c r="I13" s="319">
        <v>0</v>
      </c>
      <c r="J13" s="320">
        <v>0</v>
      </c>
      <c r="K13" s="282">
        <f t="shared" si="0"/>
        <v>7603.91</v>
      </c>
      <c r="L13" s="282">
        <f>C13*Assumption!$K$6</f>
        <v>0</v>
      </c>
      <c r="M13" s="282">
        <f>D13*Assumption!$K$7</f>
        <v>177173.46</v>
      </c>
      <c r="N13" s="282">
        <f>E13*Assumption!$K$9</f>
        <v>42196.55</v>
      </c>
      <c r="O13" s="282">
        <f>F13*Assumption!$K$10</f>
        <v>182289.28</v>
      </c>
      <c r="P13" s="282">
        <f>G13*Assumption!$K$11</f>
        <v>8288</v>
      </c>
      <c r="Q13" s="282">
        <f>H13*Assumption!$K$13</f>
        <v>864</v>
      </c>
      <c r="R13" s="282">
        <f>I13*Assumption!$K$12</f>
        <v>0</v>
      </c>
      <c r="S13" s="277">
        <f>J13*Assumption!$K$8</f>
        <v>0</v>
      </c>
      <c r="T13" s="281">
        <f t="shared" si="1"/>
        <v>410811.29000000004</v>
      </c>
    </row>
    <row r="14" spans="1:20" x14ac:dyDescent="0.35">
      <c r="A14" s="283">
        <v>11</v>
      </c>
      <c r="B14" s="58" t="s">
        <v>235</v>
      </c>
      <c r="C14" s="39">
        <v>0</v>
      </c>
      <c r="D14" s="39">
        <v>2154.5700000000002</v>
      </c>
      <c r="E14" s="39">
        <v>859.57</v>
      </c>
      <c r="F14" s="39">
        <v>3677.2</v>
      </c>
      <c r="G14" s="39">
        <v>230</v>
      </c>
      <c r="H14" s="39">
        <v>0</v>
      </c>
      <c r="I14" s="319">
        <v>0</v>
      </c>
      <c r="J14" s="320">
        <v>0</v>
      </c>
      <c r="K14" s="282">
        <f t="shared" si="0"/>
        <v>6921.34</v>
      </c>
      <c r="L14" s="282">
        <f>C14*Assumption!$K$6</f>
        <v>0</v>
      </c>
      <c r="M14" s="282">
        <f>D14*Assumption!$K$7</f>
        <v>178829.31000000003</v>
      </c>
      <c r="N14" s="282">
        <f>E14*Assumption!$K$9</f>
        <v>47276.350000000006</v>
      </c>
      <c r="O14" s="282">
        <f>F14*Assumption!$K$10</f>
        <v>150765.19999999998</v>
      </c>
      <c r="P14" s="282">
        <f>G14*Assumption!$K$11</f>
        <v>8510</v>
      </c>
      <c r="Q14" s="282">
        <f>H14*Assumption!$K$13</f>
        <v>0</v>
      </c>
      <c r="R14" s="282">
        <f>I14*Assumption!$K$12</f>
        <v>0</v>
      </c>
      <c r="S14" s="277">
        <f>J14*Assumption!$K$8</f>
        <v>0</v>
      </c>
      <c r="T14" s="281">
        <f t="shared" si="1"/>
        <v>385380.86</v>
      </c>
    </row>
    <row r="15" spans="1:20" x14ac:dyDescent="0.35">
      <c r="A15" s="283">
        <v>12</v>
      </c>
      <c r="B15" s="58" t="s">
        <v>236</v>
      </c>
      <c r="C15" s="39">
        <v>0</v>
      </c>
      <c r="D15" s="39">
        <v>3232.87</v>
      </c>
      <c r="E15" s="39">
        <v>1610.76</v>
      </c>
      <c r="F15" s="39">
        <v>5310.81</v>
      </c>
      <c r="G15" s="39">
        <v>501.88</v>
      </c>
      <c r="H15" s="39">
        <v>107.8</v>
      </c>
      <c r="I15" s="319">
        <v>0</v>
      </c>
      <c r="J15" s="320">
        <v>0</v>
      </c>
      <c r="K15" s="282">
        <f t="shared" si="0"/>
        <v>10764.119999999999</v>
      </c>
      <c r="L15" s="282">
        <f>C15*Assumption!$K$6</f>
        <v>0</v>
      </c>
      <c r="M15" s="282">
        <f>D15*Assumption!$K$7</f>
        <v>268328.20999999996</v>
      </c>
      <c r="N15" s="282">
        <f>E15*Assumption!$K$9</f>
        <v>88591.8</v>
      </c>
      <c r="O15" s="282">
        <f>F15*Assumption!$K$10</f>
        <v>217743.21000000002</v>
      </c>
      <c r="P15" s="282">
        <f>G15*Assumption!$K$11</f>
        <v>18569.560000000001</v>
      </c>
      <c r="Q15" s="282">
        <f>H15*Assumption!$K$13</f>
        <v>2910.6</v>
      </c>
      <c r="R15" s="282">
        <f>I15*Assumption!$K$12</f>
        <v>0</v>
      </c>
      <c r="S15" s="277">
        <f>J15*Assumption!$K$8</f>
        <v>0</v>
      </c>
      <c r="T15" s="281">
        <f t="shared" si="1"/>
        <v>596143.38</v>
      </c>
    </row>
    <row r="16" spans="1:20" x14ac:dyDescent="0.35">
      <c r="A16" s="283">
        <v>13</v>
      </c>
      <c r="B16" s="58" t="s">
        <v>237</v>
      </c>
      <c r="C16" s="39">
        <v>0</v>
      </c>
      <c r="D16" s="39">
        <v>3099.36</v>
      </c>
      <c r="E16" s="39">
        <v>938.25</v>
      </c>
      <c r="F16" s="39">
        <v>5430.11</v>
      </c>
      <c r="G16" s="39">
        <v>413.4</v>
      </c>
      <c r="H16" s="39">
        <v>91.16</v>
      </c>
      <c r="I16" s="319">
        <v>76.95</v>
      </c>
      <c r="J16" s="320">
        <v>0</v>
      </c>
      <c r="K16" s="282">
        <f t="shared" si="0"/>
        <v>10049.23</v>
      </c>
      <c r="L16" s="282">
        <f>C16*Assumption!$K$6</f>
        <v>0</v>
      </c>
      <c r="M16" s="282">
        <f>D16*Assumption!$K$7</f>
        <v>257246.88</v>
      </c>
      <c r="N16" s="282">
        <f>E16*Assumption!$K$9</f>
        <v>51603.75</v>
      </c>
      <c r="O16" s="282">
        <f>F16*Assumption!$K$10</f>
        <v>222634.50999999998</v>
      </c>
      <c r="P16" s="282">
        <f>G16*Assumption!$K$11</f>
        <v>15295.8</v>
      </c>
      <c r="Q16" s="282">
        <f>H16*Assumption!$K$13</f>
        <v>2461.3199999999997</v>
      </c>
      <c r="R16" s="282">
        <f>I16*Assumption!$K$12</f>
        <v>2539.35</v>
      </c>
      <c r="S16" s="277">
        <f>J16*Assumption!$K$8</f>
        <v>0</v>
      </c>
      <c r="T16" s="281">
        <f t="shared" si="1"/>
        <v>551781.61</v>
      </c>
    </row>
    <row r="17" spans="1:20" x14ac:dyDescent="0.35">
      <c r="A17" s="283">
        <v>14</v>
      </c>
      <c r="B17" s="58" t="s">
        <v>238</v>
      </c>
      <c r="C17" s="39">
        <v>0</v>
      </c>
      <c r="D17" s="39">
        <v>2878.53</v>
      </c>
      <c r="E17" s="39">
        <v>1251.33</v>
      </c>
      <c r="F17" s="39">
        <v>5730.35</v>
      </c>
      <c r="G17" s="39">
        <v>639.32000000000005</v>
      </c>
      <c r="H17" s="39">
        <v>8</v>
      </c>
      <c r="I17" s="319">
        <v>45</v>
      </c>
      <c r="J17" s="320">
        <v>0</v>
      </c>
      <c r="K17" s="282">
        <f t="shared" si="0"/>
        <v>10552.53</v>
      </c>
      <c r="L17" s="282">
        <f>C17*Assumption!$K$6</f>
        <v>0</v>
      </c>
      <c r="M17" s="282">
        <f>D17*Assumption!$K$7</f>
        <v>238917.99000000002</v>
      </c>
      <c r="N17" s="282">
        <f>E17*Assumption!$K$9</f>
        <v>68823.149999999994</v>
      </c>
      <c r="O17" s="282">
        <f>F17*Assumption!$K$10</f>
        <v>234944.35</v>
      </c>
      <c r="P17" s="282">
        <f>G17*Assumption!$K$11</f>
        <v>23654.84</v>
      </c>
      <c r="Q17" s="282">
        <f>H17*Assumption!$K$13</f>
        <v>216</v>
      </c>
      <c r="R17" s="282">
        <f>I17*Assumption!$K$12</f>
        <v>1485</v>
      </c>
      <c r="S17" s="277">
        <f>J17*Assumption!$K$8</f>
        <v>0</v>
      </c>
      <c r="T17" s="281">
        <f t="shared" si="1"/>
        <v>568041.32999999996</v>
      </c>
    </row>
    <row r="18" spans="1:20" x14ac:dyDescent="0.35">
      <c r="A18" s="283">
        <v>15</v>
      </c>
      <c r="B18" s="58" t="s">
        <v>239</v>
      </c>
      <c r="C18" s="39">
        <v>122.95</v>
      </c>
      <c r="D18" s="39">
        <v>2419.0300000000002</v>
      </c>
      <c r="E18" s="39">
        <v>1179.6500000000001</v>
      </c>
      <c r="F18" s="39">
        <v>5142.3599999999997</v>
      </c>
      <c r="G18" s="39">
        <v>113</v>
      </c>
      <c r="H18" s="39">
        <v>51.8</v>
      </c>
      <c r="I18" s="319">
        <v>179.97</v>
      </c>
      <c r="J18" s="320">
        <v>0</v>
      </c>
      <c r="K18" s="282">
        <f t="shared" si="0"/>
        <v>9208.7599999999984</v>
      </c>
      <c r="L18" s="282">
        <f>C18*Assumption!$K$6</f>
        <v>13647.45</v>
      </c>
      <c r="M18" s="282">
        <f>D18*Assumption!$K$7</f>
        <v>200779.49000000002</v>
      </c>
      <c r="N18" s="282">
        <f>E18*Assumption!$K$9</f>
        <v>64880.750000000007</v>
      </c>
      <c r="O18" s="282">
        <f>F18*Assumption!$K$10</f>
        <v>210836.75999999998</v>
      </c>
      <c r="P18" s="282">
        <f>G18*Assumption!$K$11</f>
        <v>4181</v>
      </c>
      <c r="Q18" s="282">
        <f>H18*Assumption!$K$13</f>
        <v>1398.6</v>
      </c>
      <c r="R18" s="282">
        <f>I18*Assumption!$K$12</f>
        <v>5939.01</v>
      </c>
      <c r="S18" s="277">
        <f>J18*Assumption!$K$8</f>
        <v>0</v>
      </c>
      <c r="T18" s="281">
        <f t="shared" si="1"/>
        <v>501663.06000000006</v>
      </c>
    </row>
    <row r="19" spans="1:20" x14ac:dyDescent="0.35">
      <c r="A19" s="283">
        <v>16</v>
      </c>
      <c r="B19" s="58" t="s">
        <v>240</v>
      </c>
      <c r="C19" s="39">
        <v>8</v>
      </c>
      <c r="D19" s="39">
        <v>1744.8300000000008</v>
      </c>
      <c r="E19" s="39">
        <v>627.09099999999989</v>
      </c>
      <c r="F19" s="39">
        <v>3789.9480000000003</v>
      </c>
      <c r="G19" s="39">
        <v>0</v>
      </c>
      <c r="H19" s="39">
        <v>0</v>
      </c>
      <c r="I19" s="319">
        <v>198.84</v>
      </c>
      <c r="J19" s="320">
        <v>21.99</v>
      </c>
      <c r="K19" s="282">
        <f t="shared" si="0"/>
        <v>6390.6990000000005</v>
      </c>
      <c r="L19" s="282">
        <f>C19*Assumption!$K$6</f>
        <v>888</v>
      </c>
      <c r="M19" s="282">
        <f>D19*Assumption!$K$7</f>
        <v>144820.89000000007</v>
      </c>
      <c r="N19" s="282">
        <f>E19*Assumption!$K$9</f>
        <v>34490.004999999997</v>
      </c>
      <c r="O19" s="282">
        <f>F19*Assumption!$K$10</f>
        <v>155387.86800000002</v>
      </c>
      <c r="P19" s="282">
        <f>G19*Assumption!$K$11</f>
        <v>0</v>
      </c>
      <c r="Q19" s="282">
        <f>H19*Assumption!$K$13</f>
        <v>0</v>
      </c>
      <c r="R19" s="282">
        <f>I19*Assumption!$K$12</f>
        <v>6561.72</v>
      </c>
      <c r="S19" s="277">
        <f>J19*Assumption!$K$8</f>
        <v>1451.34</v>
      </c>
      <c r="T19" s="281">
        <f t="shared" si="1"/>
        <v>343599.82300000009</v>
      </c>
    </row>
    <row r="20" spans="1:20" x14ac:dyDescent="0.35">
      <c r="A20" s="283">
        <v>17</v>
      </c>
      <c r="B20" s="58" t="s">
        <v>241</v>
      </c>
      <c r="C20" s="39">
        <v>119.05</v>
      </c>
      <c r="D20" s="39">
        <v>1922.0919999999994</v>
      </c>
      <c r="E20" s="39">
        <v>1046.7810000000002</v>
      </c>
      <c r="F20" s="39">
        <v>4186.2630000000008</v>
      </c>
      <c r="G20" s="39">
        <v>100</v>
      </c>
      <c r="H20" s="39">
        <v>87</v>
      </c>
      <c r="I20" s="319">
        <v>0</v>
      </c>
      <c r="J20" s="320">
        <v>14.25</v>
      </c>
      <c r="K20" s="282">
        <f t="shared" si="0"/>
        <v>7475.4360000000006</v>
      </c>
      <c r="L20" s="282">
        <f>C20*Assumption!$K$6</f>
        <v>13214.55</v>
      </c>
      <c r="M20" s="282">
        <f>D20*Assumption!$K$7</f>
        <v>159533.63599999994</v>
      </c>
      <c r="N20" s="282">
        <f>E20*Assumption!$K$9</f>
        <v>57572.955000000009</v>
      </c>
      <c r="O20" s="282">
        <f>F20*Assumption!$K$10</f>
        <v>171636.78300000002</v>
      </c>
      <c r="P20" s="282">
        <f>G20*Assumption!$K$11</f>
        <v>3700</v>
      </c>
      <c r="Q20" s="282">
        <f>H20*Assumption!$K$13</f>
        <v>2349</v>
      </c>
      <c r="R20" s="282">
        <f>I20*Assumption!$K$12</f>
        <v>0</v>
      </c>
      <c r="S20" s="277">
        <f>J20*Assumption!$K$8</f>
        <v>940.5</v>
      </c>
      <c r="T20" s="281">
        <f t="shared" si="1"/>
        <v>408947.424</v>
      </c>
    </row>
    <row r="21" spans="1:20" x14ac:dyDescent="0.35">
      <c r="A21" s="283">
        <v>18</v>
      </c>
      <c r="B21" s="58" t="s">
        <v>242</v>
      </c>
      <c r="C21" s="39">
        <v>22.9</v>
      </c>
      <c r="D21" s="39">
        <v>1732.2339999999995</v>
      </c>
      <c r="E21" s="39">
        <v>780.03000000000009</v>
      </c>
      <c r="F21" s="39">
        <v>3753.9759999999997</v>
      </c>
      <c r="G21" s="39">
        <v>46</v>
      </c>
      <c r="H21" s="39">
        <v>0</v>
      </c>
      <c r="I21" s="319">
        <v>0</v>
      </c>
      <c r="J21" s="320">
        <v>0</v>
      </c>
      <c r="K21" s="282">
        <f t="shared" si="0"/>
        <v>6335.1399999999994</v>
      </c>
      <c r="L21" s="282">
        <f>C21*Assumption!$K$6</f>
        <v>2541.8999999999996</v>
      </c>
      <c r="M21" s="282">
        <f>D21*Assumption!$K$7</f>
        <v>143775.42199999996</v>
      </c>
      <c r="N21" s="282">
        <f>E21*Assumption!$K$9</f>
        <v>42901.65</v>
      </c>
      <c r="O21" s="282">
        <f>F21*Assumption!$K$10</f>
        <v>153913.01599999997</v>
      </c>
      <c r="P21" s="282">
        <f>G21*Assumption!$K$11</f>
        <v>1702</v>
      </c>
      <c r="Q21" s="282">
        <f>H21*Assumption!$K$13</f>
        <v>0</v>
      </c>
      <c r="R21" s="282">
        <f>I21*Assumption!$K$12</f>
        <v>0</v>
      </c>
      <c r="S21" s="277">
        <f>J21*Assumption!$K$8</f>
        <v>0</v>
      </c>
      <c r="T21" s="281">
        <f t="shared" si="1"/>
        <v>344833.9879999999</v>
      </c>
    </row>
    <row r="22" spans="1:20" x14ac:dyDescent="0.35">
      <c r="A22" s="283">
        <v>19</v>
      </c>
      <c r="B22" s="58" t="s">
        <v>243</v>
      </c>
      <c r="C22" s="39">
        <v>44.18</v>
      </c>
      <c r="D22" s="39">
        <v>1507.2210000000002</v>
      </c>
      <c r="E22" s="39">
        <v>482.30500000000006</v>
      </c>
      <c r="F22" s="39">
        <v>2817.9500000000007</v>
      </c>
      <c r="G22" s="39">
        <v>77</v>
      </c>
      <c r="H22" s="39">
        <v>10</v>
      </c>
      <c r="I22" s="319">
        <v>0</v>
      </c>
      <c r="J22" s="320">
        <v>0</v>
      </c>
      <c r="K22" s="282">
        <f t="shared" si="0"/>
        <v>4938.6560000000009</v>
      </c>
      <c r="L22" s="282">
        <f>C22*Assumption!$K$6</f>
        <v>4903.9799999999996</v>
      </c>
      <c r="M22" s="282">
        <f>D22*Assumption!$K$7</f>
        <v>125099.34300000002</v>
      </c>
      <c r="N22" s="282">
        <f>E22*Assumption!$K$9</f>
        <v>26526.775000000005</v>
      </c>
      <c r="O22" s="282">
        <f>F22*Assumption!$K$10</f>
        <v>115535.95000000003</v>
      </c>
      <c r="P22" s="282">
        <f>G22*Assumption!$K$11</f>
        <v>2849</v>
      </c>
      <c r="Q22" s="282">
        <f>H22*Assumption!$K$13</f>
        <v>270</v>
      </c>
      <c r="R22" s="282">
        <f>I22*Assumption!$K$12</f>
        <v>0</v>
      </c>
      <c r="S22" s="277">
        <f>J22*Assumption!$K$8</f>
        <v>0</v>
      </c>
      <c r="T22" s="281">
        <f t="shared" si="1"/>
        <v>275185.04800000007</v>
      </c>
    </row>
    <row r="23" spans="1:20" x14ac:dyDescent="0.35">
      <c r="A23" s="283">
        <v>20</v>
      </c>
      <c r="B23" s="58" t="s">
        <v>244</v>
      </c>
      <c r="C23" s="39">
        <v>33.32</v>
      </c>
      <c r="D23" s="39">
        <v>1159.45</v>
      </c>
      <c r="E23" s="39">
        <v>603.20000000000005</v>
      </c>
      <c r="F23" s="39">
        <v>3306.9639999999999</v>
      </c>
      <c r="G23" s="39">
        <v>60</v>
      </c>
      <c r="H23" s="39">
        <v>28.29</v>
      </c>
      <c r="I23" s="319">
        <v>4.9799999999999995</v>
      </c>
      <c r="J23" s="320">
        <v>0</v>
      </c>
      <c r="K23" s="282">
        <f t="shared" si="0"/>
        <v>5196.2039999999997</v>
      </c>
      <c r="L23" s="282">
        <f>C23*Assumption!$K$6</f>
        <v>3698.52</v>
      </c>
      <c r="M23" s="282">
        <f>D23*Assumption!$K$7</f>
        <v>96234.35</v>
      </c>
      <c r="N23" s="282">
        <f>E23*Assumption!$K$9</f>
        <v>33176</v>
      </c>
      <c r="O23" s="282">
        <f>F23*Assumption!$K$10</f>
        <v>135585.524</v>
      </c>
      <c r="P23" s="282">
        <f>G23*Assumption!$K$11</f>
        <v>2220</v>
      </c>
      <c r="Q23" s="282">
        <f>H23*Assumption!$K$13</f>
        <v>763.82999999999993</v>
      </c>
      <c r="R23" s="282">
        <f>I23*Assumption!$K$12</f>
        <v>164.33999999999997</v>
      </c>
      <c r="S23" s="277">
        <f>J23*Assumption!$K$8</f>
        <v>0</v>
      </c>
      <c r="T23" s="281">
        <f t="shared" si="1"/>
        <v>271842.56400000001</v>
      </c>
    </row>
    <row r="24" spans="1:20" x14ac:dyDescent="0.35">
      <c r="A24" s="283">
        <v>21</v>
      </c>
      <c r="B24" s="58" t="s">
        <v>245</v>
      </c>
      <c r="C24" s="39">
        <v>31.44</v>
      </c>
      <c r="D24" s="39">
        <v>1869.3099999999993</v>
      </c>
      <c r="E24" s="39">
        <v>961.14999999999975</v>
      </c>
      <c r="F24" s="39">
        <v>3328.1560000000004</v>
      </c>
      <c r="G24" s="39">
        <v>0</v>
      </c>
      <c r="H24" s="39">
        <v>94</v>
      </c>
      <c r="I24" s="319">
        <v>0</v>
      </c>
      <c r="J24" s="320">
        <v>0</v>
      </c>
      <c r="K24" s="282">
        <f t="shared" si="0"/>
        <v>6284.0559999999996</v>
      </c>
      <c r="L24" s="282">
        <f>C24*Assumption!$K$6</f>
        <v>3489.84</v>
      </c>
      <c r="M24" s="282">
        <f>D24*Assumption!$K$7</f>
        <v>155152.72999999995</v>
      </c>
      <c r="N24" s="282">
        <f>E24*Assumption!$K$9</f>
        <v>52863.249999999985</v>
      </c>
      <c r="O24" s="282">
        <f>F24*Assumption!$K$10</f>
        <v>136454.39600000001</v>
      </c>
      <c r="P24" s="282">
        <f>G24*Assumption!$K$11</f>
        <v>0</v>
      </c>
      <c r="Q24" s="282">
        <f>H24*Assumption!$K$13</f>
        <v>2538</v>
      </c>
      <c r="R24" s="282">
        <f>I24*Assumption!$K$12</f>
        <v>0</v>
      </c>
      <c r="S24" s="277">
        <f>J24*Assumption!$K$8</f>
        <v>0</v>
      </c>
      <c r="T24" s="281">
        <f t="shared" si="1"/>
        <v>350498.21599999996</v>
      </c>
    </row>
    <row r="25" spans="1:20" x14ac:dyDescent="0.35">
      <c r="A25" s="283">
        <v>22</v>
      </c>
      <c r="B25" s="58" t="s">
        <v>246</v>
      </c>
      <c r="C25" s="39">
        <v>1</v>
      </c>
      <c r="D25" s="39">
        <v>2001.0099999999998</v>
      </c>
      <c r="E25" s="39">
        <v>376.05799999999999</v>
      </c>
      <c r="F25" s="39">
        <v>2906.3369999999995</v>
      </c>
      <c r="G25" s="39">
        <v>32</v>
      </c>
      <c r="H25" s="39">
        <v>99</v>
      </c>
      <c r="I25" s="319">
        <v>0</v>
      </c>
      <c r="J25" s="320">
        <v>0</v>
      </c>
      <c r="K25" s="282">
        <f t="shared" si="0"/>
        <v>5415.4049999999988</v>
      </c>
      <c r="L25" s="282">
        <f>C25*Assumption!$K$6</f>
        <v>111</v>
      </c>
      <c r="M25" s="282">
        <f>D25*Assumption!$K$7</f>
        <v>166083.82999999999</v>
      </c>
      <c r="N25" s="282">
        <f>E25*Assumption!$K$9</f>
        <v>20683.189999999999</v>
      </c>
      <c r="O25" s="282">
        <f>F25*Assumption!$K$10</f>
        <v>119159.81699999998</v>
      </c>
      <c r="P25" s="282">
        <f>G25*Assumption!$K$11</f>
        <v>1184</v>
      </c>
      <c r="Q25" s="282">
        <f>H25*Assumption!$K$13</f>
        <v>2673</v>
      </c>
      <c r="R25" s="282">
        <f>I25*Assumption!$K$12</f>
        <v>0</v>
      </c>
      <c r="S25" s="277">
        <f>J25*Assumption!$K$8</f>
        <v>0</v>
      </c>
      <c r="T25" s="281">
        <f t="shared" si="1"/>
        <v>309894.83699999994</v>
      </c>
    </row>
    <row r="26" spans="1:20" x14ac:dyDescent="0.35">
      <c r="A26" s="283">
        <v>23</v>
      </c>
      <c r="B26" s="58" t="s">
        <v>247</v>
      </c>
      <c r="C26" s="39">
        <v>0</v>
      </c>
      <c r="D26" s="39">
        <v>2281.3999999999992</v>
      </c>
      <c r="E26" s="39">
        <v>965.18000000000018</v>
      </c>
      <c r="F26" s="39">
        <v>4385.1879999999992</v>
      </c>
      <c r="G26" s="39">
        <v>0</v>
      </c>
      <c r="H26" s="39">
        <v>0</v>
      </c>
      <c r="I26" s="319">
        <v>54</v>
      </c>
      <c r="J26" s="320">
        <v>21.99</v>
      </c>
      <c r="K26" s="282">
        <f t="shared" si="0"/>
        <v>7707.757999999998</v>
      </c>
      <c r="L26" s="282">
        <f>C26*Assumption!$K$6</f>
        <v>0</v>
      </c>
      <c r="M26" s="282">
        <f>D26*Assumption!$K$7</f>
        <v>189356.19999999992</v>
      </c>
      <c r="N26" s="282">
        <f>E26*Assumption!$K$9</f>
        <v>53084.900000000009</v>
      </c>
      <c r="O26" s="282">
        <f>F26*Assumption!$K$10</f>
        <v>179792.70799999996</v>
      </c>
      <c r="P26" s="282">
        <f>G26*Assumption!$K$11</f>
        <v>0</v>
      </c>
      <c r="Q26" s="282">
        <f>H26*Assumption!$K$13</f>
        <v>0</v>
      </c>
      <c r="R26" s="282">
        <f>I26*Assumption!$K$12</f>
        <v>1782</v>
      </c>
      <c r="S26" s="277">
        <f>J26*Assumption!$K$8</f>
        <v>1451.34</v>
      </c>
      <c r="T26" s="281">
        <f t="shared" si="1"/>
        <v>425467.14799999987</v>
      </c>
    </row>
    <row r="27" spans="1:20" x14ac:dyDescent="0.35">
      <c r="A27" s="283">
        <v>24</v>
      </c>
      <c r="B27" s="58" t="s">
        <v>248</v>
      </c>
      <c r="C27" s="39">
        <v>2.4300000000000002</v>
      </c>
      <c r="D27" s="39">
        <v>3199.4519999999993</v>
      </c>
      <c r="E27" s="39">
        <v>1161.1500000000001</v>
      </c>
      <c r="F27" s="39">
        <v>7987.6099999999988</v>
      </c>
      <c r="G27" s="39">
        <v>170.06</v>
      </c>
      <c r="H27" s="39">
        <v>14.4</v>
      </c>
      <c r="I27" s="319">
        <v>15.99</v>
      </c>
      <c r="J27" s="320">
        <v>10.994999999999999</v>
      </c>
      <c r="K27" s="282">
        <f t="shared" si="0"/>
        <v>12562.086999999998</v>
      </c>
      <c r="L27" s="282">
        <f>C27*Assumption!$K$6</f>
        <v>269.73</v>
      </c>
      <c r="M27" s="282">
        <f>D27*Assumption!$K$7</f>
        <v>265554.51599999995</v>
      </c>
      <c r="N27" s="282">
        <f>E27*Assumption!$K$9</f>
        <v>63863.250000000007</v>
      </c>
      <c r="O27" s="282">
        <f>F27*Assumption!$K$10</f>
        <v>327492.00999999995</v>
      </c>
      <c r="P27" s="282">
        <f>G27*Assumption!$K$11</f>
        <v>6292.22</v>
      </c>
      <c r="Q27" s="282">
        <f>H27*Assumption!$K$13</f>
        <v>388.8</v>
      </c>
      <c r="R27" s="282">
        <f>I27*Assumption!$K$12</f>
        <v>527.66999999999996</v>
      </c>
      <c r="S27" s="277">
        <f>J27*Assumption!$K$8</f>
        <v>725.67</v>
      </c>
      <c r="T27" s="281">
        <f t="shared" si="1"/>
        <v>665113.86599999992</v>
      </c>
    </row>
    <row r="28" spans="1:20" x14ac:dyDescent="0.35">
      <c r="A28" s="283">
        <v>25</v>
      </c>
      <c r="B28" s="58" t="s">
        <v>249</v>
      </c>
      <c r="C28" s="39">
        <v>5.58</v>
      </c>
      <c r="D28" s="39">
        <v>3091.4</v>
      </c>
      <c r="E28" s="39">
        <v>1213.6900000000003</v>
      </c>
      <c r="F28" s="39">
        <v>7427.0510000000004</v>
      </c>
      <c r="G28" s="39">
        <v>408</v>
      </c>
      <c r="H28" s="39">
        <v>32</v>
      </c>
      <c r="I28" s="319">
        <v>0</v>
      </c>
      <c r="J28" s="320">
        <v>88.02</v>
      </c>
      <c r="K28" s="282">
        <f t="shared" si="0"/>
        <v>12265.741000000002</v>
      </c>
      <c r="L28" s="282">
        <f>C28*Assumption!$K$6</f>
        <v>619.38</v>
      </c>
      <c r="M28" s="282">
        <f>D28*Assumption!$K$7</f>
        <v>256586.2</v>
      </c>
      <c r="N28" s="282">
        <f>E28*Assumption!$K$9</f>
        <v>66752.950000000012</v>
      </c>
      <c r="O28" s="282">
        <f>F28*Assumption!$K$10</f>
        <v>304509.09100000001</v>
      </c>
      <c r="P28" s="282">
        <f>G28*Assumption!$K$11</f>
        <v>15096</v>
      </c>
      <c r="Q28" s="282">
        <f>H28*Assumption!$K$13</f>
        <v>864</v>
      </c>
      <c r="R28" s="282">
        <f>I28*Assumption!$K$12</f>
        <v>0</v>
      </c>
      <c r="S28" s="277">
        <f>J28*Assumption!$K$8</f>
        <v>5809.32</v>
      </c>
      <c r="T28" s="281">
        <f t="shared" si="1"/>
        <v>650236.94099999999</v>
      </c>
    </row>
    <row r="29" spans="1:20" x14ac:dyDescent="0.35">
      <c r="A29" s="283">
        <v>26</v>
      </c>
      <c r="B29" s="58" t="s">
        <v>250</v>
      </c>
      <c r="C29" s="39">
        <v>46.46</v>
      </c>
      <c r="D29" s="39">
        <v>3261.2779999999998</v>
      </c>
      <c r="E29" s="39">
        <v>794.81600000000014</v>
      </c>
      <c r="F29" s="39">
        <v>8791.7840000000033</v>
      </c>
      <c r="G29" s="39">
        <v>218</v>
      </c>
      <c r="H29" s="39">
        <v>0</v>
      </c>
      <c r="I29" s="319">
        <v>0</v>
      </c>
      <c r="J29" s="320">
        <v>96.015000000000001</v>
      </c>
      <c r="K29" s="282">
        <f t="shared" si="0"/>
        <v>13208.353000000003</v>
      </c>
      <c r="L29" s="282">
        <f>C29*Assumption!$K$6</f>
        <v>5157.0600000000004</v>
      </c>
      <c r="M29" s="282">
        <f>D29*Assumption!$K$7</f>
        <v>270686.07399999996</v>
      </c>
      <c r="N29" s="282">
        <f>E29*Assumption!$K$9</f>
        <v>43714.880000000005</v>
      </c>
      <c r="O29" s="282">
        <f>F29*Assumption!$K$10</f>
        <v>360463.14400000015</v>
      </c>
      <c r="P29" s="282">
        <f>G29*Assumption!$K$11</f>
        <v>8066</v>
      </c>
      <c r="Q29" s="282">
        <f>H29*Assumption!$K$13</f>
        <v>0</v>
      </c>
      <c r="R29" s="282">
        <f>I29*Assumption!$K$12</f>
        <v>0</v>
      </c>
      <c r="S29" s="277">
        <f>J29*Assumption!$K$8</f>
        <v>6336.99</v>
      </c>
      <c r="T29" s="281">
        <f t="shared" si="1"/>
        <v>694424.14800000004</v>
      </c>
    </row>
    <row r="30" spans="1:20" x14ac:dyDescent="0.35">
      <c r="A30" s="283">
        <v>27</v>
      </c>
      <c r="B30" s="58" t="s">
        <v>251</v>
      </c>
      <c r="C30" s="39">
        <v>24.635999999999999</v>
      </c>
      <c r="D30" s="39">
        <v>2896.7296000000019</v>
      </c>
      <c r="E30" s="39">
        <v>730.97500000000002</v>
      </c>
      <c r="F30" s="39">
        <v>7077.8249999999989</v>
      </c>
      <c r="G30" s="39">
        <v>26</v>
      </c>
      <c r="H30" s="39">
        <v>29</v>
      </c>
      <c r="I30" s="319">
        <v>43.98</v>
      </c>
      <c r="J30" s="320">
        <v>66.015000000000001</v>
      </c>
      <c r="K30" s="282">
        <f t="shared" si="0"/>
        <v>10895.160599999999</v>
      </c>
      <c r="L30" s="282">
        <f>C30*Assumption!$K$6</f>
        <v>2734.596</v>
      </c>
      <c r="M30" s="282">
        <f>D30*Assumption!$K$7</f>
        <v>240428.55680000017</v>
      </c>
      <c r="N30" s="282">
        <f>E30*Assumption!$K$9</f>
        <v>40203.625</v>
      </c>
      <c r="O30" s="282">
        <f>F30*Assumption!$K$10</f>
        <v>290190.82499999995</v>
      </c>
      <c r="P30" s="282">
        <f>G30*Assumption!$K$11</f>
        <v>962</v>
      </c>
      <c r="Q30" s="282">
        <f>H30*Assumption!$K$13</f>
        <v>783</v>
      </c>
      <c r="R30" s="282">
        <f>I30*Assumption!$K$12</f>
        <v>1451.34</v>
      </c>
      <c r="S30" s="277">
        <f>J30*Assumption!$K$8</f>
        <v>4356.99</v>
      </c>
      <c r="T30" s="281">
        <f t="shared" si="1"/>
        <v>581110.93280000007</v>
      </c>
    </row>
    <row r="31" spans="1:20" x14ac:dyDescent="0.35">
      <c r="A31" s="283">
        <v>28</v>
      </c>
      <c r="B31" s="280" t="s">
        <v>252</v>
      </c>
      <c r="C31" s="39">
        <v>4.5519999999999996</v>
      </c>
      <c r="D31" s="39">
        <v>2675.4599999999996</v>
      </c>
      <c r="E31" s="39">
        <v>790.32999999999993</v>
      </c>
      <c r="F31" s="39">
        <v>7755.090000000002</v>
      </c>
      <c r="G31" s="39">
        <v>159</v>
      </c>
      <c r="H31" s="39">
        <v>0</v>
      </c>
      <c r="I31" s="319">
        <v>233.91</v>
      </c>
      <c r="J31" s="320">
        <v>22.004999999999999</v>
      </c>
      <c r="K31" s="282">
        <f>SUM(C31:J31)</f>
        <v>11640.347</v>
      </c>
      <c r="L31" s="282">
        <f>C31*Assumption!$K$6</f>
        <v>505.27199999999993</v>
      </c>
      <c r="M31" s="282">
        <f>D31*Assumption!$K$7</f>
        <v>222063.17999999996</v>
      </c>
      <c r="N31" s="282">
        <f>E31*Assumption!$K$9</f>
        <v>43468.149999999994</v>
      </c>
      <c r="O31" s="282">
        <f>F31*Assumption!$K$10</f>
        <v>317958.69000000006</v>
      </c>
      <c r="P31" s="282">
        <f>G31*Assumption!$K$11</f>
        <v>5883</v>
      </c>
      <c r="Q31" s="282">
        <f>H31*Assumption!$K$13</f>
        <v>0</v>
      </c>
      <c r="R31" s="282">
        <f>I31*Assumption!$K$12</f>
        <v>7719.03</v>
      </c>
      <c r="S31" s="277">
        <f>J31*Assumption!$K$8</f>
        <v>1452.33</v>
      </c>
      <c r="T31" s="281">
        <f t="shared" si="1"/>
        <v>599049.652</v>
      </c>
    </row>
    <row r="32" spans="1:20" ht="15" thickBot="1" x14ac:dyDescent="0.4">
      <c r="A32" s="279"/>
      <c r="B32" s="61" t="s">
        <v>253</v>
      </c>
      <c r="C32" s="62">
        <f>SUM(C4:C31)</f>
        <v>602.46800000000007</v>
      </c>
      <c r="D32" s="62">
        <f t="shared" ref="D32:K32" si="2">SUM(D4:D31)</f>
        <v>62375.176599999984</v>
      </c>
      <c r="E32" s="62">
        <f t="shared" si="2"/>
        <v>25935.476000000002</v>
      </c>
      <c r="F32" s="62">
        <f t="shared" si="2"/>
        <v>136280.20199999999</v>
      </c>
      <c r="G32" s="62">
        <f t="shared" si="2"/>
        <v>6152.96</v>
      </c>
      <c r="H32" s="62">
        <f t="shared" si="2"/>
        <v>1255.6099999999999</v>
      </c>
      <c r="I32" s="337">
        <f>SUM(I4:I31)</f>
        <v>1066.5900000000001</v>
      </c>
      <c r="J32" s="337">
        <f>SUM(J4:J31)</f>
        <v>341.28</v>
      </c>
      <c r="K32" s="64">
        <f t="shared" si="2"/>
        <v>234009.76260000002</v>
      </c>
      <c r="L32" s="364">
        <f>SUM(L4:L31)</f>
        <v>66873.948000000004</v>
      </c>
      <c r="M32" s="364">
        <f>SUM(M4:M31)</f>
        <v>5177139.6578000002</v>
      </c>
      <c r="N32" s="364">
        <f t="shared" ref="N32:T32" si="3">SUM(N4:N31)</f>
        <v>1426451.1799999997</v>
      </c>
      <c r="O32" s="364">
        <f t="shared" si="3"/>
        <v>5587488.2820000006</v>
      </c>
      <c r="P32" s="364">
        <f t="shared" si="3"/>
        <v>227659.51999999999</v>
      </c>
      <c r="Q32" s="364">
        <f t="shared" si="3"/>
        <v>33901.47</v>
      </c>
      <c r="R32" s="364">
        <v>35553</v>
      </c>
      <c r="S32" s="364">
        <v>22752</v>
      </c>
      <c r="T32" s="365">
        <f t="shared" si="3"/>
        <v>12577236.0078</v>
      </c>
    </row>
  </sheetData>
  <mergeCells count="1">
    <mergeCell ref="A2:T2"/>
  </mergeCells>
  <pageMargins left="0.7" right="0.7" top="0.75" bottom="0.75" header="0.3" footer="0.3"/>
  <pageSetup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F5A9-CA1D-492C-B2D4-36AFCF222766}">
  <sheetPr>
    <tabColor rgb="FFFFFF00"/>
  </sheetPr>
  <dimension ref="B2:F15"/>
  <sheetViews>
    <sheetView workbookViewId="0">
      <selection activeCell="L21" sqref="L21"/>
    </sheetView>
  </sheetViews>
  <sheetFormatPr defaultRowHeight="14.5" x14ac:dyDescent="0.35"/>
  <cols>
    <col min="3" max="3" width="24" customWidth="1"/>
    <col min="4" max="4" width="23.6328125" customWidth="1"/>
    <col min="5" max="5" width="24.81640625" customWidth="1"/>
    <col min="6" max="6" width="16.1796875" customWidth="1"/>
  </cols>
  <sheetData>
    <row r="2" spans="2:6" ht="15" thickBot="1" x14ac:dyDescent="0.4"/>
    <row r="3" spans="2:6" ht="15" thickBot="1" x14ac:dyDescent="0.4">
      <c r="B3" s="618" t="s">
        <v>367</v>
      </c>
      <c r="C3" s="619"/>
      <c r="D3" s="619"/>
      <c r="E3" s="619"/>
      <c r="F3" s="620"/>
    </row>
    <row r="4" spans="2:6" ht="30" x14ac:dyDescent="0.35">
      <c r="B4" s="267" t="s">
        <v>307</v>
      </c>
      <c r="C4" s="264" t="s">
        <v>10</v>
      </c>
      <c r="D4" s="401" t="s">
        <v>366</v>
      </c>
      <c r="E4" s="402" t="s">
        <v>369</v>
      </c>
      <c r="F4" s="615" t="s">
        <v>370</v>
      </c>
    </row>
    <row r="5" spans="2:6" x14ac:dyDescent="0.35">
      <c r="B5" s="268">
        <v>1</v>
      </c>
      <c r="C5" s="265">
        <v>44913</v>
      </c>
      <c r="D5" s="332">
        <v>38.03</v>
      </c>
      <c r="E5" s="388">
        <f>D5*0.0980665</f>
        <v>3.729468995</v>
      </c>
      <c r="F5" s="616"/>
    </row>
    <row r="6" spans="2:6" x14ac:dyDescent="0.35">
      <c r="B6" s="268">
        <v>2</v>
      </c>
      <c r="C6" s="266" t="s">
        <v>308</v>
      </c>
      <c r="D6" s="332">
        <v>37.86</v>
      </c>
      <c r="E6" s="388">
        <f t="shared" ref="E6:E8" si="0">D6*0.0980665</f>
        <v>3.7127976899999999</v>
      </c>
      <c r="F6" s="616"/>
    </row>
    <row r="7" spans="2:6" x14ac:dyDescent="0.35">
      <c r="B7" s="268">
        <v>3</v>
      </c>
      <c r="C7" s="265">
        <v>44546</v>
      </c>
      <c r="D7" s="332">
        <v>39.119999999999997</v>
      </c>
      <c r="E7" s="388">
        <f t="shared" si="0"/>
        <v>3.8363614799999999</v>
      </c>
      <c r="F7" s="616"/>
    </row>
    <row r="8" spans="2:6" ht="15" thickBot="1" x14ac:dyDescent="0.4">
      <c r="B8" s="269">
        <v>4</v>
      </c>
      <c r="C8" s="270">
        <v>44732</v>
      </c>
      <c r="D8" s="333">
        <v>38.42</v>
      </c>
      <c r="E8" s="389">
        <f t="shared" si="0"/>
        <v>3.7677149300000004</v>
      </c>
      <c r="F8" s="617"/>
    </row>
    <row r="9" spans="2:6" x14ac:dyDescent="0.35">
      <c r="B9" s="263"/>
    </row>
    <row r="10" spans="2:6" x14ac:dyDescent="0.35">
      <c r="B10" s="263"/>
      <c r="E10" t="s">
        <v>371</v>
      </c>
    </row>
    <row r="15" spans="2:6" x14ac:dyDescent="0.35">
      <c r="C15" s="437"/>
    </row>
  </sheetData>
  <mergeCells count="2">
    <mergeCell ref="F4:F8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468D-616F-4B60-A5B6-B121B05526CB}">
  <sheetPr>
    <tabColor theme="5"/>
  </sheetPr>
  <dimension ref="B1:J28"/>
  <sheetViews>
    <sheetView topLeftCell="A4" zoomScale="98" zoomScaleNormal="98" workbookViewId="0">
      <selection activeCell="D8" sqref="D8"/>
    </sheetView>
  </sheetViews>
  <sheetFormatPr defaultRowHeight="14.5" x14ac:dyDescent="0.35"/>
  <cols>
    <col min="2" max="2" width="19.54296875" bestFit="1" customWidth="1"/>
    <col min="3" max="3" width="13.54296875" bestFit="1" customWidth="1"/>
    <col min="4" max="4" width="13.90625" bestFit="1" customWidth="1"/>
    <col min="5" max="5" width="15.54296875" customWidth="1"/>
    <col min="6" max="6" width="13.54296875" style="276" bestFit="1" customWidth="1"/>
    <col min="7" max="7" width="19.08984375" bestFit="1" customWidth="1"/>
    <col min="8" max="8" width="13" customWidth="1"/>
    <col min="9" max="9" width="15.54296875" bestFit="1" customWidth="1"/>
    <col min="10" max="10" width="45.1796875" customWidth="1"/>
    <col min="11" max="11" width="4.54296875" bestFit="1" customWidth="1"/>
    <col min="12" max="12" width="14" bestFit="1" customWidth="1"/>
    <col min="13" max="13" width="46.1796875" customWidth="1"/>
  </cols>
  <sheetData>
    <row r="1" spans="2:10" ht="15" thickBot="1" x14ac:dyDescent="0.4"/>
    <row r="2" spans="2:10" x14ac:dyDescent="0.35">
      <c r="B2" s="463" t="s">
        <v>282</v>
      </c>
      <c r="C2" s="464"/>
      <c r="D2" s="464"/>
      <c r="E2" s="464"/>
      <c r="F2" s="464"/>
      <c r="G2" s="464"/>
      <c r="H2" s="464"/>
      <c r="I2" s="464"/>
      <c r="J2" s="465"/>
    </row>
    <row r="3" spans="2:10" ht="14.4" customHeight="1" x14ac:dyDescent="0.35">
      <c r="B3" s="457" t="s">
        <v>20</v>
      </c>
      <c r="C3" s="458"/>
      <c r="D3" s="458"/>
      <c r="E3" s="458"/>
      <c r="F3" s="458"/>
      <c r="G3" s="458"/>
      <c r="H3" s="458"/>
      <c r="I3" s="458"/>
      <c r="J3" s="459"/>
    </row>
    <row r="4" spans="2:10" ht="56.15" customHeight="1" x14ac:dyDescent="0.35">
      <c r="B4" s="460"/>
      <c r="C4" s="461"/>
      <c r="D4" s="461"/>
      <c r="E4" s="461"/>
      <c r="F4" s="461"/>
      <c r="G4" s="461"/>
      <c r="H4" s="461"/>
      <c r="I4" s="461"/>
      <c r="J4" s="462"/>
    </row>
    <row r="5" spans="2:10" ht="26" x14ac:dyDescent="0.35">
      <c r="B5" s="471" t="s">
        <v>21</v>
      </c>
      <c r="C5" s="292" t="s">
        <v>22</v>
      </c>
      <c r="D5" s="293" t="s">
        <v>23</v>
      </c>
      <c r="E5" s="473" t="s">
        <v>332</v>
      </c>
      <c r="F5" s="293" t="s">
        <v>24</v>
      </c>
      <c r="G5" s="293" t="s">
        <v>25</v>
      </c>
      <c r="H5" s="473" t="s">
        <v>26</v>
      </c>
      <c r="I5" s="293" t="s">
        <v>27</v>
      </c>
      <c r="J5" s="294" t="s">
        <v>336</v>
      </c>
    </row>
    <row r="6" spans="2:10" ht="15" thickBot="1" x14ac:dyDescent="0.4">
      <c r="B6" s="472"/>
      <c r="C6" s="84" t="s">
        <v>28</v>
      </c>
      <c r="D6" s="84" t="s">
        <v>29</v>
      </c>
      <c r="E6" s="474"/>
      <c r="F6" s="84" t="s">
        <v>29</v>
      </c>
      <c r="G6" s="84" t="s">
        <v>30</v>
      </c>
      <c r="H6" s="474"/>
      <c r="I6" s="110" t="s">
        <v>31</v>
      </c>
      <c r="J6" s="111"/>
    </row>
    <row r="7" spans="2:10" x14ac:dyDescent="0.35">
      <c r="B7" s="466">
        <v>2021</v>
      </c>
      <c r="C7" s="467"/>
      <c r="D7" s="467"/>
      <c r="E7" s="467"/>
      <c r="F7" s="467"/>
      <c r="G7" s="467"/>
      <c r="H7" s="467"/>
      <c r="I7" s="470"/>
      <c r="J7" s="291"/>
    </row>
    <row r="8" spans="2:10" ht="166.25" customHeight="1" x14ac:dyDescent="0.35">
      <c r="B8" s="255" t="s">
        <v>32</v>
      </c>
      <c r="C8" s="91">
        <f>'Purchase book record'!C18</f>
        <v>7531.5</v>
      </c>
      <c r="D8" s="90" t="s">
        <v>305</v>
      </c>
      <c r="E8" s="90" t="s">
        <v>325</v>
      </c>
      <c r="F8" s="90" t="s">
        <v>333</v>
      </c>
      <c r="G8" s="438">
        <f>Assumption!D14</f>
        <v>492</v>
      </c>
      <c r="H8" s="90">
        <v>180</v>
      </c>
      <c r="I8" s="289" t="s">
        <v>33</v>
      </c>
      <c r="J8" s="295"/>
    </row>
    <row r="9" spans="2:10" ht="170.4" customHeight="1" x14ac:dyDescent="0.35">
      <c r="B9" s="255" t="s">
        <v>34</v>
      </c>
      <c r="C9" s="91">
        <f>'Purchase book record'!F18</f>
        <v>50185.165000000001</v>
      </c>
      <c r="D9" s="91" t="s">
        <v>304</v>
      </c>
      <c r="E9" s="288" t="s">
        <v>326</v>
      </c>
      <c r="F9" s="90" t="s">
        <v>333</v>
      </c>
      <c r="G9" s="438">
        <f>Assumption!D15</f>
        <v>540</v>
      </c>
      <c r="H9" s="90">
        <v>985</v>
      </c>
      <c r="I9" s="289" t="s">
        <v>33</v>
      </c>
      <c r="J9" s="295"/>
    </row>
    <row r="10" spans="2:10" ht="161.4" customHeight="1" x14ac:dyDescent="0.35">
      <c r="B10" s="255" t="s">
        <v>36</v>
      </c>
      <c r="C10" s="91">
        <f>'Purchase book record'!E18</f>
        <v>4530.3549999999996</v>
      </c>
      <c r="D10" s="90" t="s">
        <v>37</v>
      </c>
      <c r="E10" s="287" t="s">
        <v>327</v>
      </c>
      <c r="F10" s="90" t="s">
        <v>334</v>
      </c>
      <c r="G10" s="438">
        <f>Assumption!D17</f>
        <v>1198</v>
      </c>
      <c r="H10" s="90">
        <v>108</v>
      </c>
      <c r="I10" s="289" t="s">
        <v>33</v>
      </c>
      <c r="J10" s="295"/>
    </row>
    <row r="11" spans="2:10" ht="171" customHeight="1" x14ac:dyDescent="0.35">
      <c r="B11" s="285" t="s">
        <v>38</v>
      </c>
      <c r="C11" s="91">
        <f>'Purchase book record'!I18</f>
        <v>149.20999999999998</v>
      </c>
      <c r="D11" s="90" t="s">
        <v>39</v>
      </c>
      <c r="E11" s="287" t="s">
        <v>328</v>
      </c>
      <c r="F11" s="90" t="s">
        <v>335</v>
      </c>
      <c r="G11" s="438">
        <f>Assumption!D19</f>
        <v>312</v>
      </c>
      <c r="H11" s="90">
        <v>5</v>
      </c>
      <c r="I11" s="289" t="s">
        <v>33</v>
      </c>
      <c r="J11" s="295"/>
    </row>
    <row r="12" spans="2:10" ht="167.4" customHeight="1" x14ac:dyDescent="0.35">
      <c r="B12" s="285" t="s">
        <v>264</v>
      </c>
      <c r="C12" s="91">
        <f>'Purchase book record'!D18</f>
        <v>2738.9050000000007</v>
      </c>
      <c r="D12" s="90" t="s">
        <v>40</v>
      </c>
      <c r="E12" s="287" t="s">
        <v>329</v>
      </c>
      <c r="F12" s="90" t="s">
        <v>335</v>
      </c>
      <c r="G12" s="438">
        <f>Assumption!D18</f>
        <v>566</v>
      </c>
      <c r="H12" s="90">
        <v>137</v>
      </c>
      <c r="I12" s="289" t="s">
        <v>33</v>
      </c>
      <c r="J12" s="295"/>
    </row>
    <row r="13" spans="2:10" ht="193.25" customHeight="1" x14ac:dyDescent="0.35">
      <c r="B13" s="255" t="s">
        <v>41</v>
      </c>
      <c r="C13" s="91">
        <f>'Purchase book record'!H18</f>
        <v>1228</v>
      </c>
      <c r="D13" s="90" t="s">
        <v>281</v>
      </c>
      <c r="E13" s="287" t="s">
        <v>330</v>
      </c>
      <c r="F13" s="90" t="s">
        <v>335</v>
      </c>
      <c r="G13" s="438">
        <f>Assumption!D16</f>
        <v>1268</v>
      </c>
      <c r="H13" s="90">
        <v>47</v>
      </c>
      <c r="I13" s="289" t="s">
        <v>33</v>
      </c>
      <c r="J13" s="295"/>
    </row>
    <row r="14" spans="2:10" ht="175.75" customHeight="1" thickBot="1" x14ac:dyDescent="0.4">
      <c r="B14" s="255" t="s">
        <v>42</v>
      </c>
      <c r="C14" s="91">
        <f>'Purchase book record'!G18</f>
        <v>34.654999999999994</v>
      </c>
      <c r="D14" s="90" t="s">
        <v>43</v>
      </c>
      <c r="E14" s="287" t="s">
        <v>331</v>
      </c>
      <c r="F14" s="90" t="s">
        <v>335</v>
      </c>
      <c r="G14" s="438">
        <f>Assumption!D20</f>
        <v>1084</v>
      </c>
      <c r="H14" s="90">
        <v>2</v>
      </c>
      <c r="I14" s="289" t="s">
        <v>33</v>
      </c>
      <c r="J14" s="295"/>
    </row>
    <row r="15" spans="2:10" ht="15" thickBot="1" x14ac:dyDescent="0.4">
      <c r="B15" s="466">
        <v>2022</v>
      </c>
      <c r="C15" s="467"/>
      <c r="D15" s="467"/>
      <c r="E15" s="467"/>
      <c r="F15" s="467"/>
      <c r="G15" s="467"/>
      <c r="H15" s="467"/>
      <c r="I15" s="469"/>
      <c r="J15" s="291"/>
    </row>
    <row r="16" spans="2:10" ht="168.65" customHeight="1" x14ac:dyDescent="0.35">
      <c r="B16" s="85" t="s">
        <v>44</v>
      </c>
      <c r="C16" s="92">
        <f>'Purchase book record'!C31</f>
        <v>8588.67</v>
      </c>
      <c r="D16" s="90" t="s">
        <v>280</v>
      </c>
      <c r="E16" s="90" t="s">
        <v>325</v>
      </c>
      <c r="F16" s="87" t="s">
        <v>335</v>
      </c>
      <c r="G16" s="75">
        <f>Assumption!D14</f>
        <v>492</v>
      </c>
      <c r="H16" s="91">
        <v>205</v>
      </c>
      <c r="I16" s="289" t="s">
        <v>33</v>
      </c>
      <c r="J16" s="295"/>
    </row>
    <row r="17" spans="2:10" ht="168.65" customHeight="1" x14ac:dyDescent="0.35">
      <c r="B17" s="86" t="s">
        <v>46</v>
      </c>
      <c r="C17" s="91">
        <f>'Purchase book record'!F31</f>
        <v>51175.536</v>
      </c>
      <c r="D17" s="91" t="s">
        <v>304</v>
      </c>
      <c r="E17" s="288" t="s">
        <v>326</v>
      </c>
      <c r="F17" s="87" t="s">
        <v>335</v>
      </c>
      <c r="G17" s="75">
        <f>Assumption!D15</f>
        <v>540</v>
      </c>
      <c r="H17" s="91">
        <v>1004</v>
      </c>
      <c r="I17" s="289" t="s">
        <v>33</v>
      </c>
      <c r="J17" s="295"/>
    </row>
    <row r="18" spans="2:10" ht="168" customHeight="1" x14ac:dyDescent="0.35">
      <c r="B18" s="86" t="s">
        <v>47</v>
      </c>
      <c r="C18" s="91">
        <f>'Purchase book record'!E31</f>
        <v>5577.33</v>
      </c>
      <c r="D18" s="90" t="s">
        <v>37</v>
      </c>
      <c r="E18" s="287" t="s">
        <v>327</v>
      </c>
      <c r="F18" s="87" t="s">
        <v>335</v>
      </c>
      <c r="G18" s="75">
        <f>Assumption!D17</f>
        <v>1198</v>
      </c>
      <c r="H18" s="91">
        <v>133</v>
      </c>
      <c r="I18" s="289" t="s">
        <v>33</v>
      </c>
      <c r="J18" s="295"/>
    </row>
    <row r="19" spans="2:10" ht="168.65" customHeight="1" x14ac:dyDescent="0.35">
      <c r="B19" s="86" t="s">
        <v>264</v>
      </c>
      <c r="C19" s="91">
        <f>'Purchase book record'!D31</f>
        <v>913.88000000000011</v>
      </c>
      <c r="D19" s="90" t="s">
        <v>40</v>
      </c>
      <c r="E19" s="287" t="s">
        <v>329</v>
      </c>
      <c r="F19" s="87" t="s">
        <v>335</v>
      </c>
      <c r="G19" s="75">
        <f>Assumption!D18</f>
        <v>566</v>
      </c>
      <c r="H19" s="91">
        <v>46</v>
      </c>
      <c r="I19" s="289" t="s">
        <v>33</v>
      </c>
      <c r="J19" s="295"/>
    </row>
    <row r="20" spans="2:10" ht="208.25" customHeight="1" x14ac:dyDescent="0.35">
      <c r="B20" s="86" t="s">
        <v>48</v>
      </c>
      <c r="C20" s="91">
        <f>'Purchase book record'!H31</f>
        <v>938.6</v>
      </c>
      <c r="D20" s="90" t="s">
        <v>281</v>
      </c>
      <c r="E20" s="287" t="s">
        <v>330</v>
      </c>
      <c r="F20" s="87" t="s">
        <v>335</v>
      </c>
      <c r="G20" s="75">
        <f>Assumption!D16</f>
        <v>1268</v>
      </c>
      <c r="H20" s="91">
        <v>36</v>
      </c>
      <c r="I20" s="289" t="s">
        <v>33</v>
      </c>
      <c r="J20" s="295"/>
    </row>
    <row r="21" spans="2:10" ht="183" customHeight="1" thickBot="1" x14ac:dyDescent="0.4">
      <c r="B21" s="88" t="s">
        <v>49</v>
      </c>
      <c r="C21" s="93">
        <f>'Purchase book record'!G31</f>
        <v>31.499999999999996</v>
      </c>
      <c r="D21" s="262" t="s">
        <v>43</v>
      </c>
      <c r="E21" s="287" t="s">
        <v>331</v>
      </c>
      <c r="F21" s="87" t="s">
        <v>335</v>
      </c>
      <c r="G21" s="75">
        <f>Assumption!D20</f>
        <v>1084</v>
      </c>
      <c r="H21" s="91">
        <v>2</v>
      </c>
      <c r="I21" s="289" t="s">
        <v>33</v>
      </c>
      <c r="J21" s="295"/>
    </row>
    <row r="22" spans="2:10" ht="15" thickBot="1" x14ac:dyDescent="0.4">
      <c r="B22" s="466">
        <v>2023</v>
      </c>
      <c r="C22" s="467"/>
      <c r="D22" s="467"/>
      <c r="E22" s="467"/>
      <c r="F22" s="467"/>
      <c r="G22" s="467"/>
      <c r="H22" s="468"/>
      <c r="I22" s="469"/>
      <c r="J22" s="291"/>
    </row>
    <row r="23" spans="2:10" ht="171" customHeight="1" x14ac:dyDescent="0.35">
      <c r="B23" s="85" t="s">
        <v>44</v>
      </c>
      <c r="C23" s="92">
        <f>'Purchase book record'!C36</f>
        <v>5161.8999999999996</v>
      </c>
      <c r="D23" s="90" t="s">
        <v>280</v>
      </c>
      <c r="E23" s="90" t="s">
        <v>325</v>
      </c>
      <c r="F23" s="87" t="s">
        <v>335</v>
      </c>
      <c r="G23" s="75">
        <f>Assumption!D14</f>
        <v>492</v>
      </c>
      <c r="H23" s="91">
        <v>123</v>
      </c>
      <c r="I23" s="289" t="s">
        <v>33</v>
      </c>
      <c r="J23" s="295"/>
    </row>
    <row r="24" spans="2:10" ht="189" customHeight="1" x14ac:dyDescent="0.35">
      <c r="B24" s="86" t="s">
        <v>46</v>
      </c>
      <c r="C24" s="91">
        <f>'Purchase book record'!F36</f>
        <v>21984.557000000001</v>
      </c>
      <c r="D24" s="91" t="s">
        <v>304</v>
      </c>
      <c r="E24" s="288" t="s">
        <v>326</v>
      </c>
      <c r="F24" s="87" t="s">
        <v>335</v>
      </c>
      <c r="G24" s="75">
        <f>Assumption!D15</f>
        <v>540</v>
      </c>
      <c r="H24" s="91">
        <v>489</v>
      </c>
      <c r="I24" s="289" t="s">
        <v>33</v>
      </c>
      <c r="J24" s="295"/>
    </row>
    <row r="25" spans="2:10" ht="173.4" customHeight="1" x14ac:dyDescent="0.35">
      <c r="B25" s="86" t="s">
        <v>47</v>
      </c>
      <c r="C25" s="91">
        <f>'Purchase book record'!E36</f>
        <v>2810.19</v>
      </c>
      <c r="D25" s="90" t="s">
        <v>37</v>
      </c>
      <c r="E25" s="287" t="s">
        <v>327</v>
      </c>
      <c r="F25" s="87" t="s">
        <v>335</v>
      </c>
      <c r="G25" s="75">
        <f>Assumption!D17</f>
        <v>1198</v>
      </c>
      <c r="H25" s="91">
        <v>63</v>
      </c>
      <c r="I25" s="289" t="s">
        <v>33</v>
      </c>
      <c r="J25" s="295"/>
    </row>
    <row r="26" spans="2:10" ht="175.25" customHeight="1" x14ac:dyDescent="0.35">
      <c r="B26" s="86" t="s">
        <v>264</v>
      </c>
      <c r="C26" s="91">
        <f>'Purchase book record'!D36</f>
        <v>1442.69</v>
      </c>
      <c r="D26" s="90" t="s">
        <v>40</v>
      </c>
      <c r="E26" s="287" t="s">
        <v>329</v>
      </c>
      <c r="F26" s="87" t="s">
        <v>335</v>
      </c>
      <c r="G26" s="75">
        <f>Assumption!D18</f>
        <v>566</v>
      </c>
      <c r="H26" s="91">
        <v>73</v>
      </c>
      <c r="I26" s="289" t="s">
        <v>33</v>
      </c>
      <c r="J26" s="295"/>
    </row>
    <row r="27" spans="2:10" ht="179.4" customHeight="1" x14ac:dyDescent="0.35">
      <c r="B27" s="86" t="s">
        <v>48</v>
      </c>
      <c r="C27" s="91">
        <f>'Purchase book record'!H36</f>
        <v>477.5</v>
      </c>
      <c r="D27" s="90" t="s">
        <v>281</v>
      </c>
      <c r="E27" s="287" t="s">
        <v>330</v>
      </c>
      <c r="F27" s="87" t="s">
        <v>335</v>
      </c>
      <c r="G27" s="75">
        <f>Assumption!D16</f>
        <v>1268</v>
      </c>
      <c r="H27" s="91">
        <v>19</v>
      </c>
      <c r="I27" s="289" t="s">
        <v>33</v>
      </c>
      <c r="J27" s="295"/>
    </row>
    <row r="28" spans="2:10" ht="186.65" customHeight="1" thickBot="1" x14ac:dyDescent="0.4">
      <c r="B28" s="88" t="s">
        <v>49</v>
      </c>
      <c r="C28" s="93">
        <f>'Purchase book record'!G36</f>
        <v>14.64</v>
      </c>
      <c r="D28" s="262" t="s">
        <v>43</v>
      </c>
      <c r="E28" s="296" t="s">
        <v>331</v>
      </c>
      <c r="F28" s="89" t="s">
        <v>335</v>
      </c>
      <c r="G28" s="286">
        <f>Assumption!D20</f>
        <v>1084</v>
      </c>
      <c r="H28" s="93">
        <v>1</v>
      </c>
      <c r="I28" s="290" t="s">
        <v>33</v>
      </c>
      <c r="J28" s="297"/>
    </row>
  </sheetData>
  <mergeCells count="8">
    <mergeCell ref="B3:J4"/>
    <mergeCell ref="B2:J2"/>
    <mergeCell ref="B22:I22"/>
    <mergeCell ref="B7:I7"/>
    <mergeCell ref="B15:I15"/>
    <mergeCell ref="B5:B6"/>
    <mergeCell ref="E5:E6"/>
    <mergeCell ref="H5:H6"/>
  </mergeCells>
  <dataValidations count="1">
    <dataValidation type="list" allowBlank="1" showInputMessage="1" showErrorMessage="1" sqref="I8:J14 I16:J21 I23:J28" xr:uid="{18060458-FBD1-4687-AA40-95CCD3D10EE4}">
      <formula1>$S$11:$S$11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B1:AC526"/>
  <sheetViews>
    <sheetView topLeftCell="U18" zoomScale="97" zoomScaleNormal="107" workbookViewId="0">
      <selection activeCell="X18" sqref="X18"/>
    </sheetView>
  </sheetViews>
  <sheetFormatPr defaultColWidth="9.453125" defaultRowHeight="11.5" x14ac:dyDescent="0.35"/>
  <cols>
    <col min="1" max="1" width="9.453125" style="4"/>
    <col min="2" max="2" width="23.453125" style="4" bestFit="1" customWidth="1"/>
    <col min="3" max="3" width="9.54296875" style="4" bestFit="1" customWidth="1"/>
    <col min="4" max="4" width="12.1796875" style="4" bestFit="1" customWidth="1"/>
    <col min="5" max="5" width="10.90625" style="4" bestFit="1" customWidth="1"/>
    <col min="6" max="6" width="13.36328125" style="4" customWidth="1"/>
    <col min="7" max="7" width="9.54296875" style="4" bestFit="1" customWidth="1"/>
    <col min="8" max="8" width="13.36328125" style="4" customWidth="1"/>
    <col min="9" max="9" width="9.453125" style="4" bestFit="1" customWidth="1"/>
    <col min="10" max="10" width="11.453125" style="4" bestFit="1" customWidth="1"/>
    <col min="11" max="11" width="8.54296875" style="4" bestFit="1" customWidth="1"/>
    <col min="12" max="12" width="11.453125" style="4" bestFit="1" customWidth="1"/>
    <col min="13" max="13" width="8.54296875" style="4" bestFit="1" customWidth="1"/>
    <col min="14" max="14" width="10.08984375" style="4" bestFit="1" customWidth="1"/>
    <col min="15" max="15" width="9.6328125" style="4" bestFit="1" customWidth="1"/>
    <col min="16" max="16" width="12" style="4" customWidth="1"/>
    <col min="17" max="17" width="9.6328125" style="4" bestFit="1" customWidth="1"/>
    <col min="18" max="18" width="9.54296875" style="4" customWidth="1"/>
    <col min="19" max="19" width="9.6328125" style="4" bestFit="1" customWidth="1"/>
    <col min="20" max="20" width="14.1796875" style="34" bestFit="1" customWidth="1"/>
    <col min="21" max="21" width="21.54296875" style="4" bestFit="1" customWidth="1"/>
    <col min="22" max="22" width="14.453125" style="4" bestFit="1" customWidth="1"/>
    <col min="23" max="23" width="14.453125" style="4" customWidth="1"/>
    <col min="24" max="24" width="18.453125" style="4" customWidth="1"/>
    <col min="25" max="25" width="18.54296875" style="4" customWidth="1"/>
    <col min="26" max="26" width="14.453125" style="4" bestFit="1" customWidth="1"/>
    <col min="27" max="27" width="25.453125" style="4" customWidth="1"/>
    <col min="28" max="28" width="15.453125" style="4" customWidth="1"/>
    <col min="29" max="29" width="22.54296875" style="4" customWidth="1"/>
    <col min="30" max="30" width="21.54296875" style="4" customWidth="1"/>
    <col min="31" max="16384" width="9.453125" style="4"/>
  </cols>
  <sheetData>
    <row r="1" spans="2:29" x14ac:dyDescent="0.35">
      <c r="T1" s="4"/>
    </row>
    <row r="2" spans="2:29" ht="12" thickBot="1" x14ac:dyDescent="0.4">
      <c r="T2" s="4"/>
    </row>
    <row r="3" spans="2:29" ht="15.75" customHeight="1" thickBot="1" x14ac:dyDescent="0.4">
      <c r="B3" s="487" t="s">
        <v>50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9"/>
      <c r="V3" s="488"/>
      <c r="W3" s="488"/>
      <c r="X3" s="490"/>
      <c r="Z3" s="484"/>
      <c r="AA3" s="484"/>
      <c r="AB3" s="484"/>
      <c r="AC3" s="484"/>
    </row>
    <row r="4" spans="2:29" ht="14.4" customHeight="1" thickBot="1" x14ac:dyDescent="0.4">
      <c r="B4" s="485" t="s">
        <v>0</v>
      </c>
      <c r="C4" s="477" t="s">
        <v>283</v>
      </c>
      <c r="D4" s="494" t="s">
        <v>259</v>
      </c>
      <c r="E4" s="477" t="s">
        <v>284</v>
      </c>
      <c r="F4" s="477" t="s">
        <v>285</v>
      </c>
      <c r="G4" s="479" t="s">
        <v>286</v>
      </c>
      <c r="H4" s="479" t="s">
        <v>287</v>
      </c>
      <c r="I4" s="479" t="s">
        <v>288</v>
      </c>
      <c r="J4" s="479" t="s">
        <v>289</v>
      </c>
      <c r="K4" s="479" t="s">
        <v>290</v>
      </c>
      <c r="L4" s="479" t="s">
        <v>291</v>
      </c>
      <c r="M4" s="479" t="s">
        <v>292</v>
      </c>
      <c r="N4" s="479" t="s">
        <v>293</v>
      </c>
      <c r="O4" s="479" t="s">
        <v>294</v>
      </c>
      <c r="P4" s="479" t="s">
        <v>263</v>
      </c>
      <c r="Q4" s="479" t="s">
        <v>295</v>
      </c>
      <c r="R4" s="479" t="s">
        <v>262</v>
      </c>
      <c r="S4" s="475" t="s">
        <v>296</v>
      </c>
      <c r="T4" s="475" t="s">
        <v>261</v>
      </c>
      <c r="U4" s="493" t="s">
        <v>260</v>
      </c>
      <c r="V4" s="32" t="s">
        <v>51</v>
      </c>
      <c r="W4" s="33" t="s">
        <v>52</v>
      </c>
      <c r="X4" s="33" t="s">
        <v>1</v>
      </c>
      <c r="Z4" s="323"/>
      <c r="AA4" s="26"/>
      <c r="AB4" s="26"/>
      <c r="AC4" s="26"/>
    </row>
    <row r="5" spans="2:29" ht="14.5" thickBot="1" x14ac:dyDescent="0.4">
      <c r="B5" s="486"/>
      <c r="C5" s="492"/>
      <c r="D5" s="492"/>
      <c r="E5" s="478"/>
      <c r="F5" s="478"/>
      <c r="G5" s="480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0"/>
      <c r="S5" s="476"/>
      <c r="T5" s="476"/>
      <c r="U5" s="493"/>
      <c r="V5" s="6" t="s">
        <v>53</v>
      </c>
      <c r="W5" s="1" t="s">
        <v>54</v>
      </c>
      <c r="X5" s="1" t="s">
        <v>55</v>
      </c>
      <c r="Z5" s="323"/>
      <c r="AA5" s="26"/>
      <c r="AB5" s="26"/>
      <c r="AC5" s="26"/>
    </row>
    <row r="6" spans="2:29" ht="12" customHeight="1" x14ac:dyDescent="0.35">
      <c r="B6" s="27" t="s">
        <v>56</v>
      </c>
      <c r="C6" s="30">
        <f>'Consumption &amp; Production Data'!S37</f>
        <v>1398</v>
      </c>
      <c r="D6" s="66">
        <f>'Consumption &amp; Production Data'!AE37</f>
        <v>116034</v>
      </c>
      <c r="E6" s="30">
        <f>'Consumption &amp; Production Data'!T37</f>
        <v>4224</v>
      </c>
      <c r="F6" s="69">
        <f>'Consumption &amp; Production Data'!AF37</f>
        <v>173184</v>
      </c>
      <c r="G6" s="66">
        <f>'Consumption &amp; Production Data'!U37</f>
        <v>1071</v>
      </c>
      <c r="H6" s="69">
        <f>'Consumption &amp; Production Data'!AG37</f>
        <v>58904.999999999993</v>
      </c>
      <c r="I6" s="66">
        <f>'Consumption &amp; Production Data'!V37</f>
        <v>594</v>
      </c>
      <c r="J6" s="69">
        <f>'Consumption &amp; Production Data'!AH37</f>
        <v>21978</v>
      </c>
      <c r="K6" s="66">
        <f>'Consumption &amp; Production Data'!W37</f>
        <v>0</v>
      </c>
      <c r="L6" s="75">
        <f>'Consumption &amp; Production Data'!AI37</f>
        <v>0</v>
      </c>
      <c r="M6" s="66">
        <f>'Consumption &amp; Production Data'!X37</f>
        <v>0</v>
      </c>
      <c r="N6" s="69">
        <f>'Consumption &amp; Production Data'!AJ37</f>
        <v>0</v>
      </c>
      <c r="O6" s="66">
        <f>'Consumption &amp; Production Data'!Y37</f>
        <v>120</v>
      </c>
      <c r="P6" s="69">
        <f>'Consumption &amp; Production Data'!AK37</f>
        <v>3960</v>
      </c>
      <c r="Q6" s="66">
        <f>'Consumption &amp; Production Data'!Z37</f>
        <v>96</v>
      </c>
      <c r="R6" s="70">
        <f>'Consumption &amp; Production Data'!AL37</f>
        <v>1920</v>
      </c>
      <c r="S6" s="71">
        <f>'Consumption &amp; Production Data'!AA37</f>
        <v>0</v>
      </c>
      <c r="T6" s="70">
        <f>'Consumption &amp; Production Data'!AM37</f>
        <v>0</v>
      </c>
      <c r="U6" s="66">
        <f>D6+F6+H6+J6+L6+N6+P6+R6+T6</f>
        <v>375981</v>
      </c>
      <c r="V6" s="72">
        <f>C6+E6+G6+I6+K6+M6+O6+Q6+S6</f>
        <v>7503</v>
      </c>
      <c r="W6" s="11">
        <v>0.35924349999999999</v>
      </c>
      <c r="X6" s="7">
        <f>V6*W6</f>
        <v>2695.4039804999998</v>
      </c>
      <c r="Z6" s="5"/>
      <c r="AB6" s="322"/>
    </row>
    <row r="7" spans="2:29" ht="12" customHeight="1" x14ac:dyDescent="0.35">
      <c r="B7" s="27" t="s">
        <v>57</v>
      </c>
      <c r="C7" s="30">
        <f>'Consumption &amp; Production Data'!S72</f>
        <v>2352</v>
      </c>
      <c r="D7" s="66">
        <f>'Consumption &amp; Production Data'!AE72</f>
        <v>195216</v>
      </c>
      <c r="E7" s="30">
        <f>'Consumption &amp; Production Data'!T72</f>
        <v>4140</v>
      </c>
      <c r="F7" s="69">
        <f>'Consumption &amp; Production Data'!AF72</f>
        <v>169740</v>
      </c>
      <c r="G7" s="66">
        <f>'Consumption &amp; Production Data'!U72</f>
        <v>1845</v>
      </c>
      <c r="H7" s="69">
        <f>'Consumption &amp; Production Data'!AG72</f>
        <v>101475</v>
      </c>
      <c r="I7" s="66">
        <f>'Consumption &amp; Production Data'!V72</f>
        <v>648</v>
      </c>
      <c r="J7" s="69">
        <f>'Consumption &amp; Production Data'!AH72</f>
        <v>23976</v>
      </c>
      <c r="K7" s="66">
        <f>'Consumption &amp; Production Data'!W72</f>
        <v>0</v>
      </c>
      <c r="L7" s="75">
        <f>'Consumption &amp; Production Data'!AI38</f>
        <v>0</v>
      </c>
      <c r="M7" s="66">
        <f>'Consumption &amp; Production Data'!X72</f>
        <v>0</v>
      </c>
      <c r="N7" s="69">
        <f>'Consumption &amp; Production Data'!AJ72</f>
        <v>0</v>
      </c>
      <c r="O7" s="66">
        <f>'Consumption &amp; Production Data'!Y72</f>
        <v>0</v>
      </c>
      <c r="P7" s="69">
        <f>'Consumption &amp; Production Data'!AK72</f>
        <v>0</v>
      </c>
      <c r="Q7" s="66">
        <f>'Consumption &amp; Production Data'!Z72</f>
        <v>24</v>
      </c>
      <c r="R7" s="70">
        <f>'Consumption &amp; Production Data'!AL72</f>
        <v>480</v>
      </c>
      <c r="S7" s="71">
        <f>'Consumption &amp; Production Data'!AA72</f>
        <v>0</v>
      </c>
      <c r="T7" s="70">
        <f>'Consumption &amp; Production Data'!AM72</f>
        <v>0</v>
      </c>
      <c r="U7" s="66">
        <f t="shared" ref="U7:U37" si="0">D7+F7+H7+J7+L7+N7+P7+R7+T7</f>
        <v>490887</v>
      </c>
      <c r="V7" s="72">
        <f t="shared" ref="V7:V35" si="1">C7+E7+G7+I7+K7+M7+O7+Q7+S7</f>
        <v>9009</v>
      </c>
      <c r="W7" s="11">
        <v>0.35924349999999999</v>
      </c>
      <c r="X7" s="7">
        <f>V7*W7</f>
        <v>3236.4246914999999</v>
      </c>
      <c r="Z7" s="5"/>
      <c r="AB7" s="322"/>
    </row>
    <row r="8" spans="2:29" ht="12" customHeight="1" x14ac:dyDescent="0.35">
      <c r="B8" s="27" t="s">
        <v>58</v>
      </c>
      <c r="C8" s="30">
        <f>'Consumption &amp; Production Data'!S110</f>
        <v>2545.1999999999998</v>
      </c>
      <c r="D8" s="66">
        <f>'Consumption &amp; Production Data'!AE110</f>
        <v>211251.59999999998</v>
      </c>
      <c r="E8" s="30">
        <f>'Consumption &amp; Production Data'!T110</f>
        <v>5904</v>
      </c>
      <c r="F8" s="69">
        <f>'Consumption &amp; Production Data'!AF110</f>
        <v>242064</v>
      </c>
      <c r="G8" s="66">
        <f>'Consumption &amp; Production Data'!U110</f>
        <v>1673.9999999999998</v>
      </c>
      <c r="H8" s="69">
        <f>'Consumption &amp; Production Data'!AG110</f>
        <v>92069.999999999985</v>
      </c>
      <c r="I8" s="66">
        <f>'Consumption &amp; Production Data'!V110</f>
        <v>283.5</v>
      </c>
      <c r="J8" s="69">
        <f>'Consumption &amp; Production Data'!AH110</f>
        <v>10489.5</v>
      </c>
      <c r="K8" s="66">
        <f>'Consumption &amp; Production Data'!W110</f>
        <v>0</v>
      </c>
      <c r="L8" s="75">
        <f>'Consumption &amp; Production Data'!AI39</f>
        <v>0</v>
      </c>
      <c r="M8" s="66">
        <f>'Consumption &amp; Production Data'!X110</f>
        <v>0</v>
      </c>
      <c r="N8" s="69">
        <f>'Consumption &amp; Production Data'!AJ110</f>
        <v>0</v>
      </c>
      <c r="O8" s="66">
        <f>'Consumption &amp; Production Data'!Y110</f>
        <v>0</v>
      </c>
      <c r="P8" s="69">
        <f>'Consumption &amp; Production Data'!AK110</f>
        <v>0</v>
      </c>
      <c r="Q8" s="66">
        <f>'Consumption &amp; Production Data'!Z110</f>
        <v>0</v>
      </c>
      <c r="R8" s="70">
        <f>'Consumption &amp; Production Data'!AL110</f>
        <v>0</v>
      </c>
      <c r="S8" s="71">
        <f>'Consumption &amp; Production Data'!AA110</f>
        <v>0</v>
      </c>
      <c r="T8" s="70">
        <f>'Consumption &amp; Production Data'!AM110</f>
        <v>0</v>
      </c>
      <c r="U8" s="66">
        <f t="shared" si="0"/>
        <v>555875.1</v>
      </c>
      <c r="V8" s="72">
        <f t="shared" si="1"/>
        <v>10406.700000000001</v>
      </c>
      <c r="W8" s="11">
        <v>0.35924349999999999</v>
      </c>
      <c r="X8" s="7">
        <f t="shared" ref="X8:X25" si="2">V8*W8</f>
        <v>3738.5393314500002</v>
      </c>
      <c r="Z8" s="5"/>
      <c r="AB8" s="322"/>
    </row>
    <row r="9" spans="2:29" ht="12" customHeight="1" x14ac:dyDescent="0.35">
      <c r="B9" s="27" t="s">
        <v>59</v>
      </c>
      <c r="C9" s="30">
        <f>'Consumption &amp; Production Data'!S147</f>
        <v>1783.2</v>
      </c>
      <c r="D9" s="66">
        <f>'Consumption &amp; Production Data'!AE147</f>
        <v>148005.6</v>
      </c>
      <c r="E9" s="30">
        <f>'Consumption &amp; Production Data'!T147</f>
        <v>4893.6000000000004</v>
      </c>
      <c r="F9" s="69">
        <f>'Consumption &amp; Production Data'!AF147</f>
        <v>200637.6</v>
      </c>
      <c r="G9" s="66">
        <f>'Consumption &amp; Production Data'!U147</f>
        <v>2087.9999999999995</v>
      </c>
      <c r="H9" s="69">
        <f>'Consumption &amp; Production Data'!AG147</f>
        <v>114839.99999999997</v>
      </c>
      <c r="I9" s="66">
        <f>'Consumption &amp; Production Data'!V147</f>
        <v>567</v>
      </c>
      <c r="J9" s="69">
        <f>'Consumption &amp; Production Data'!AH147</f>
        <v>20979</v>
      </c>
      <c r="K9" s="66">
        <f>'Consumption &amp; Production Data'!W147</f>
        <v>0</v>
      </c>
      <c r="L9" s="75">
        <f>'Consumption &amp; Production Data'!AI40</f>
        <v>0</v>
      </c>
      <c r="M9" s="66">
        <f>'Consumption &amp; Production Data'!X147</f>
        <v>0</v>
      </c>
      <c r="N9" s="69">
        <f>'Consumption &amp; Production Data'!AJ147</f>
        <v>0</v>
      </c>
      <c r="O9" s="66">
        <f>'Consumption &amp; Production Data'!Y147</f>
        <v>0</v>
      </c>
      <c r="P9" s="69">
        <f>'Consumption &amp; Production Data'!AK147</f>
        <v>0</v>
      </c>
      <c r="Q9" s="66">
        <f>'Consumption &amp; Production Data'!Z147</f>
        <v>0</v>
      </c>
      <c r="R9" s="70">
        <f>'Consumption &amp; Production Data'!AL147</f>
        <v>0</v>
      </c>
      <c r="S9" s="71">
        <f>'Consumption &amp; Production Data'!AA147</f>
        <v>0</v>
      </c>
      <c r="T9" s="70">
        <f>'Consumption &amp; Production Data'!AM147</f>
        <v>0</v>
      </c>
      <c r="U9" s="66">
        <f t="shared" si="0"/>
        <v>484462.19999999995</v>
      </c>
      <c r="V9" s="72">
        <f t="shared" si="1"/>
        <v>9331.7999999999993</v>
      </c>
      <c r="W9" s="11">
        <v>0.35924349999999999</v>
      </c>
      <c r="X9" s="7">
        <f t="shared" si="2"/>
        <v>3352.3884932999995</v>
      </c>
      <c r="Z9" s="5"/>
      <c r="AB9" s="322"/>
    </row>
    <row r="10" spans="2:29" ht="12" customHeight="1" x14ac:dyDescent="0.35">
      <c r="B10" s="27" t="s">
        <v>60</v>
      </c>
      <c r="C10" s="30">
        <f>'Consumption &amp; Production Data'!S185</f>
        <v>1399.2</v>
      </c>
      <c r="D10" s="66">
        <f>'Consumption &amp; Production Data'!AE185</f>
        <v>116133.6</v>
      </c>
      <c r="E10" s="30">
        <f>'Consumption &amp; Production Data'!T185</f>
        <v>2632.8</v>
      </c>
      <c r="F10" s="69">
        <f>'Consumption &amp; Production Data'!AF185</f>
        <v>107944.8</v>
      </c>
      <c r="G10" s="66">
        <f>'Consumption &amp; Production Data'!U185</f>
        <v>998.99999999999989</v>
      </c>
      <c r="H10" s="69">
        <f>'Consumption &amp; Production Data'!AG185</f>
        <v>54944.999999999993</v>
      </c>
      <c r="I10" s="66">
        <f>'Consumption &amp; Production Data'!V185</f>
        <v>418.5</v>
      </c>
      <c r="J10" s="69">
        <f>'Consumption &amp; Production Data'!AH185</f>
        <v>15484.5</v>
      </c>
      <c r="K10" s="66">
        <f>'Consumption &amp; Production Data'!W185</f>
        <v>0</v>
      </c>
      <c r="L10" s="75">
        <f>'Consumption &amp; Production Data'!AI41</f>
        <v>0</v>
      </c>
      <c r="M10" s="66">
        <f>'Consumption &amp; Production Data'!X185</f>
        <v>0</v>
      </c>
      <c r="N10" s="69">
        <f>'Consumption &amp; Production Data'!AJ185</f>
        <v>0</v>
      </c>
      <c r="O10" s="66">
        <f>'Consumption &amp; Production Data'!Y185</f>
        <v>0</v>
      </c>
      <c r="P10" s="69">
        <f>'Consumption &amp; Production Data'!AK185</f>
        <v>0</v>
      </c>
      <c r="Q10" s="66">
        <f>'Consumption &amp; Production Data'!Z185</f>
        <v>0</v>
      </c>
      <c r="R10" s="70">
        <f>R11</f>
        <v>0</v>
      </c>
      <c r="S10" s="71">
        <f>S11</f>
        <v>0</v>
      </c>
      <c r="T10" s="70"/>
      <c r="U10" s="66">
        <f t="shared" si="0"/>
        <v>294507.90000000002</v>
      </c>
      <c r="V10" s="72">
        <f t="shared" si="1"/>
        <v>5449.5</v>
      </c>
      <c r="W10" s="11">
        <v>0.35924349999999999</v>
      </c>
      <c r="X10" s="7">
        <f t="shared" si="2"/>
        <v>1957.6974532499999</v>
      </c>
      <c r="Z10" s="5"/>
      <c r="AB10" s="322"/>
    </row>
    <row r="11" spans="2:29" ht="12" customHeight="1" x14ac:dyDescent="0.35">
      <c r="B11" s="27" t="s">
        <v>61</v>
      </c>
      <c r="C11" s="30">
        <f>'Consumption &amp; Production Data'!S222</f>
        <v>1563.6000000000004</v>
      </c>
      <c r="D11" s="66">
        <f>'Consumption &amp; Production Data'!AE222</f>
        <v>129778.80000000003</v>
      </c>
      <c r="E11" s="30">
        <f>'Consumption &amp; Production Data'!T222</f>
        <v>2440.8000000000006</v>
      </c>
      <c r="F11" s="69">
        <f>'Consumption &amp; Production Data'!AF222</f>
        <v>100072.80000000003</v>
      </c>
      <c r="G11" s="66">
        <f>'Consumption &amp; Production Data'!U222</f>
        <v>945</v>
      </c>
      <c r="H11" s="69">
        <f>'Consumption &amp; Production Data'!AG222</f>
        <v>51975</v>
      </c>
      <c r="I11" s="66">
        <f>'Consumption &amp; Production Data'!V222</f>
        <v>993.59999999999991</v>
      </c>
      <c r="J11" s="69">
        <f>'Consumption &amp; Production Data'!AH222</f>
        <v>36763.199999999997</v>
      </c>
      <c r="K11" s="66">
        <f>'Consumption &amp; Production Data'!X222</f>
        <v>0</v>
      </c>
      <c r="L11" s="75">
        <f>'Consumption &amp; Production Data'!AI42</f>
        <v>0</v>
      </c>
      <c r="M11" s="66">
        <f>'Consumption &amp; Production Data'!X222</f>
        <v>0</v>
      </c>
      <c r="N11" s="69">
        <f>'Consumption &amp; Production Data'!AJ222</f>
        <v>0</v>
      </c>
      <c r="O11" s="66">
        <f>'Consumption &amp; Production Data'!Y222</f>
        <v>0</v>
      </c>
      <c r="P11" s="69">
        <f>'Consumption &amp; Production Data'!AK185</f>
        <v>0</v>
      </c>
      <c r="Q11" s="66">
        <f>'Consumption &amp; Production Data'!Z222</f>
        <v>0</v>
      </c>
      <c r="R11" s="70">
        <f>'Consumption &amp; Production Data'!AL222</f>
        <v>0</v>
      </c>
      <c r="S11" s="71">
        <f>'Consumption &amp; Production Data'!AA222</f>
        <v>0</v>
      </c>
      <c r="T11" s="70">
        <f>'Consumption &amp; Production Data'!AM222</f>
        <v>0</v>
      </c>
      <c r="U11" s="66">
        <f t="shared" si="0"/>
        <v>318589.8000000001</v>
      </c>
      <c r="V11" s="72">
        <f t="shared" si="1"/>
        <v>5943.0000000000018</v>
      </c>
      <c r="W11" s="11">
        <v>0.35924349999999999</v>
      </c>
      <c r="X11" s="7">
        <f t="shared" si="2"/>
        <v>2134.9841205000007</v>
      </c>
      <c r="Z11" s="5"/>
      <c r="AB11" s="322"/>
    </row>
    <row r="12" spans="2:29" ht="12" customHeight="1" x14ac:dyDescent="0.35">
      <c r="B12" s="27" t="s">
        <v>62</v>
      </c>
      <c r="C12" s="30">
        <f>'Consumption &amp; Production Data'!S260</f>
        <v>2772.0000000000005</v>
      </c>
      <c r="D12" s="66">
        <f>'Consumption &amp; Production Data'!AE260</f>
        <v>230076.00000000003</v>
      </c>
      <c r="E12" s="30">
        <f>'Consumption &amp; Production Data'!T260</f>
        <v>4524</v>
      </c>
      <c r="F12" s="69">
        <f>'Consumption &amp; Production Data'!AF260</f>
        <v>185484</v>
      </c>
      <c r="G12" s="66">
        <f>'Consumption &amp; Production Data'!U260</f>
        <v>406.79999999999995</v>
      </c>
      <c r="H12" s="69">
        <f>'Consumption &amp; Production Data'!AG260</f>
        <v>22373.999999999996</v>
      </c>
      <c r="I12" s="66">
        <f>'Consumption &amp; Production Data'!V260</f>
        <v>0</v>
      </c>
      <c r="J12" s="69">
        <f>'Consumption &amp; Production Data'!AH260</f>
        <v>0</v>
      </c>
      <c r="K12" s="66">
        <f>'Consumption &amp; Production Data'!W260</f>
        <v>0</v>
      </c>
      <c r="L12" s="165">
        <f>'Consumption &amp; Production Data'!AI37</f>
        <v>0</v>
      </c>
      <c r="M12" s="66">
        <f>'Consumption &amp; Production Data'!X260</f>
        <v>0</v>
      </c>
      <c r="N12" s="69">
        <f>'Consumption &amp; Production Data'!AJ260</f>
        <v>0</v>
      </c>
      <c r="O12" s="66">
        <f>'Consumption &amp; Production Data'!Y260</f>
        <v>30</v>
      </c>
      <c r="P12" s="69">
        <f>'Consumption &amp; Production Data'!AK260</f>
        <v>990</v>
      </c>
      <c r="Q12" s="66">
        <f>'Consumption &amp; Production Data'!Z260</f>
        <v>0</v>
      </c>
      <c r="R12" s="70">
        <f>'Consumption &amp; Production Data'!AL260</f>
        <v>0</v>
      </c>
      <c r="S12" s="71">
        <f>'Consumption &amp; Production Data'!AA260</f>
        <v>0</v>
      </c>
      <c r="T12" s="70">
        <f>'Consumption &amp; Production Data'!AM260</f>
        <v>0</v>
      </c>
      <c r="U12" s="66">
        <f t="shared" si="0"/>
        <v>438924</v>
      </c>
      <c r="V12" s="72">
        <f t="shared" si="1"/>
        <v>7732.8</v>
      </c>
      <c r="W12" s="11">
        <v>0.35924349999999999</v>
      </c>
      <c r="X12" s="7">
        <f t="shared" si="2"/>
        <v>2777.9581367999999</v>
      </c>
      <c r="Z12" s="5"/>
      <c r="AB12" s="322"/>
    </row>
    <row r="13" spans="2:29" ht="12" customHeight="1" x14ac:dyDescent="0.35">
      <c r="B13" s="27" t="s">
        <v>63</v>
      </c>
      <c r="C13" s="30">
        <f>'Consumption &amp; Production Data'!S298</f>
        <v>2364</v>
      </c>
      <c r="D13" s="66">
        <f>'Consumption &amp; Production Data'!AE298</f>
        <v>196212</v>
      </c>
      <c r="E13" s="30">
        <f>'Consumption &amp; Production Data'!T298</f>
        <v>4262.3999999999996</v>
      </c>
      <c r="F13" s="69">
        <f>'Consumption &amp; Production Data'!AF298</f>
        <v>174758.39999999999</v>
      </c>
      <c r="G13" s="66">
        <f>'Consumption &amp; Production Data'!U298</f>
        <v>421.19999999999993</v>
      </c>
      <c r="H13" s="69">
        <f>'Consumption &amp; Production Data'!AG298</f>
        <v>23165.999999999996</v>
      </c>
      <c r="I13" s="66">
        <f>'Consumption &amp; Production Data'!V298</f>
        <v>0</v>
      </c>
      <c r="J13" s="69">
        <f>'Consumption &amp; Production Data'!AH298</f>
        <v>0</v>
      </c>
      <c r="K13" s="66">
        <f>'Consumption &amp; Production Data'!W298</f>
        <v>0</v>
      </c>
      <c r="L13" s="75">
        <f>'Consumption &amp; Production Data'!AI44</f>
        <v>0</v>
      </c>
      <c r="M13" s="66">
        <f>'Consumption &amp; Production Data'!X298</f>
        <v>0</v>
      </c>
      <c r="N13" s="69">
        <f>'Consumption &amp; Production Data'!AJ298</f>
        <v>0</v>
      </c>
      <c r="O13" s="66">
        <f>'Consumption &amp; Production Data'!Y298</f>
        <v>60</v>
      </c>
      <c r="P13" s="69">
        <f>'Consumption &amp; Production Data'!AK298</f>
        <v>1980</v>
      </c>
      <c r="Q13" s="66">
        <f>'Consumption &amp; Production Data'!Z298</f>
        <v>0</v>
      </c>
      <c r="R13" s="70">
        <f>'Consumption &amp; Production Data'!AL298</f>
        <v>0</v>
      </c>
      <c r="S13" s="71">
        <f>'Consumption &amp; Production Data'!AA298</f>
        <v>0</v>
      </c>
      <c r="T13" s="70">
        <f>'Consumption &amp; Production Data'!AM298</f>
        <v>0</v>
      </c>
      <c r="U13" s="66">
        <f t="shared" si="0"/>
        <v>396116.4</v>
      </c>
      <c r="V13" s="72">
        <f t="shared" si="1"/>
        <v>7107.5999999999995</v>
      </c>
      <c r="W13" s="11">
        <v>0.35924349999999999</v>
      </c>
      <c r="X13" s="7">
        <f t="shared" si="2"/>
        <v>2553.3591005999997</v>
      </c>
      <c r="Z13" s="5"/>
      <c r="AB13" s="322"/>
    </row>
    <row r="14" spans="2:29" ht="12" customHeight="1" x14ac:dyDescent="0.35">
      <c r="B14" s="27" t="s">
        <v>64</v>
      </c>
      <c r="C14" s="30">
        <f>'Consumption &amp; Production Data'!S335</f>
        <v>2089.1999999999998</v>
      </c>
      <c r="D14" s="66">
        <f>'Consumption &amp; Production Data'!AE335</f>
        <v>173403.59999999998</v>
      </c>
      <c r="E14" s="30">
        <f>'Consumption &amp; Production Data'!T335</f>
        <v>5858.4000000000005</v>
      </c>
      <c r="F14" s="69">
        <f>'Consumption &amp; Production Data'!AF335</f>
        <v>240194.40000000002</v>
      </c>
      <c r="G14" s="66">
        <f>'Consumption &amp; Production Data'!U335</f>
        <v>639</v>
      </c>
      <c r="H14" s="69">
        <f>'Consumption &amp; Production Data'!AG335</f>
        <v>35145</v>
      </c>
      <c r="I14" s="66">
        <v>91.08</v>
      </c>
      <c r="J14" s="69">
        <f>'Consumption &amp; Production Data'!AH335</f>
        <v>3369.96</v>
      </c>
      <c r="K14" s="66">
        <f>'Consumption &amp; Production Data'!W335</f>
        <v>0</v>
      </c>
      <c r="L14" s="75">
        <f>'Consumption &amp; Production Data'!AI45</f>
        <v>0</v>
      </c>
      <c r="M14" s="66">
        <f>'Consumption &amp; Production Data'!X335</f>
        <v>0</v>
      </c>
      <c r="N14" s="69">
        <f>'Consumption &amp; Production Data'!AJ335</f>
        <v>0</v>
      </c>
      <c r="O14" s="66">
        <f>'Consumption &amp; Production Data'!Y335</f>
        <v>0</v>
      </c>
      <c r="P14" s="69">
        <f>'Consumption &amp; Production Data'!AK335</f>
        <v>0</v>
      </c>
      <c r="Q14" s="66">
        <f>'Consumption &amp; Production Data'!Z335</f>
        <v>0</v>
      </c>
      <c r="R14" s="70">
        <f>'Consumption &amp; Production Data'!AL335</f>
        <v>0</v>
      </c>
      <c r="S14" s="71">
        <f>'Consumption &amp; Production Data'!AA335</f>
        <v>0</v>
      </c>
      <c r="T14" s="70">
        <f>'Consumption &amp; Production Data'!AM335</f>
        <v>0</v>
      </c>
      <c r="U14" s="66">
        <f t="shared" si="0"/>
        <v>452112.96</v>
      </c>
      <c r="V14" s="72">
        <f t="shared" si="1"/>
        <v>8677.68</v>
      </c>
      <c r="W14" s="11">
        <v>0.35924349999999999</v>
      </c>
      <c r="X14" s="7">
        <f t="shared" si="2"/>
        <v>3117.4001350799999</v>
      </c>
      <c r="Z14" s="5"/>
      <c r="AB14" s="322"/>
    </row>
    <row r="15" spans="2:29" ht="12" customHeight="1" x14ac:dyDescent="0.35">
      <c r="B15" s="27" t="s">
        <v>65</v>
      </c>
      <c r="C15" s="30">
        <f>'Consumption &amp; Production Data'!S373</f>
        <v>3829.2000000000007</v>
      </c>
      <c r="D15" s="66">
        <f>'Consumption &amp; Production Data'!AE373</f>
        <v>317823.60000000003</v>
      </c>
      <c r="E15" s="30">
        <f>'Consumption &amp; Production Data'!T373</f>
        <v>5563.2000000000007</v>
      </c>
      <c r="F15" s="69">
        <f>'Consumption &amp; Production Data'!AF373</f>
        <v>228091.20000000004</v>
      </c>
      <c r="G15" s="66">
        <f>'Consumption &amp; Production Data'!U373</f>
        <v>786.6</v>
      </c>
      <c r="H15" s="69">
        <f>'Consumption &amp; Production Data'!AG373</f>
        <v>43263</v>
      </c>
      <c r="I15" s="66">
        <f>'Consumption &amp; Production Data'!V373</f>
        <v>0</v>
      </c>
      <c r="J15" s="69">
        <f>'Consumption &amp; Production Data'!AH373</f>
        <v>0</v>
      </c>
      <c r="K15" s="66">
        <f>'Consumption &amp; Production Data'!W373</f>
        <v>0</v>
      </c>
      <c r="L15" s="75">
        <f>'Consumption &amp; Production Data'!AI46</f>
        <v>0</v>
      </c>
      <c r="M15" s="66">
        <f>'Consumption &amp; Production Data'!X373</f>
        <v>0</v>
      </c>
      <c r="N15" s="69">
        <f>'Consumption &amp; Production Data'!AJ373</f>
        <v>0</v>
      </c>
      <c r="O15" s="66">
        <f>'Consumption &amp; Production Data'!Y373</f>
        <v>90</v>
      </c>
      <c r="P15" s="69">
        <f>'Consumption &amp; Production Data'!AK373</f>
        <v>2970</v>
      </c>
      <c r="Q15" s="66">
        <f>'Consumption &amp; Production Data'!Z373</f>
        <v>0</v>
      </c>
      <c r="R15" s="70">
        <f>'Consumption &amp; Production Data'!AL373</f>
        <v>0</v>
      </c>
      <c r="S15" s="71">
        <f>'Consumption &amp; Production Data'!AA373</f>
        <v>0</v>
      </c>
      <c r="T15" s="70">
        <f>'Consumption &amp; Production Data'!AM373</f>
        <v>0</v>
      </c>
      <c r="U15" s="66">
        <f t="shared" si="0"/>
        <v>592147.80000000005</v>
      </c>
      <c r="V15" s="72">
        <f t="shared" si="1"/>
        <v>10269.000000000002</v>
      </c>
      <c r="W15" s="11">
        <v>0.35924349999999999</v>
      </c>
      <c r="X15" s="7">
        <f t="shared" si="2"/>
        <v>3689.0715015000005</v>
      </c>
      <c r="Z15" s="5"/>
      <c r="AB15" s="322"/>
    </row>
    <row r="16" spans="2:29" ht="12" customHeight="1" x14ac:dyDescent="0.35">
      <c r="B16" s="27" t="s">
        <v>66</v>
      </c>
      <c r="C16" s="30">
        <f>'Consumption &amp; Production Data'!S410</f>
        <v>3216</v>
      </c>
      <c r="D16" s="66">
        <f>'Consumption &amp; Production Data'!AE410</f>
        <v>266928</v>
      </c>
      <c r="E16" s="30">
        <f>'Consumption &amp; Production Data'!T410</f>
        <v>5565.6</v>
      </c>
      <c r="F16" s="69">
        <f>'Consumption &amp; Production Data'!AF410</f>
        <v>228189.6</v>
      </c>
      <c r="G16" s="66">
        <f>'Consumption &amp; Production Data'!U410</f>
        <v>842.4</v>
      </c>
      <c r="H16" s="69">
        <f>'Consumption &amp; Production Data'!AG410</f>
        <v>46332</v>
      </c>
      <c r="I16" s="66">
        <f>'Consumption &amp; Production Data'!V410</f>
        <v>278.76</v>
      </c>
      <c r="J16" s="69">
        <f>'Consumption &amp; Production Data'!AH410</f>
        <v>10314.119999999999</v>
      </c>
      <c r="K16" s="66">
        <f>'Consumption &amp; Production Data'!W410</f>
        <v>0</v>
      </c>
      <c r="L16" s="75">
        <f>'Consumption &amp; Production Data'!AI47</f>
        <v>0</v>
      </c>
      <c r="M16" s="66">
        <f>'Consumption &amp; Production Data'!X410</f>
        <v>0</v>
      </c>
      <c r="N16" s="69">
        <f>'Consumption &amp; Production Data'!AJ410</f>
        <v>0</v>
      </c>
      <c r="O16" s="66">
        <f>'Consumption &amp; Production Data'!Y410</f>
        <v>0</v>
      </c>
      <c r="P16" s="69">
        <f>'Consumption &amp; Production Data'!AK410</f>
        <v>0</v>
      </c>
      <c r="Q16" s="66">
        <f>'Consumption &amp; Production Data'!Z410</f>
        <v>0</v>
      </c>
      <c r="R16" s="70">
        <f>'Consumption &amp; Production Data'!AL410</f>
        <v>0</v>
      </c>
      <c r="S16" s="71">
        <f>'Consumption &amp; Production Data'!AA410</f>
        <v>0</v>
      </c>
      <c r="T16" s="70">
        <f>'Consumption &amp; Production Data'!AM410</f>
        <v>0</v>
      </c>
      <c r="U16" s="66">
        <f t="shared" si="0"/>
        <v>551763.72</v>
      </c>
      <c r="V16" s="72">
        <f t="shared" si="1"/>
        <v>9902.76</v>
      </c>
      <c r="W16" s="11">
        <v>0.35924349999999999</v>
      </c>
      <c r="X16" s="7">
        <f t="shared" si="2"/>
        <v>3557.50216206</v>
      </c>
      <c r="Z16" s="5"/>
      <c r="AB16" s="322"/>
    </row>
    <row r="17" spans="2:28" ht="12" customHeight="1" thickBot="1" x14ac:dyDescent="0.4">
      <c r="B17" s="27" t="s">
        <v>67</v>
      </c>
      <c r="C17" s="31">
        <f>'Consumption &amp; Production Data'!S446</f>
        <v>1740</v>
      </c>
      <c r="D17" s="67">
        <f>'Consumption &amp; Production Data'!AE446</f>
        <v>144420</v>
      </c>
      <c r="E17" s="31">
        <f>'Consumption &amp; Production Data'!T446</f>
        <v>4836.0000000000009</v>
      </c>
      <c r="F17" s="69">
        <f>'Consumption &amp; Production Data'!AF446</f>
        <v>198276.00000000003</v>
      </c>
      <c r="G17" s="67">
        <f>'Consumption &amp; Production Data'!U446</f>
        <v>2393.9999999999995</v>
      </c>
      <c r="H17" s="69">
        <f>'Consumption &amp; Production Data'!AG446</f>
        <v>131669.99999999997</v>
      </c>
      <c r="I17" s="67">
        <f>'Consumption &amp; Production Data'!V446</f>
        <v>781.07999999999993</v>
      </c>
      <c r="J17" s="69">
        <f>'Consumption &amp; Production Data'!AH446</f>
        <v>28899.96</v>
      </c>
      <c r="K17" s="67">
        <f>'Consumption &amp; Production Data'!W446</f>
        <v>0</v>
      </c>
      <c r="L17" s="75">
        <f>'Consumption &amp; Production Data'!AI48</f>
        <v>0</v>
      </c>
      <c r="M17" s="67">
        <f>'Consumption &amp; Production Data'!X446</f>
        <v>0</v>
      </c>
      <c r="N17" s="69">
        <f>'Consumption &amp; Production Data'!AJ446</f>
        <v>0</v>
      </c>
      <c r="O17" s="67">
        <f>'Consumption &amp; Production Data'!Y446</f>
        <v>0</v>
      </c>
      <c r="P17" s="69">
        <f>'Consumption &amp; Production Data'!AK446</f>
        <v>0</v>
      </c>
      <c r="Q17" s="67">
        <f>'Consumption &amp; Production Data'!Z446</f>
        <v>0</v>
      </c>
      <c r="R17" s="70">
        <f>'Consumption &amp; Production Data'!AL446</f>
        <v>0</v>
      </c>
      <c r="S17" s="73">
        <f>'Consumption &amp; Production Data'!AA446</f>
        <v>161.99999999999997</v>
      </c>
      <c r="T17" s="69">
        <f>'Consumption &amp; Production Data'!AM446</f>
        <v>4373.9999999999991</v>
      </c>
      <c r="U17" s="66">
        <f t="shared" si="0"/>
        <v>507639.96</v>
      </c>
      <c r="V17" s="72">
        <f t="shared" si="1"/>
        <v>9913.08</v>
      </c>
      <c r="W17" s="11">
        <v>0.35924349999999999</v>
      </c>
      <c r="X17" s="7">
        <f t="shared" si="2"/>
        <v>3561.2095549800001</v>
      </c>
      <c r="Z17" s="5"/>
      <c r="AB17" s="322"/>
    </row>
    <row r="18" spans="2:28" ht="12" customHeight="1" thickBot="1" x14ac:dyDescent="0.4">
      <c r="B18" s="35" t="s">
        <v>68</v>
      </c>
      <c r="C18" s="65">
        <f t="shared" ref="C18:S18" si="3">SUM(C6:C17)</f>
        <v>27051.600000000002</v>
      </c>
      <c r="D18" s="65">
        <f>SUM(D6:D17)</f>
        <v>2245282.8000000003</v>
      </c>
      <c r="E18" s="65">
        <f t="shared" si="3"/>
        <v>54844.799999999996</v>
      </c>
      <c r="F18" s="65">
        <f t="shared" ref="F18" si="4">SUM(F6:F17)</f>
        <v>2248636.8000000003</v>
      </c>
      <c r="G18" s="65">
        <f t="shared" si="3"/>
        <v>14112</v>
      </c>
      <c r="H18" s="65">
        <f t="shared" ref="H18" si="5">SUM(H6:H17)</f>
        <v>776160</v>
      </c>
      <c r="I18" s="356">
        <f t="shared" si="3"/>
        <v>4655.5199999999995</v>
      </c>
      <c r="J18" s="65">
        <f t="shared" ref="J18" si="6">SUM(J6:J17)</f>
        <v>172254.24</v>
      </c>
      <c r="K18" s="65">
        <f t="shared" si="3"/>
        <v>0</v>
      </c>
      <c r="L18" s="65">
        <f t="shared" ref="L18" si="7">SUM(L6:L17)</f>
        <v>0</v>
      </c>
      <c r="M18" s="65">
        <f t="shared" si="3"/>
        <v>0</v>
      </c>
      <c r="N18" s="65">
        <f t="shared" ref="N18" si="8">SUM(N6:N17)</f>
        <v>0</v>
      </c>
      <c r="O18" s="65">
        <f t="shared" si="3"/>
        <v>300</v>
      </c>
      <c r="P18" s="65">
        <f t="shared" ref="P18" si="9">SUM(P6:P17)</f>
        <v>9900</v>
      </c>
      <c r="Q18" s="65">
        <f t="shared" si="3"/>
        <v>120</v>
      </c>
      <c r="R18" s="65">
        <f t="shared" ref="R18" si="10">SUM(R6:R17)</f>
        <v>2400</v>
      </c>
      <c r="S18" s="336">
        <f t="shared" si="3"/>
        <v>161.99999999999997</v>
      </c>
      <c r="T18" s="65">
        <f t="shared" ref="T18" si="11">SUM(T6:T17)</f>
        <v>4373.9999999999991</v>
      </c>
      <c r="U18" s="338">
        <f t="shared" si="0"/>
        <v>5459007.8400000008</v>
      </c>
      <c r="V18" s="338">
        <f t="shared" si="1"/>
        <v>101245.92</v>
      </c>
      <c r="W18" s="338"/>
      <c r="X18" s="37">
        <f>ROUNDDOWN(SUM(X6:X17),0)</f>
        <v>36371</v>
      </c>
      <c r="Z18" s="5"/>
      <c r="AB18" s="322"/>
    </row>
    <row r="19" spans="2:28" ht="12" customHeight="1" x14ac:dyDescent="0.35">
      <c r="B19" s="28" t="s">
        <v>69</v>
      </c>
      <c r="C19" s="306">
        <f>'Consumption &amp; Production Data'!S484</f>
        <v>1356</v>
      </c>
      <c r="D19" s="66">
        <f>'Consumption &amp; Production Data'!AE484</f>
        <v>112548</v>
      </c>
      <c r="E19" s="306">
        <f>'Consumption &amp; Production Data'!T484</f>
        <v>3861.6000000000004</v>
      </c>
      <c r="F19" s="69">
        <f>'Consumption &amp; Production Data'!AF484</f>
        <v>158325.6</v>
      </c>
      <c r="G19" s="355">
        <f>'Consumption &amp; Production Data'!U484</f>
        <v>1355.4</v>
      </c>
      <c r="H19" s="69">
        <f>'Consumption &amp; Production Data'!AG484</f>
        <v>74547</v>
      </c>
      <c r="I19" s="74">
        <f>'Consumption &amp; Production Data'!V484</f>
        <v>386.4</v>
      </c>
      <c r="J19" s="69">
        <f>'Consumption &amp; Production Data'!AH484</f>
        <v>14296.8</v>
      </c>
      <c r="K19" s="74">
        <f>'Consumption &amp; Production Data'!W484</f>
        <v>0</v>
      </c>
      <c r="L19" s="69">
        <f>'Consumption &amp; Production Data'!AI484</f>
        <v>0</v>
      </c>
      <c r="M19" s="205">
        <f>'Consumption &amp; Production Data'!X484</f>
        <v>0</v>
      </c>
      <c r="N19" s="69">
        <f>'Consumption &amp; Production Data'!AJ484</f>
        <v>0</v>
      </c>
      <c r="O19" s="205">
        <f>'Consumption &amp; Production Data'!Y484</f>
        <v>120</v>
      </c>
      <c r="P19" s="69">
        <f>'Consumption &amp; Production Data'!AK484</f>
        <v>3960</v>
      </c>
      <c r="Q19" s="205">
        <f>'Consumption &amp; Production Data'!Z484</f>
        <v>0</v>
      </c>
      <c r="R19" s="70">
        <f>'Consumption &amp; Production Data'!AL484</f>
        <v>0</v>
      </c>
      <c r="S19" s="46">
        <f>'Consumption &amp; Production Data'!AA484</f>
        <v>53.999999999999993</v>
      </c>
      <c r="T19" s="69">
        <f>'Consumption &amp; Production Data'!AM484</f>
        <v>1457.9999999999998</v>
      </c>
      <c r="U19" s="66">
        <f t="shared" si="0"/>
        <v>365135.39999999997</v>
      </c>
      <c r="V19" s="72">
        <f t="shared" si="1"/>
        <v>7133.4</v>
      </c>
      <c r="W19" s="12">
        <v>0.35924349999999999</v>
      </c>
      <c r="X19" s="8">
        <f t="shared" si="2"/>
        <v>2562.6275828999997</v>
      </c>
      <c r="Z19" s="5"/>
      <c r="AB19" s="322"/>
    </row>
    <row r="20" spans="2:28" ht="12" customHeight="1" x14ac:dyDescent="0.35">
      <c r="B20" s="29" t="s">
        <v>70</v>
      </c>
      <c r="C20" s="307">
        <f>'Consumption &amp; Production Data'!S519</f>
        <v>2486.4</v>
      </c>
      <c r="D20" s="66">
        <f>'Consumption &amp; Production Data'!AE519</f>
        <v>206371.20000000001</v>
      </c>
      <c r="E20" s="307">
        <f>'Consumption &amp; Production Data'!T519</f>
        <v>5469.6</v>
      </c>
      <c r="F20" s="69">
        <f>'Consumption &amp; Production Data'!AF519</f>
        <v>224253.6</v>
      </c>
      <c r="G20" s="353">
        <f>'Consumption &amp; Production Data'!U519</f>
        <v>1420.2</v>
      </c>
      <c r="H20" s="69">
        <f>'Consumption &amp; Production Data'!AG519</f>
        <v>78111</v>
      </c>
      <c r="I20" s="66">
        <f>'Consumption &amp; Production Data'!V519</f>
        <v>419.52</v>
      </c>
      <c r="J20" s="69">
        <f>'Consumption &amp; Production Data'!AH519</f>
        <v>15522.24</v>
      </c>
      <c r="K20" s="66">
        <f>'Consumption &amp; Production Data'!W519</f>
        <v>0</v>
      </c>
      <c r="L20" s="69">
        <f>'Consumption &amp; Production Data'!AI519</f>
        <v>0</v>
      </c>
      <c r="M20" s="165">
        <f>'Consumption &amp; Production Data'!X519</f>
        <v>0</v>
      </c>
      <c r="N20" s="69">
        <f>'Consumption &amp; Production Data'!AJ519</f>
        <v>0</v>
      </c>
      <c r="O20" s="165">
        <f>'Consumption &amp; Production Data'!Y519</f>
        <v>60</v>
      </c>
      <c r="P20" s="69">
        <f>'Consumption &amp; Production Data'!AK519</f>
        <v>1980</v>
      </c>
      <c r="Q20" s="165">
        <f>'Consumption &amp; Production Data'!Z519</f>
        <v>0</v>
      </c>
      <c r="R20" s="70">
        <f>'Consumption &amp; Production Data'!AL519</f>
        <v>0</v>
      </c>
      <c r="S20" s="308">
        <f>'Consumption &amp; Production Data'!AA519</f>
        <v>36</v>
      </c>
      <c r="T20" s="69">
        <f>'Consumption &amp; Production Data'!AM519</f>
        <v>972</v>
      </c>
      <c r="U20" s="66">
        <f t="shared" si="0"/>
        <v>527210.04</v>
      </c>
      <c r="V20" s="72">
        <f t="shared" si="1"/>
        <v>9891.7200000000012</v>
      </c>
      <c r="W20" s="11">
        <v>0.35924349999999999</v>
      </c>
      <c r="X20" s="7">
        <f t="shared" si="2"/>
        <v>3553.5361138200005</v>
      </c>
      <c r="Z20" s="5"/>
      <c r="AB20" s="322"/>
    </row>
    <row r="21" spans="2:28" ht="12" customHeight="1" x14ac:dyDescent="0.35">
      <c r="B21" s="29" t="s">
        <v>71</v>
      </c>
      <c r="C21" s="307">
        <f>'Consumption &amp; Production Data'!S557</f>
        <v>2156.4</v>
      </c>
      <c r="D21" s="5">
        <f>'Consumption &amp; Production Data'!AE557</f>
        <v>178981.2</v>
      </c>
      <c r="E21" s="66">
        <f>'Consumption &amp; Production Data'!T557</f>
        <v>6927.6000000000013</v>
      </c>
      <c r="F21" s="69">
        <f>'Consumption &amp; Production Data'!AF557</f>
        <v>284031.60000000003</v>
      </c>
      <c r="G21" s="353">
        <f>'Consumption &amp; Production Data'!U557</f>
        <v>899.99999999999989</v>
      </c>
      <c r="H21" s="69">
        <f>'Consumption &amp; Production Data'!AG557</f>
        <v>49499.999999999993</v>
      </c>
      <c r="I21" s="66">
        <f>'Consumption &amp; Production Data'!V557</f>
        <v>419.52</v>
      </c>
      <c r="J21" s="69">
        <f>'Consumption &amp; Production Data'!AH557</f>
        <v>15522.24</v>
      </c>
      <c r="K21" s="66">
        <f>'Consumption &amp; Production Data'!W557</f>
        <v>829.8</v>
      </c>
      <c r="L21" s="69">
        <f>'Consumption &amp; Production Data'!AI557</f>
        <v>92107.799999999988</v>
      </c>
      <c r="M21" s="165">
        <f>'Consumption &amp; Production Data'!X557</f>
        <v>0</v>
      </c>
      <c r="N21" s="69">
        <f>'Consumption &amp; Production Data'!AJ557</f>
        <v>0</v>
      </c>
      <c r="O21" s="165">
        <f>'Consumption &amp; Production Data'!Y557</f>
        <v>420</v>
      </c>
      <c r="P21" s="69">
        <f>'Consumption &amp; Production Data'!AK557</f>
        <v>13860</v>
      </c>
      <c r="Q21" s="165">
        <f>'Consumption &amp; Production Data'!Z557</f>
        <v>0</v>
      </c>
      <c r="R21" s="70">
        <f>'Consumption &amp; Production Data'!AL557</f>
        <v>0</v>
      </c>
      <c r="S21" s="308">
        <f>'Consumption &amp; Production Data'!AA557</f>
        <v>180</v>
      </c>
      <c r="T21" s="69">
        <f>'Consumption &amp; Production Data'!AM557</f>
        <v>4860</v>
      </c>
      <c r="U21" s="66">
        <f>E21+F21+H21+J21+L21+N21+P21+R21+T21</f>
        <v>466809.24</v>
      </c>
      <c r="V21" s="72">
        <f>C21+E21+G21+I21+K21+M21+O21+Q21+S21</f>
        <v>11833.320000000002</v>
      </c>
      <c r="W21" s="11">
        <v>0.35924349999999999</v>
      </c>
      <c r="X21" s="7">
        <f t="shared" si="2"/>
        <v>4251.0432934200007</v>
      </c>
      <c r="Z21" s="5"/>
      <c r="AB21" s="322"/>
    </row>
    <row r="22" spans="2:28" ht="12" customHeight="1" x14ac:dyDescent="0.35">
      <c r="B22" s="29" t="s">
        <v>72</v>
      </c>
      <c r="C22" s="307">
        <f>'Consumption &amp; Production Data'!S594</f>
        <v>2215.1999999999998</v>
      </c>
      <c r="D22" s="66">
        <f>'Consumption &amp; Production Data'!AE594</f>
        <v>183861.6</v>
      </c>
      <c r="E22" s="307">
        <f>'Consumption &amp; Production Data'!T594</f>
        <v>4552.8</v>
      </c>
      <c r="F22" s="69">
        <f>'Consumption &amp; Production Data'!AF594</f>
        <v>186664.80000000002</v>
      </c>
      <c r="G22" s="353">
        <f>'Consumption &amp; Production Data'!U594</f>
        <v>1004.4</v>
      </c>
      <c r="H22" s="69">
        <f>'Consumption &amp; Production Data'!AG594</f>
        <v>55242</v>
      </c>
      <c r="I22" s="66">
        <f>'Consumption &amp; Production Data'!V594</f>
        <v>220.79999999999998</v>
      </c>
      <c r="J22" s="69">
        <f>'Consumption &amp; Production Data'!AH594</f>
        <v>8169.6</v>
      </c>
      <c r="K22" s="66">
        <f>'Consumption &amp; Production Data'!W594</f>
        <v>265.5</v>
      </c>
      <c r="L22" s="69">
        <f>'Consumption &amp; Production Data'!AI594</f>
        <v>29470.5</v>
      </c>
      <c r="M22" s="165">
        <f>'Consumption &amp; Production Data'!X594</f>
        <v>52.5</v>
      </c>
      <c r="N22" s="69">
        <f>'Consumption &amp; Production Data'!AK594</f>
        <v>0</v>
      </c>
      <c r="O22" s="165">
        <f>'Consumption &amp; Production Data'!Y594</f>
        <v>0</v>
      </c>
      <c r="P22" s="69">
        <f>'Consumption &amp; Production Data'!AK594</f>
        <v>0</v>
      </c>
      <c r="Q22" s="165">
        <f>'Consumption &amp; Production Data'!Z594</f>
        <v>0</v>
      </c>
      <c r="R22" s="70">
        <f>'Consumption &amp; Production Data'!AL594</f>
        <v>0</v>
      </c>
      <c r="S22" s="308">
        <f>'Consumption &amp; Production Data'!AA594</f>
        <v>0</v>
      </c>
      <c r="T22" s="69">
        <f>'Consumption &amp; Production Data'!AM594</f>
        <v>0</v>
      </c>
      <c r="U22" s="66">
        <f t="shared" si="0"/>
        <v>463408.5</v>
      </c>
      <c r="V22" s="72">
        <f t="shared" si="1"/>
        <v>8311.2000000000007</v>
      </c>
      <c r="W22" s="11">
        <v>0.35924349999999999</v>
      </c>
      <c r="X22" s="7">
        <f t="shared" si="2"/>
        <v>2985.7445772000001</v>
      </c>
      <c r="Z22" s="5"/>
      <c r="AB22" s="322"/>
    </row>
    <row r="23" spans="2:28" ht="12" customHeight="1" x14ac:dyDescent="0.35">
      <c r="B23" s="29" t="s">
        <v>73</v>
      </c>
      <c r="C23" s="307">
        <f>'Consumption &amp; Production Data'!S631</f>
        <v>2292</v>
      </c>
      <c r="D23" s="66">
        <f>'Consumption &amp; Production Data'!AE631</f>
        <v>190236</v>
      </c>
      <c r="E23" s="307">
        <f>'Consumption &amp; Production Data'!T631</f>
        <v>3690.0000000000005</v>
      </c>
      <c r="F23" s="69">
        <f>'Consumption &amp; Production Data'!AF631</f>
        <v>151290</v>
      </c>
      <c r="G23" s="353">
        <f>'Consumption &amp; Production Data'!U631</f>
        <v>1065.5999999999999</v>
      </c>
      <c r="H23" s="69">
        <f>'Consumption &amp; Production Data'!AG631</f>
        <v>58608</v>
      </c>
      <c r="I23" s="66">
        <f>'Consumption &amp; Production Data'!V631</f>
        <v>75.900000000000006</v>
      </c>
      <c r="J23" s="69">
        <f>'Consumption &amp; Production Data'!AH631</f>
        <v>2808.3</v>
      </c>
      <c r="K23" s="66">
        <f>'Consumption &amp; Production Data'!W631</f>
        <v>0</v>
      </c>
      <c r="L23" s="69">
        <f>'Consumption &amp; Production Data'!AI631</f>
        <v>0</v>
      </c>
      <c r="M23" s="165">
        <f>'Consumption &amp; Production Data'!X631</f>
        <v>0</v>
      </c>
      <c r="N23" s="69">
        <f>'Consumption &amp; Production Data'!AJ631</f>
        <v>0</v>
      </c>
      <c r="O23" s="165">
        <f>'Consumption &amp; Production Data'!Y631</f>
        <v>0</v>
      </c>
      <c r="P23" s="69">
        <f>'Consumption &amp; Production Data'!AK631</f>
        <v>0</v>
      </c>
      <c r="Q23" s="165">
        <f>'Consumption &amp; Production Data'!Z631</f>
        <v>0</v>
      </c>
      <c r="R23" s="70">
        <f>'Consumption &amp; Production Data'!AL631</f>
        <v>0</v>
      </c>
      <c r="S23" s="308">
        <f>'Consumption &amp; Production Data'!AA631</f>
        <v>0</v>
      </c>
      <c r="T23" s="69">
        <f>'Consumption &amp; Production Data'!AM631</f>
        <v>0</v>
      </c>
      <c r="U23" s="66">
        <f t="shared" si="0"/>
        <v>402942.3</v>
      </c>
      <c r="V23" s="72">
        <f t="shared" si="1"/>
        <v>7123.5</v>
      </c>
      <c r="W23" s="11">
        <v>0.35924349999999999</v>
      </c>
      <c r="X23" s="7">
        <f t="shared" si="2"/>
        <v>2559.0710722499998</v>
      </c>
      <c r="Z23" s="5"/>
      <c r="AB23" s="322"/>
    </row>
    <row r="24" spans="2:28" ht="12" customHeight="1" x14ac:dyDescent="0.35">
      <c r="B24" s="29" t="s">
        <v>74</v>
      </c>
      <c r="C24" s="307">
        <f>'Consumption &amp; Production Data'!S668</f>
        <v>2706</v>
      </c>
      <c r="D24" s="66">
        <f>'Consumption &amp; Production Data'!AE668</f>
        <v>224598</v>
      </c>
      <c r="E24" s="307">
        <f>'Consumption &amp; Production Data'!T668</f>
        <v>6114</v>
      </c>
      <c r="F24" s="69">
        <f>'Consumption &amp; Production Data'!AF668</f>
        <v>250674</v>
      </c>
      <c r="G24" s="353">
        <f>'Consumption &amp; Production Data'!U668</f>
        <v>2120.3999999999996</v>
      </c>
      <c r="H24" s="69">
        <f>'Consumption &amp; Production Data'!AG668</f>
        <v>116622</v>
      </c>
      <c r="I24" s="66">
        <f>'Consumption &amp; Production Data'!V668</f>
        <v>151.80000000000001</v>
      </c>
      <c r="J24" s="69">
        <f>'Consumption &amp; Production Data'!AH668</f>
        <v>5616.6</v>
      </c>
      <c r="K24" s="66">
        <f>'Consumption &amp; Production Data'!W668</f>
        <v>0</v>
      </c>
      <c r="L24" s="69">
        <f>'Consumption &amp; Production Data'!AI668</f>
        <v>0</v>
      </c>
      <c r="M24" s="165">
        <f>'Consumption &amp; Production Data'!X668</f>
        <v>0</v>
      </c>
      <c r="N24" s="69">
        <f>'Consumption &amp; Production Data'!AJ668</f>
        <v>0</v>
      </c>
      <c r="O24" s="165">
        <f>'Consumption &amp; Production Data'!Y668</f>
        <v>0</v>
      </c>
      <c r="P24" s="69">
        <f>'Consumption &amp; Production Data'!AK668</f>
        <v>0</v>
      </c>
      <c r="Q24" s="165">
        <f>'Consumption &amp; Production Data'!Z668</f>
        <v>0</v>
      </c>
      <c r="R24" s="70">
        <f>'Consumption &amp; Production Data'!AL668</f>
        <v>0</v>
      </c>
      <c r="S24" s="308">
        <f>'Consumption &amp; Production Data'!AA668</f>
        <v>0</v>
      </c>
      <c r="T24" s="69">
        <f>'Consumption &amp; Production Data'!AM668</f>
        <v>0</v>
      </c>
      <c r="U24" s="66">
        <f t="shared" si="0"/>
        <v>597510.6</v>
      </c>
      <c r="V24" s="72">
        <f t="shared" si="1"/>
        <v>11092.199999999999</v>
      </c>
      <c r="W24" s="11">
        <v>0.35924349999999999</v>
      </c>
      <c r="X24" s="7">
        <f t="shared" si="2"/>
        <v>3984.8007506999998</v>
      </c>
      <c r="Z24" s="5"/>
      <c r="AB24" s="322"/>
    </row>
    <row r="25" spans="2:28" ht="12" customHeight="1" x14ac:dyDescent="0.35">
      <c r="B25" s="29" t="s">
        <v>75</v>
      </c>
      <c r="C25" s="307">
        <f>'Consumption &amp; Production Data'!S705</f>
        <v>1636.8</v>
      </c>
      <c r="D25" s="66">
        <f>'Consumption &amp; Production Data'!AE705</f>
        <v>135854.40000000002</v>
      </c>
      <c r="E25" s="307">
        <f>'Consumption &amp; Production Data'!T705</f>
        <v>2568.0000000000005</v>
      </c>
      <c r="F25" s="69">
        <f>'Consumption &amp; Production Data'!AF705</f>
        <v>105288.00000000001</v>
      </c>
      <c r="G25" s="353">
        <f>'Consumption &amp; Production Data'!U705</f>
        <v>1209.7799999999997</v>
      </c>
      <c r="H25" s="69">
        <f>'Consumption &amp; Production Data'!AG705</f>
        <v>66537.899999999994</v>
      </c>
      <c r="I25" s="66">
        <f>'Consumption &amp; Production Data'!V705</f>
        <v>27.599999999999998</v>
      </c>
      <c r="J25" s="69">
        <f>'Consumption &amp; Production Data'!AH705</f>
        <v>1021.1999999999999</v>
      </c>
      <c r="K25" s="66">
        <f>'Consumption &amp; Production Data'!W705</f>
        <v>0</v>
      </c>
      <c r="L25" s="69">
        <f>'Consumption &amp; Production Data'!AI705</f>
        <v>0</v>
      </c>
      <c r="M25" s="165">
        <f>'Consumption &amp; Production Data'!X705</f>
        <v>0</v>
      </c>
      <c r="N25" s="69">
        <f>'Consumption &amp; Production Data'!AJ705</f>
        <v>0</v>
      </c>
      <c r="O25" s="165">
        <f>'Consumption &amp; Production Data'!Y705</f>
        <v>0</v>
      </c>
      <c r="P25" s="69">
        <f>'Consumption &amp; Production Data'!AK705</f>
        <v>0</v>
      </c>
      <c r="Q25" s="165">
        <f>'Consumption &amp; Production Data'!Z705</f>
        <v>0</v>
      </c>
      <c r="R25" s="70">
        <f>'Consumption &amp; Production Data'!AL705</f>
        <v>0</v>
      </c>
      <c r="S25" s="308">
        <f>'Consumption &amp; Production Data'!AA705</f>
        <v>0</v>
      </c>
      <c r="T25" s="69">
        <f>'Consumption &amp; Production Data'!AM705</f>
        <v>0</v>
      </c>
      <c r="U25" s="66">
        <f t="shared" si="0"/>
        <v>308701.50000000006</v>
      </c>
      <c r="V25" s="72">
        <f t="shared" si="1"/>
        <v>5442.18</v>
      </c>
      <c r="W25" s="11">
        <v>0.35924349999999999</v>
      </c>
      <c r="X25" s="7">
        <f t="shared" si="2"/>
        <v>1955.0677908300001</v>
      </c>
      <c r="Z25" s="5"/>
      <c r="AB25" s="322"/>
    </row>
    <row r="26" spans="2:28" ht="12" customHeight="1" x14ac:dyDescent="0.35">
      <c r="B26" s="29" t="s">
        <v>76</v>
      </c>
      <c r="C26" s="307">
        <f>'Consumption &amp; Production Data'!S742</f>
        <v>1564.8</v>
      </c>
      <c r="D26" s="66">
        <f>'Consumption &amp; Production Data'!AE742</f>
        <v>129878.40000000001</v>
      </c>
      <c r="E26" s="307">
        <f>'Consumption &amp; Production Data'!T742</f>
        <v>4651.2000000000007</v>
      </c>
      <c r="F26" s="69">
        <f>'Consumption &amp; Production Data'!AF742</f>
        <v>190699.2</v>
      </c>
      <c r="G26" s="353">
        <f>'Consumption &amp; Production Data'!U742</f>
        <v>1419.6599999999999</v>
      </c>
      <c r="H26" s="69">
        <f>'Consumption &amp; Production Data'!AG742</f>
        <v>78081.299999999988</v>
      </c>
      <c r="I26" s="66">
        <f>'Consumption &amp; Production Data'!V742</f>
        <v>82.8</v>
      </c>
      <c r="J26" s="69">
        <f>'Consumption &amp; Production Data'!AH742</f>
        <v>3063.6</v>
      </c>
      <c r="K26" s="66">
        <f>'Consumption &amp; Production Data'!W742</f>
        <v>0</v>
      </c>
      <c r="L26" s="69">
        <f>'Consumption &amp; Production Data'!AI742</f>
        <v>0</v>
      </c>
      <c r="M26" s="165">
        <f>'Consumption &amp; Production Data'!X742</f>
        <v>0</v>
      </c>
      <c r="N26" s="69">
        <f>'Consumption &amp; Production Data'!AJ742</f>
        <v>0</v>
      </c>
      <c r="O26" s="165">
        <f>'Consumption &amp; Production Data'!Y742</f>
        <v>30</v>
      </c>
      <c r="P26" s="69">
        <f>'Consumption &amp; Production Data'!AK742</f>
        <v>990</v>
      </c>
      <c r="Q26" s="165">
        <f>'Consumption &amp; Production Data'!Z742</f>
        <v>0</v>
      </c>
      <c r="R26" s="70">
        <f>'Consumption &amp; Production Data'!AL742</f>
        <v>0</v>
      </c>
      <c r="S26" s="308">
        <f>'Consumption &amp; Production Data'!AA742</f>
        <v>36</v>
      </c>
      <c r="T26" s="69">
        <f>'Consumption &amp; Production Data'!AM742</f>
        <v>972</v>
      </c>
      <c r="U26" s="66">
        <f t="shared" si="0"/>
        <v>403684.5</v>
      </c>
      <c r="V26" s="72">
        <f t="shared" si="1"/>
        <v>7784.4600000000009</v>
      </c>
      <c r="W26" s="11">
        <v>0.35924349999999999</v>
      </c>
      <c r="X26" s="7">
        <f>V26*W26</f>
        <v>2796.5166560100001</v>
      </c>
      <c r="Z26" s="5"/>
      <c r="AB26" s="322"/>
    </row>
    <row r="27" spans="2:28" ht="12" customHeight="1" x14ac:dyDescent="0.35">
      <c r="B27" s="29" t="s">
        <v>77</v>
      </c>
      <c r="C27" s="307">
        <f>'Consumption &amp; Production Data'!S779</f>
        <v>2020.8</v>
      </c>
      <c r="D27" s="66">
        <f>'Consumption &amp; Production Data'!AE779</f>
        <v>167726.39999999999</v>
      </c>
      <c r="E27" s="307">
        <f>'Consumption &amp; Production Data'!T779</f>
        <v>3624</v>
      </c>
      <c r="F27" s="69">
        <f>'Consumption &amp; Production Data'!AF779</f>
        <v>148584</v>
      </c>
      <c r="G27" s="353">
        <f>'Consumption &amp; Production Data'!U779</f>
        <v>1185.6599999999999</v>
      </c>
      <c r="H27" s="69">
        <f>'Consumption &amp; Production Data'!AG779</f>
        <v>65211.299999999996</v>
      </c>
      <c r="I27" s="66">
        <f>'Consumption &amp; Production Data'!V779</f>
        <v>0</v>
      </c>
      <c r="J27" s="69">
        <f>'Consumption &amp; Production Data'!AH779</f>
        <v>0</v>
      </c>
      <c r="K27" s="66">
        <f>'Consumption &amp; Production Data'!W779</f>
        <v>0</v>
      </c>
      <c r="L27" s="69">
        <f>'Consumption &amp; Production Data'!AI779</f>
        <v>0</v>
      </c>
      <c r="M27" s="165">
        <f>'Consumption &amp; Production Data'!X779</f>
        <v>0</v>
      </c>
      <c r="N27" s="69">
        <f>'Consumption &amp; Production Data'!AJ779</f>
        <v>0</v>
      </c>
      <c r="O27" s="165">
        <f>'Consumption &amp; Production Data'!Y779</f>
        <v>0</v>
      </c>
      <c r="P27" s="69">
        <f>'Consumption &amp; Production Data'!AK779</f>
        <v>0</v>
      </c>
      <c r="Q27" s="165">
        <f>'Consumption &amp; Production Data'!Z779</f>
        <v>0</v>
      </c>
      <c r="R27" s="70">
        <f>'Consumption &amp; Production Data'!AL779</f>
        <v>0</v>
      </c>
      <c r="S27" s="308">
        <f>'Consumption &amp; Production Data'!AA779</f>
        <v>180</v>
      </c>
      <c r="T27" s="69">
        <f>'Consumption &amp; Production Data'!AM779</f>
        <v>4860</v>
      </c>
      <c r="U27" s="66">
        <f t="shared" si="0"/>
        <v>386381.7</v>
      </c>
      <c r="V27" s="72">
        <f t="shared" si="1"/>
        <v>7010.46</v>
      </c>
      <c r="W27" s="11">
        <v>0.35924349999999999</v>
      </c>
      <c r="X27" s="7">
        <f>V27*W27</f>
        <v>2518.46218701</v>
      </c>
      <c r="Z27" s="5"/>
      <c r="AB27" s="322"/>
    </row>
    <row r="28" spans="2:28" ht="12" customHeight="1" x14ac:dyDescent="0.35">
      <c r="B28" s="29" t="s">
        <v>78</v>
      </c>
      <c r="C28" s="307">
        <f>'Consumption &amp; Production Data'!S816</f>
        <v>1366.8000000000002</v>
      </c>
      <c r="D28" s="66">
        <f>'Consumption &amp; Production Data'!AE816</f>
        <v>113444.4</v>
      </c>
      <c r="E28" s="307">
        <f>'Consumption &amp; Production Data'!T816</f>
        <v>2308.8000000000002</v>
      </c>
      <c r="F28" s="69">
        <f>'Consumption &amp; Production Data'!AF816</f>
        <v>94660.800000000003</v>
      </c>
      <c r="G28" s="353">
        <f>'Consumption &amp; Production Data'!U816</f>
        <v>958.67999999999984</v>
      </c>
      <c r="H28" s="69">
        <f>'Consumption &amp; Production Data'!AG816</f>
        <v>52727.4</v>
      </c>
      <c r="I28" s="66">
        <f>'Consumption &amp; Production Data'!V816</f>
        <v>0</v>
      </c>
      <c r="J28" s="69">
        <f>'Consumption &amp; Production Data'!AH816</f>
        <v>0</v>
      </c>
      <c r="K28" s="66">
        <f>'Consumption &amp; Production Data'!W816</f>
        <v>0</v>
      </c>
      <c r="L28" s="69">
        <f>'Consumption &amp; Production Data'!AI816</f>
        <v>0</v>
      </c>
      <c r="M28" s="165">
        <f>'Consumption &amp; Production Data'!X816</f>
        <v>0</v>
      </c>
      <c r="N28" s="69">
        <f>'Consumption &amp; Production Data'!AJ816</f>
        <v>0</v>
      </c>
      <c r="O28" s="165">
        <f>'Consumption &amp; Production Data'!Y816</f>
        <v>0</v>
      </c>
      <c r="P28" s="69">
        <f>'Consumption &amp; Production Data'!AK816</f>
        <v>0</v>
      </c>
      <c r="Q28" s="165">
        <f>'Consumption &amp; Production Data'!Z816</f>
        <v>0</v>
      </c>
      <c r="R28" s="70">
        <f>'Consumption &amp; Production Data'!AL816</f>
        <v>0</v>
      </c>
      <c r="S28" s="308">
        <f>'Consumption &amp; Production Data'!AA816</f>
        <v>0</v>
      </c>
      <c r="T28" s="69">
        <f>'Consumption &amp; Production Data'!AM816</f>
        <v>0</v>
      </c>
      <c r="U28" s="66">
        <f t="shared" si="0"/>
        <v>260832.6</v>
      </c>
      <c r="V28" s="72">
        <f t="shared" si="1"/>
        <v>4634.2800000000007</v>
      </c>
      <c r="W28" s="11">
        <v>0.35924349999999999</v>
      </c>
      <c r="X28" s="7">
        <f>V28*W28</f>
        <v>1664.8349671800001</v>
      </c>
      <c r="Z28" s="5"/>
      <c r="AB28" s="322"/>
    </row>
    <row r="29" spans="2:28" ht="12" customHeight="1" x14ac:dyDescent="0.35">
      <c r="B29" s="29" t="s">
        <v>79</v>
      </c>
      <c r="C29" s="307">
        <f>'Consumption &amp; Production Data'!S853</f>
        <v>2149.1999999999998</v>
      </c>
      <c r="D29" s="66">
        <f>'Consumption &amp; Production Data'!AE853</f>
        <v>178383.59999999998</v>
      </c>
      <c r="E29" s="307">
        <f>'Consumption &amp; Production Data'!T853</f>
        <v>3648.0000000000005</v>
      </c>
      <c r="F29" s="69">
        <f>'Consumption &amp; Production Data'!AF853</f>
        <v>149568.00000000003</v>
      </c>
      <c r="G29" s="353">
        <f>'Consumption &amp; Production Data'!U853</f>
        <v>180</v>
      </c>
      <c r="H29" s="69">
        <f>'Consumption &amp; Production Data'!AG853</f>
        <v>9900</v>
      </c>
      <c r="I29" s="66">
        <f>'Consumption &amp; Production Data'!V853</f>
        <v>0</v>
      </c>
      <c r="J29" s="69">
        <f>'Consumption &amp; Production Data'!AH853</f>
        <v>0</v>
      </c>
      <c r="K29" s="66">
        <f>'Consumption &amp; Production Data'!W853</f>
        <v>0</v>
      </c>
      <c r="L29" s="69">
        <f>'Consumption &amp; Production Data'!AI853</f>
        <v>0</v>
      </c>
      <c r="M29" s="165">
        <f>'Consumption &amp; Production Data'!X853</f>
        <v>67.5</v>
      </c>
      <c r="N29" s="69">
        <f>'Consumption &amp; Production Data'!AJ853</f>
        <v>4455</v>
      </c>
      <c r="O29" s="165">
        <f>'Consumption &amp; Production Data'!Y853</f>
        <v>150</v>
      </c>
      <c r="P29" s="69">
        <f>'Consumption &amp; Production Data'!AK853</f>
        <v>4950</v>
      </c>
      <c r="Q29" s="165">
        <f>'Consumption &amp; Production Data'!Z853</f>
        <v>0</v>
      </c>
      <c r="R29" s="70">
        <f>'Consumption &amp; Production Data'!AL853</f>
        <v>0</v>
      </c>
      <c r="S29" s="308">
        <f>'Consumption &amp; Production Data'!AA853</f>
        <v>0</v>
      </c>
      <c r="T29" s="69">
        <f>'Consumption &amp; Production Data'!AM853</f>
        <v>0</v>
      </c>
      <c r="U29" s="66">
        <f t="shared" si="0"/>
        <v>347256.6</v>
      </c>
      <c r="V29" s="72">
        <f t="shared" si="1"/>
        <v>6194.7000000000007</v>
      </c>
      <c r="W29" s="11">
        <v>0.35924349999999999</v>
      </c>
      <c r="X29" s="7">
        <f>V29*W29</f>
        <v>2225.4057094500004</v>
      </c>
      <c r="Z29" s="5"/>
      <c r="AB29" s="322"/>
    </row>
    <row r="30" spans="2:28" ht="12" customHeight="1" thickBot="1" x14ac:dyDescent="0.4">
      <c r="B30" s="27" t="s">
        <v>80</v>
      </c>
      <c r="C30" s="309">
        <f>'Consumption &amp; Production Data'!S890</f>
        <v>3213.6000000000004</v>
      </c>
      <c r="D30" s="66">
        <f>'Consumption &amp; Production Data'!AE890</f>
        <v>266728.80000000005</v>
      </c>
      <c r="E30" s="309">
        <f>'Consumption &amp; Production Data'!T890</f>
        <v>5968.8</v>
      </c>
      <c r="F30" s="69">
        <f>'Consumption &amp; Production Data'!AF890</f>
        <v>244720.80000000002</v>
      </c>
      <c r="G30" s="354">
        <f>'Consumption &amp; Production Data'!U890</f>
        <v>705.59999999999991</v>
      </c>
      <c r="H30" s="69">
        <f>'Consumption &amp; Production Data'!AG890</f>
        <v>38807.999999999993</v>
      </c>
      <c r="I30" s="67">
        <f>'Consumption &amp; Production Data'!V890</f>
        <v>220.8</v>
      </c>
      <c r="J30" s="69">
        <f>'Consumption &amp; Production Data'!AH890</f>
        <v>8169.6</v>
      </c>
      <c r="K30" s="67">
        <f>'Consumption &amp; Production Data'!W890</f>
        <v>0</v>
      </c>
      <c r="L30" s="69">
        <f>'Consumption &amp; Production Data'!AI890</f>
        <v>0</v>
      </c>
      <c r="M30" s="167">
        <f>'Consumption &amp; Production Data'!X890</f>
        <v>0</v>
      </c>
      <c r="N30" s="69">
        <f>'Consumption &amp; Production Data'!AJ890</f>
        <v>0</v>
      </c>
      <c r="O30" s="167">
        <f>'Consumption &amp; Production Data'!Y890</f>
        <v>0</v>
      </c>
      <c r="P30" s="69">
        <f>'Consumption &amp; Production Data'!AK890</f>
        <v>0</v>
      </c>
      <c r="Q30" s="167">
        <f>'Consumption &amp; Production Data'!Z890</f>
        <v>0</v>
      </c>
      <c r="R30" s="70">
        <f>'Consumption &amp; Production Data'!AL890</f>
        <v>0</v>
      </c>
      <c r="S30" s="310">
        <f>'Consumption &amp; Production Data'!AA890</f>
        <v>0</v>
      </c>
      <c r="T30" s="69">
        <f>'Consumption &amp; Production Data'!AM890</f>
        <v>0</v>
      </c>
      <c r="U30" s="66">
        <f t="shared" si="0"/>
        <v>558427.20000000007</v>
      </c>
      <c r="V30" s="72">
        <f t="shared" si="1"/>
        <v>10108.800000000001</v>
      </c>
      <c r="W30" s="11">
        <v>0.35924349999999999</v>
      </c>
      <c r="X30" s="7">
        <f>V30*W30</f>
        <v>3631.5206928000002</v>
      </c>
      <c r="Z30" s="5"/>
      <c r="AB30" s="322"/>
    </row>
    <row r="31" spans="2:28" ht="12" customHeight="1" thickBot="1" x14ac:dyDescent="0.4">
      <c r="B31" s="35" t="s">
        <v>81</v>
      </c>
      <c r="C31" s="65">
        <f t="shared" ref="C31:S31" si="12">SUM(C19:C30)</f>
        <v>25164</v>
      </c>
      <c r="D31" s="65">
        <f t="shared" ref="D31" si="13">SUM(D19:D30)</f>
        <v>2088611.9999999998</v>
      </c>
      <c r="E31" s="65">
        <f t="shared" si="12"/>
        <v>53384.400000000009</v>
      </c>
      <c r="F31" s="65">
        <f t="shared" ref="F31" si="14">SUM(F19:F30)</f>
        <v>2188760.4</v>
      </c>
      <c r="G31" s="65">
        <f t="shared" si="12"/>
        <v>13525.38</v>
      </c>
      <c r="H31" s="65">
        <f t="shared" ref="H31" si="15">SUM(H19:H30)</f>
        <v>743895.9</v>
      </c>
      <c r="I31" s="65">
        <f t="shared" si="12"/>
        <v>2005.1399999999999</v>
      </c>
      <c r="J31" s="65">
        <f t="shared" ref="J31" si="16">SUM(J19:J30)</f>
        <v>74190.180000000008</v>
      </c>
      <c r="K31" s="65">
        <f t="shared" si="12"/>
        <v>1095.3</v>
      </c>
      <c r="L31" s="65">
        <f t="shared" ref="L31" si="17">SUM(L19:L30)</f>
        <v>121578.29999999999</v>
      </c>
      <c r="M31" s="65">
        <f t="shared" si="12"/>
        <v>120</v>
      </c>
      <c r="N31" s="65">
        <f t="shared" ref="N31" si="18">SUM(N19:N30)</f>
        <v>4455</v>
      </c>
      <c r="O31" s="65">
        <f t="shared" si="12"/>
        <v>780</v>
      </c>
      <c r="P31" s="65">
        <f t="shared" ref="P31" si="19">SUM(P19:P30)</f>
        <v>25740</v>
      </c>
      <c r="Q31" s="65">
        <f t="shared" si="12"/>
        <v>0</v>
      </c>
      <c r="R31" s="65">
        <f t="shared" ref="R31" si="20">SUM(R19:R30)</f>
        <v>0</v>
      </c>
      <c r="S31" s="336">
        <f t="shared" si="12"/>
        <v>486</v>
      </c>
      <c r="T31" s="65">
        <f t="shared" ref="T31" si="21">SUM(T19:T30)</f>
        <v>13122</v>
      </c>
      <c r="U31" s="37">
        <f t="shared" si="0"/>
        <v>5260353.7799999993</v>
      </c>
      <c r="V31" s="37">
        <f t="shared" si="1"/>
        <v>96560.220000000016</v>
      </c>
      <c r="W31" s="36"/>
      <c r="X31" s="37">
        <f>ROUNDDOWN(SUM(X19:X30),0)</f>
        <v>34688</v>
      </c>
      <c r="Z31" s="5"/>
      <c r="AB31" s="322"/>
    </row>
    <row r="32" spans="2:28" ht="12" customHeight="1" x14ac:dyDescent="0.35">
      <c r="B32" s="28" t="s">
        <v>82</v>
      </c>
      <c r="C32" s="306">
        <f>'Consumption &amp; Production Data'!S927</f>
        <v>3519.6000000000004</v>
      </c>
      <c r="D32" s="66">
        <f>'Consumption &amp; Production Data'!AE927</f>
        <v>292126.80000000005</v>
      </c>
      <c r="E32" s="306">
        <f>'Consumption &amp; Production Data'!T927</f>
        <v>8159.9999999999982</v>
      </c>
      <c r="F32" s="69">
        <f>'Consumption &amp; Production Data'!AF927</f>
        <v>334559.99999999994</v>
      </c>
      <c r="G32" s="355">
        <f>'Consumption &amp; Production Data'!U927</f>
        <v>900</v>
      </c>
      <c r="H32" s="69">
        <f>'Consumption &amp; Production Data'!AG927</f>
        <v>49500</v>
      </c>
      <c r="I32" s="74">
        <f>'Consumption &amp; Production Data'!V927</f>
        <v>794.88</v>
      </c>
      <c r="J32" s="69">
        <f>'Consumption &amp; Production Data'!AH927</f>
        <v>29410.560000000001</v>
      </c>
      <c r="K32" s="205">
        <f>'Consumption &amp; Production Data'!W927</f>
        <v>40.5</v>
      </c>
      <c r="L32" s="69">
        <f>'Consumption &amp; Production Data'!AI927</f>
        <v>4495.5</v>
      </c>
      <c r="M32" s="205">
        <f>'Consumption &amp; Production Data'!X927</f>
        <v>297</v>
      </c>
      <c r="N32" s="69">
        <f>'Consumption &amp; Production Data'!AJ927</f>
        <v>19602</v>
      </c>
      <c r="O32" s="205">
        <f>'Consumption &amp; Production Data'!Y927</f>
        <v>0</v>
      </c>
      <c r="P32" s="69">
        <f>'Consumption &amp; Production Data'!AK927</f>
        <v>0</v>
      </c>
      <c r="Q32" s="205">
        <f>'Consumption &amp; Production Data'!Y927</f>
        <v>0</v>
      </c>
      <c r="R32" s="70">
        <f>'Consumption &amp; Production Data'!AL927</f>
        <v>0</v>
      </c>
      <c r="S32" s="46">
        <f>'Consumption &amp; Production Data'!AA927</f>
        <v>0</v>
      </c>
      <c r="T32" s="69">
        <f>'Consumption &amp; Production Data'!AM927</f>
        <v>0</v>
      </c>
      <c r="U32" s="66">
        <f t="shared" si="0"/>
        <v>729694.8600000001</v>
      </c>
      <c r="V32" s="72">
        <f t="shared" si="1"/>
        <v>13711.979999999998</v>
      </c>
      <c r="W32" s="76">
        <v>0.35924349999999999</v>
      </c>
      <c r="X32" s="77">
        <f>V32*W32</f>
        <v>4925.9396871299987</v>
      </c>
      <c r="Z32" s="5"/>
      <c r="AB32" s="322"/>
    </row>
    <row r="33" spans="2:29" ht="12" customHeight="1" x14ac:dyDescent="0.35">
      <c r="B33" s="29" t="s">
        <v>83</v>
      </c>
      <c r="C33" s="307">
        <f>'Consumption &amp; Production Data'!S962</f>
        <v>956.40000000000009</v>
      </c>
      <c r="D33" s="66">
        <f>'Consumption &amp; Production Data'!AE962</f>
        <v>79381.200000000012</v>
      </c>
      <c r="E33" s="307">
        <f>'Consumption &amp; Production Data'!T962</f>
        <v>7404.0000000000009</v>
      </c>
      <c r="F33" s="69">
        <f>'Consumption &amp; Production Data'!AF962</f>
        <v>303564.00000000006</v>
      </c>
      <c r="G33" s="353">
        <f>'Consumption &amp; Production Data'!U962</f>
        <v>0</v>
      </c>
      <c r="H33" s="69">
        <f>'Consumption &amp; Production Data'!AG962</f>
        <v>0</v>
      </c>
      <c r="I33" s="66">
        <f>'Consumption &amp; Production Data'!V962</f>
        <v>0</v>
      </c>
      <c r="J33" s="69">
        <f>'Consumption &amp; Production Data'!AH962</f>
        <v>0</v>
      </c>
      <c r="K33" s="165">
        <f>'Consumption &amp; Production Data'!W962</f>
        <v>72</v>
      </c>
      <c r="L33" s="69">
        <f>'Consumption &amp; Production Data'!AI962</f>
        <v>7992</v>
      </c>
      <c r="M33" s="165">
        <f>'Consumption &amp; Production Data'!X962</f>
        <v>0</v>
      </c>
      <c r="N33" s="69">
        <f>'Consumption &amp; Production Data'!AJ962</f>
        <v>0</v>
      </c>
      <c r="O33" s="165">
        <f>'Consumption &amp; Production Data'!Y962</f>
        <v>0</v>
      </c>
      <c r="P33" s="69">
        <f>'Consumption &amp; Production Data'!AK962</f>
        <v>0</v>
      </c>
      <c r="Q33" s="165">
        <f>'Consumption &amp; Production Data'!Z962</f>
        <v>0</v>
      </c>
      <c r="R33" s="70">
        <f>'Consumption &amp; Production Data'!AL962</f>
        <v>0</v>
      </c>
      <c r="S33" s="308">
        <f>'Consumption &amp; Production Data'!AA962</f>
        <v>0</v>
      </c>
      <c r="T33" s="69">
        <f>'Consumption &amp; Production Data'!AM962</f>
        <v>0</v>
      </c>
      <c r="U33" s="66">
        <f t="shared" si="0"/>
        <v>390937.20000000007</v>
      </c>
      <c r="V33" s="72">
        <f t="shared" si="1"/>
        <v>8432.4000000000015</v>
      </c>
      <c r="W33" s="78">
        <v>0.35924349999999999</v>
      </c>
      <c r="X33" s="79">
        <f>V33*W33</f>
        <v>3029.2848894000003</v>
      </c>
      <c r="Z33" s="5"/>
      <c r="AB33" s="322"/>
    </row>
    <row r="34" spans="2:29" ht="12" customHeight="1" x14ac:dyDescent="0.35">
      <c r="B34" s="29" t="s">
        <v>84</v>
      </c>
      <c r="C34" s="307">
        <f>'Consumption &amp; Production Data'!S1000</f>
        <v>4442.3999999999996</v>
      </c>
      <c r="D34" s="66">
        <f>'Consumption &amp; Production Data'!AE1000</f>
        <v>368719.19999999995</v>
      </c>
      <c r="E34" s="307">
        <f>'Consumption &amp; Production Data'!T1000</f>
        <v>9647.9999999999982</v>
      </c>
      <c r="F34" s="69">
        <f>'Consumption &amp; Production Data'!AF1000</f>
        <v>395567.99999999994</v>
      </c>
      <c r="G34" s="353">
        <f>'Consumption &amp; Production Data'!U1000</f>
        <v>54</v>
      </c>
      <c r="H34" s="69">
        <f>'Consumption &amp; Production Data'!AG1000</f>
        <v>2970</v>
      </c>
      <c r="I34" s="66">
        <f>'Consumption &amp; Production Data'!V1000</f>
        <v>0</v>
      </c>
      <c r="J34" s="69">
        <f>'Consumption &amp; Production Data'!AH1000</f>
        <v>0</v>
      </c>
      <c r="K34" s="165">
        <f>'Consumption &amp; Production Data'!W1000</f>
        <v>54</v>
      </c>
      <c r="L34" s="69">
        <f>'Consumption &amp; Production Data'!AI1000</f>
        <v>5994</v>
      </c>
      <c r="M34" s="165">
        <f>'Consumption &amp; Production Data'!X1000</f>
        <v>0</v>
      </c>
      <c r="N34" s="69">
        <f>'Consumption &amp; Production Data'!AJ1000</f>
        <v>0</v>
      </c>
      <c r="O34" s="165">
        <f>'Consumption &amp; Production Data'!Y1000</f>
        <v>0</v>
      </c>
      <c r="P34" s="69">
        <f>'Consumption &amp; Production Data'!AK1000</f>
        <v>0</v>
      </c>
      <c r="Q34" s="165">
        <f>'Consumption &amp; Production Data'!Z1000</f>
        <v>0</v>
      </c>
      <c r="R34" s="70">
        <f>'Consumption &amp; Production Data'!AL1000</f>
        <v>0</v>
      </c>
      <c r="S34" s="308">
        <f>'Consumption &amp; Production Data'!Z1000</f>
        <v>0</v>
      </c>
      <c r="T34" s="69">
        <f>'Consumption &amp; Production Data'!AM1000</f>
        <v>0</v>
      </c>
      <c r="U34" s="66">
        <f t="shared" si="0"/>
        <v>773251.2</v>
      </c>
      <c r="V34" s="72">
        <f t="shared" si="1"/>
        <v>14198.399999999998</v>
      </c>
      <c r="W34" s="78">
        <v>0.35924349999999999</v>
      </c>
      <c r="X34" s="79">
        <f>V34*W34</f>
        <v>5100.6829103999989</v>
      </c>
      <c r="Z34" s="5"/>
      <c r="AB34" s="322"/>
    </row>
    <row r="35" spans="2:29" ht="12" customHeight="1" thickBot="1" x14ac:dyDescent="0.4">
      <c r="B35" s="27" t="s">
        <v>85</v>
      </c>
      <c r="C35" s="31">
        <f>'Consumption &amp; Production Data'!S1037</f>
        <v>3096</v>
      </c>
      <c r="D35" s="66">
        <f>'Consumption &amp; Production Data'!AE1037</f>
        <v>256968</v>
      </c>
      <c r="E35" s="31">
        <f>'Consumption &amp; Production Data'!T1037</f>
        <v>8280</v>
      </c>
      <c r="F35" s="69">
        <f>'Consumption &amp; Production Data'!AF1037</f>
        <v>339480</v>
      </c>
      <c r="G35" s="354">
        <f>'Consumption &amp; Production Data'!U1037</f>
        <v>0</v>
      </c>
      <c r="H35" s="69">
        <f>'Consumption &amp; Production Data'!AG1037</f>
        <v>0</v>
      </c>
      <c r="I35" s="67">
        <f>'Consumption &amp; Production Data'!V1037</f>
        <v>0</v>
      </c>
      <c r="J35" s="69">
        <f>'Consumption &amp; Production Data'!AH1037</f>
        <v>0</v>
      </c>
      <c r="K35" s="67">
        <f>'Consumption &amp; Production Data'!W1037</f>
        <v>0</v>
      </c>
      <c r="L35" s="69">
        <f>'Consumption &amp; Production Data'!AI1037</f>
        <v>0</v>
      </c>
      <c r="M35" s="67">
        <f>'Consumption &amp; Production Data'!X1037</f>
        <v>0</v>
      </c>
      <c r="N35" s="69">
        <f>'Consumption &amp; Production Data'!AJ1037</f>
        <v>0</v>
      </c>
      <c r="O35" s="67">
        <f>'Consumption &amp; Production Data'!Y1037</f>
        <v>489</v>
      </c>
      <c r="P35" s="69">
        <f>'Consumption &amp; Production Data'!AK1037</f>
        <v>16137</v>
      </c>
      <c r="Q35" s="67">
        <f>'Consumption &amp; Production Data'!Z1037</f>
        <v>0</v>
      </c>
      <c r="R35" s="70">
        <f>'Consumption &amp; Production Data'!AL1037</f>
        <v>0</v>
      </c>
      <c r="S35" s="73">
        <f>'Consumption &amp; Production Data'!AA1037</f>
        <v>0</v>
      </c>
      <c r="T35" s="69">
        <f>'Consumption &amp; Production Data'!AM1037</f>
        <v>0</v>
      </c>
      <c r="U35" s="66">
        <f t="shared" si="0"/>
        <v>612585</v>
      </c>
      <c r="V35" s="72">
        <f t="shared" si="1"/>
        <v>11865</v>
      </c>
      <c r="W35" s="78">
        <v>0.35924349999999999</v>
      </c>
      <c r="X35" s="79">
        <f>V35*W35</f>
        <v>4262.4241274999995</v>
      </c>
      <c r="Z35" s="5"/>
      <c r="AB35" s="322"/>
    </row>
    <row r="36" spans="2:29" ht="12" customHeight="1" thickBot="1" x14ac:dyDescent="0.4">
      <c r="B36" s="35" t="s">
        <v>86</v>
      </c>
      <c r="C36" s="65">
        <f>SUM(C32:C35)</f>
        <v>12014.4</v>
      </c>
      <c r="D36" s="65">
        <f t="shared" ref="D36" si="22">SUM(D32:D35)</f>
        <v>997195.2</v>
      </c>
      <c r="E36" s="65">
        <f t="shared" ref="E36:S36" si="23">SUM(E32:E35)</f>
        <v>33492</v>
      </c>
      <c r="F36" s="65">
        <f t="shared" ref="F36" si="24">SUM(F32:F35)</f>
        <v>1373172</v>
      </c>
      <c r="G36" s="65">
        <f t="shared" si="23"/>
        <v>954</v>
      </c>
      <c r="H36" s="65">
        <f t="shared" ref="H36" si="25">SUM(H32:H35)</f>
        <v>52470</v>
      </c>
      <c r="I36" s="356">
        <f t="shared" si="23"/>
        <v>794.88</v>
      </c>
      <c r="J36" s="65">
        <f t="shared" ref="J36" si="26">SUM(J32:J35)</f>
        <v>29410.560000000001</v>
      </c>
      <c r="K36" s="65">
        <f t="shared" si="23"/>
        <v>166.5</v>
      </c>
      <c r="L36" s="65">
        <f t="shared" ref="L36" si="27">SUM(L32:L35)</f>
        <v>18481.5</v>
      </c>
      <c r="M36" s="65">
        <f t="shared" si="23"/>
        <v>297</v>
      </c>
      <c r="N36" s="65">
        <f t="shared" ref="N36" si="28">SUM(N32:N35)</f>
        <v>19602</v>
      </c>
      <c r="O36" s="65">
        <f t="shared" si="23"/>
        <v>489</v>
      </c>
      <c r="P36" s="65">
        <f t="shared" ref="P36" si="29">SUM(P32:P35)</f>
        <v>16137</v>
      </c>
      <c r="Q36" s="65">
        <f t="shared" si="23"/>
        <v>0</v>
      </c>
      <c r="R36" s="65">
        <f t="shared" ref="R36" si="30">SUM(R32:R35)</f>
        <v>0</v>
      </c>
      <c r="S36" s="336">
        <f t="shared" si="23"/>
        <v>0</v>
      </c>
      <c r="T36" s="65">
        <f t="shared" ref="T36" si="31">SUM(T32:T35)</f>
        <v>0</v>
      </c>
      <c r="U36" s="37">
        <f t="shared" si="0"/>
        <v>2506468.2600000002</v>
      </c>
      <c r="V36" s="37">
        <f>(C36+E36+G36+I36+K36+M36+O36+Q36+S36)</f>
        <v>48207.78</v>
      </c>
      <c r="W36" s="37"/>
      <c r="X36" s="38">
        <f>ROUNDDOWN(SUM(X32:X35),0)</f>
        <v>17318</v>
      </c>
      <c r="Z36" s="5"/>
      <c r="AB36" s="322"/>
    </row>
    <row r="37" spans="2:29" ht="15.75" customHeight="1" thickBot="1" x14ac:dyDescent="0.4">
      <c r="B37" s="25" t="s">
        <v>6</v>
      </c>
      <c r="C37" s="68">
        <f>(C18+C31+C36)</f>
        <v>64230.000000000007</v>
      </c>
      <c r="D37" s="68">
        <f>(D36+D31+D18)</f>
        <v>5331090</v>
      </c>
      <c r="E37" s="68">
        <f>(E18+E31+E36)</f>
        <v>141721.20000000001</v>
      </c>
      <c r="F37" s="68">
        <f>(F36+F31+F18)</f>
        <v>5810569.2000000002</v>
      </c>
      <c r="G37" s="68">
        <f t="shared" ref="G37:T37" si="32">(G18+G31+G36)</f>
        <v>28591.379999999997</v>
      </c>
      <c r="H37" s="68">
        <f t="shared" si="32"/>
        <v>1572525.9</v>
      </c>
      <c r="I37" s="68">
        <f t="shared" si="32"/>
        <v>7455.54</v>
      </c>
      <c r="J37" s="68">
        <f t="shared" si="32"/>
        <v>275854.98</v>
      </c>
      <c r="K37" s="68">
        <f t="shared" si="32"/>
        <v>1261.8</v>
      </c>
      <c r="L37" s="68">
        <f t="shared" si="32"/>
        <v>140059.79999999999</v>
      </c>
      <c r="M37" s="68">
        <f t="shared" si="32"/>
        <v>417</v>
      </c>
      <c r="N37" s="68">
        <f t="shared" si="32"/>
        <v>24057</v>
      </c>
      <c r="O37" s="68">
        <f t="shared" si="32"/>
        <v>1569</v>
      </c>
      <c r="P37" s="68">
        <f t="shared" si="32"/>
        <v>51777</v>
      </c>
      <c r="Q37" s="68">
        <f t="shared" si="32"/>
        <v>120</v>
      </c>
      <c r="R37" s="68">
        <f t="shared" si="32"/>
        <v>2400</v>
      </c>
      <c r="S37" s="357">
        <f t="shared" si="32"/>
        <v>648</v>
      </c>
      <c r="T37" s="358">
        <f t="shared" si="32"/>
        <v>17496</v>
      </c>
      <c r="U37" s="351">
        <f t="shared" si="0"/>
        <v>13225829.880000001</v>
      </c>
      <c r="V37" s="351">
        <f>ROUNDDOWN(C37+E37+G37+I37+K37+M37+O37+Q37+S37,0)</f>
        <v>246013</v>
      </c>
      <c r="W37" s="351">
        <f>ROUNDDOWN(W18+W31+W36,0)</f>
        <v>0</v>
      </c>
      <c r="X37" s="13">
        <f>ROUNDUP(X18+X31+X36,0)</f>
        <v>88377</v>
      </c>
      <c r="Z37" s="324"/>
      <c r="AA37" s="26"/>
      <c r="AB37" s="325"/>
      <c r="AC37" s="26"/>
    </row>
    <row r="38" spans="2:29" x14ac:dyDescent="0.35">
      <c r="P38" s="80"/>
      <c r="S38" s="359"/>
      <c r="T38" s="360"/>
      <c r="V38" s="26"/>
    </row>
    <row r="39" spans="2:29" ht="12" thickBot="1" x14ac:dyDescent="0.4">
      <c r="S39" s="361"/>
      <c r="T39" s="362"/>
    </row>
    <row r="40" spans="2:29" ht="15.75" customHeight="1" thickBot="1" x14ac:dyDescent="0.4">
      <c r="B40" s="481" t="s">
        <v>87</v>
      </c>
      <c r="C40" s="482"/>
      <c r="D40" s="482"/>
      <c r="E40" s="482"/>
      <c r="F40" s="482"/>
      <c r="G40" s="482"/>
      <c r="H40" s="482"/>
      <c r="I40" s="482"/>
      <c r="J40" s="482"/>
      <c r="K40" s="482"/>
      <c r="L40" s="482"/>
      <c r="M40" s="482"/>
      <c r="N40" s="482"/>
      <c r="O40" s="482"/>
      <c r="P40" s="482"/>
      <c r="Q40" s="482"/>
      <c r="R40" s="482"/>
      <c r="S40" s="491"/>
      <c r="T40" s="491"/>
      <c r="U40" s="482"/>
      <c r="V40" s="482"/>
      <c r="W40" s="483"/>
      <c r="X40" s="14">
        <f>+X37+AD37</f>
        <v>88377</v>
      </c>
    </row>
    <row r="41" spans="2:29" ht="18.5" thickBot="1" x14ac:dyDescent="0.4">
      <c r="B41" s="481" t="s">
        <v>88</v>
      </c>
      <c r="C41" s="482"/>
      <c r="D41" s="482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  <c r="Q41" s="482"/>
      <c r="R41" s="482"/>
      <c r="S41" s="482"/>
      <c r="T41" s="482"/>
      <c r="U41" s="482"/>
      <c r="V41" s="482"/>
      <c r="W41" s="483"/>
      <c r="X41" s="14">
        <f>+X38+AD38</f>
        <v>0</v>
      </c>
    </row>
    <row r="42" spans="2:29" x14ac:dyDescent="0.35">
      <c r="T42" s="4"/>
      <c r="AC42" s="5"/>
    </row>
    <row r="43" spans="2:29" ht="15.75" customHeight="1" x14ac:dyDescent="0.35">
      <c r="I43" s="352"/>
      <c r="T43" s="4"/>
    </row>
    <row r="44" spans="2:29" x14ac:dyDescent="0.35">
      <c r="T44" s="4"/>
      <c r="V44" s="5"/>
    </row>
    <row r="45" spans="2:29" x14ac:dyDescent="0.35">
      <c r="T45" s="4"/>
      <c r="V45" s="5"/>
    </row>
    <row r="46" spans="2:29" x14ac:dyDescent="0.35">
      <c r="T46" s="4"/>
    </row>
    <row r="47" spans="2:29" x14ac:dyDescent="0.35">
      <c r="T47" s="4"/>
    </row>
    <row r="48" spans="2:29" x14ac:dyDescent="0.35">
      <c r="T48" s="4"/>
    </row>
    <row r="49" spans="20:20" x14ac:dyDescent="0.35">
      <c r="T49" s="4"/>
    </row>
    <row r="50" spans="20:20" x14ac:dyDescent="0.35">
      <c r="T50" s="4"/>
    </row>
    <row r="51" spans="20:20" x14ac:dyDescent="0.35">
      <c r="T51" s="4"/>
    </row>
    <row r="52" spans="20:20" x14ac:dyDescent="0.35">
      <c r="T52" s="4"/>
    </row>
    <row r="53" spans="20:20" x14ac:dyDescent="0.35">
      <c r="T53" s="4"/>
    </row>
    <row r="54" spans="20:20" x14ac:dyDescent="0.35">
      <c r="T54" s="4"/>
    </row>
    <row r="55" spans="20:20" x14ac:dyDescent="0.35">
      <c r="T55" s="4"/>
    </row>
    <row r="56" spans="20:20" x14ac:dyDescent="0.35">
      <c r="T56" s="4"/>
    </row>
    <row r="57" spans="20:20" x14ac:dyDescent="0.35">
      <c r="T57" s="4"/>
    </row>
    <row r="58" spans="20:20" x14ac:dyDescent="0.35">
      <c r="T58" s="4"/>
    </row>
    <row r="59" spans="20:20" x14ac:dyDescent="0.35">
      <c r="T59" s="4"/>
    </row>
    <row r="60" spans="20:20" x14ac:dyDescent="0.35">
      <c r="T60" s="4"/>
    </row>
    <row r="61" spans="20:20" x14ac:dyDescent="0.35">
      <c r="T61" s="4"/>
    </row>
    <row r="62" spans="20:20" x14ac:dyDescent="0.35">
      <c r="T62" s="4"/>
    </row>
    <row r="63" spans="20:20" x14ac:dyDescent="0.35">
      <c r="T63" s="4"/>
    </row>
    <row r="64" spans="20:20" x14ac:dyDescent="0.35">
      <c r="T64" s="4"/>
    </row>
    <row r="65" spans="20:20" x14ac:dyDescent="0.35">
      <c r="T65" s="4"/>
    </row>
    <row r="66" spans="20:20" x14ac:dyDescent="0.35">
      <c r="T66" s="4"/>
    </row>
    <row r="67" spans="20:20" x14ac:dyDescent="0.35">
      <c r="T67" s="4"/>
    </row>
    <row r="68" spans="20:20" x14ac:dyDescent="0.35">
      <c r="T68" s="4"/>
    </row>
    <row r="69" spans="20:20" x14ac:dyDescent="0.35">
      <c r="T69" s="4"/>
    </row>
    <row r="70" spans="20:20" x14ac:dyDescent="0.35">
      <c r="T70" s="4"/>
    </row>
    <row r="71" spans="20:20" x14ac:dyDescent="0.35">
      <c r="T71" s="4"/>
    </row>
    <row r="72" spans="20:20" x14ac:dyDescent="0.35">
      <c r="T72" s="4"/>
    </row>
    <row r="73" spans="20:20" x14ac:dyDescent="0.35">
      <c r="T73" s="4"/>
    </row>
    <row r="74" spans="20:20" x14ac:dyDescent="0.35">
      <c r="T74" s="4"/>
    </row>
    <row r="75" spans="20:20" x14ac:dyDescent="0.35">
      <c r="T75" s="4"/>
    </row>
    <row r="76" spans="20:20" x14ac:dyDescent="0.35">
      <c r="T76" s="4"/>
    </row>
    <row r="77" spans="20:20" x14ac:dyDescent="0.35">
      <c r="T77" s="4"/>
    </row>
    <row r="78" spans="20:20" x14ac:dyDescent="0.35">
      <c r="T78" s="4"/>
    </row>
    <row r="79" spans="20:20" x14ac:dyDescent="0.35">
      <c r="T79" s="4"/>
    </row>
    <row r="80" spans="20:20" x14ac:dyDescent="0.35">
      <c r="T80" s="4"/>
    </row>
    <row r="81" spans="20:20" x14ac:dyDescent="0.35">
      <c r="T81" s="4"/>
    </row>
    <row r="82" spans="20:20" x14ac:dyDescent="0.35">
      <c r="T82" s="4"/>
    </row>
    <row r="83" spans="20:20" x14ac:dyDescent="0.35">
      <c r="T83" s="4"/>
    </row>
    <row r="84" spans="20:20" x14ac:dyDescent="0.35">
      <c r="T84" s="4"/>
    </row>
    <row r="85" spans="20:20" x14ac:dyDescent="0.35">
      <c r="T85" s="4"/>
    </row>
    <row r="86" spans="20:20" x14ac:dyDescent="0.35">
      <c r="T86" s="4"/>
    </row>
    <row r="87" spans="20:20" x14ac:dyDescent="0.35">
      <c r="T87" s="4"/>
    </row>
    <row r="88" spans="20:20" x14ac:dyDescent="0.35">
      <c r="T88" s="4"/>
    </row>
    <row r="89" spans="20:20" x14ac:dyDescent="0.35">
      <c r="T89" s="4"/>
    </row>
    <row r="90" spans="20:20" x14ac:dyDescent="0.35">
      <c r="T90" s="4"/>
    </row>
    <row r="91" spans="20:20" x14ac:dyDescent="0.35">
      <c r="T91" s="4"/>
    </row>
    <row r="92" spans="20:20" x14ac:dyDescent="0.35">
      <c r="T92" s="4"/>
    </row>
    <row r="93" spans="20:20" x14ac:dyDescent="0.35">
      <c r="T93" s="4"/>
    </row>
    <row r="94" spans="20:20" x14ac:dyDescent="0.35">
      <c r="T94" s="4"/>
    </row>
    <row r="95" spans="20:20" x14ac:dyDescent="0.35">
      <c r="T95" s="4"/>
    </row>
    <row r="96" spans="20:20" x14ac:dyDescent="0.35">
      <c r="T96" s="4"/>
    </row>
    <row r="97" spans="20:20" x14ac:dyDescent="0.35">
      <c r="T97" s="4"/>
    </row>
    <row r="98" spans="20:20" x14ac:dyDescent="0.35">
      <c r="T98" s="4"/>
    </row>
    <row r="99" spans="20:20" x14ac:dyDescent="0.35">
      <c r="T99" s="4"/>
    </row>
    <row r="100" spans="20:20" x14ac:dyDescent="0.35">
      <c r="T100" s="4"/>
    </row>
    <row r="101" spans="20:20" x14ac:dyDescent="0.35">
      <c r="T101" s="4"/>
    </row>
    <row r="102" spans="20:20" x14ac:dyDescent="0.35">
      <c r="T102" s="4"/>
    </row>
    <row r="103" spans="20:20" x14ac:dyDescent="0.35">
      <c r="T103" s="4"/>
    </row>
    <row r="104" spans="20:20" x14ac:dyDescent="0.35">
      <c r="T104" s="4"/>
    </row>
    <row r="105" spans="20:20" x14ac:dyDescent="0.35">
      <c r="T105" s="4"/>
    </row>
    <row r="106" spans="20:20" x14ac:dyDescent="0.35">
      <c r="T106" s="4"/>
    </row>
    <row r="107" spans="20:20" x14ac:dyDescent="0.35">
      <c r="T107" s="4"/>
    </row>
    <row r="108" spans="20:20" x14ac:dyDescent="0.35">
      <c r="T108" s="4"/>
    </row>
    <row r="109" spans="20:20" x14ac:dyDescent="0.35">
      <c r="T109" s="4"/>
    </row>
    <row r="110" spans="20:20" x14ac:dyDescent="0.35">
      <c r="T110" s="4"/>
    </row>
    <row r="111" spans="20:20" x14ac:dyDescent="0.35">
      <c r="T111" s="4"/>
    </row>
    <row r="112" spans="20:20" x14ac:dyDescent="0.35">
      <c r="T112" s="4"/>
    </row>
    <row r="113" spans="20:20" x14ac:dyDescent="0.35">
      <c r="T113" s="4"/>
    </row>
    <row r="114" spans="20:20" x14ac:dyDescent="0.35">
      <c r="T114" s="4"/>
    </row>
    <row r="115" spans="20:20" x14ac:dyDescent="0.35">
      <c r="T115" s="4"/>
    </row>
    <row r="116" spans="20:20" x14ac:dyDescent="0.35">
      <c r="T116" s="4"/>
    </row>
    <row r="117" spans="20:20" x14ac:dyDescent="0.35">
      <c r="T117" s="4"/>
    </row>
    <row r="118" spans="20:20" x14ac:dyDescent="0.35">
      <c r="T118" s="4"/>
    </row>
    <row r="119" spans="20:20" x14ac:dyDescent="0.35">
      <c r="T119" s="4"/>
    </row>
    <row r="120" spans="20:20" x14ac:dyDescent="0.35">
      <c r="T120" s="4"/>
    </row>
    <row r="121" spans="20:20" x14ac:dyDescent="0.35">
      <c r="T121" s="4"/>
    </row>
    <row r="122" spans="20:20" x14ac:dyDescent="0.35">
      <c r="T122" s="4"/>
    </row>
    <row r="123" spans="20:20" x14ac:dyDescent="0.35">
      <c r="T123" s="4"/>
    </row>
    <row r="124" spans="20:20" x14ac:dyDescent="0.35">
      <c r="T124" s="4"/>
    </row>
    <row r="125" spans="20:20" x14ac:dyDescent="0.35">
      <c r="T125" s="4"/>
    </row>
    <row r="126" spans="20:20" x14ac:dyDescent="0.35">
      <c r="T126" s="4"/>
    </row>
    <row r="127" spans="20:20" x14ac:dyDescent="0.35">
      <c r="T127" s="4"/>
    </row>
    <row r="128" spans="20:20" x14ac:dyDescent="0.35">
      <c r="T128" s="4"/>
    </row>
    <row r="129" spans="20:20" x14ac:dyDescent="0.35">
      <c r="T129" s="4"/>
    </row>
    <row r="130" spans="20:20" x14ac:dyDescent="0.35">
      <c r="T130" s="4"/>
    </row>
    <row r="131" spans="20:20" x14ac:dyDescent="0.35">
      <c r="T131" s="4"/>
    </row>
    <row r="132" spans="20:20" x14ac:dyDescent="0.35">
      <c r="T132" s="4"/>
    </row>
    <row r="133" spans="20:20" x14ac:dyDescent="0.35">
      <c r="T133" s="4"/>
    </row>
    <row r="134" spans="20:20" x14ac:dyDescent="0.35">
      <c r="T134" s="4"/>
    </row>
    <row r="135" spans="20:20" x14ac:dyDescent="0.35">
      <c r="T135" s="4"/>
    </row>
    <row r="136" spans="20:20" x14ac:dyDescent="0.35">
      <c r="T136" s="4"/>
    </row>
    <row r="137" spans="20:20" x14ac:dyDescent="0.35">
      <c r="T137" s="4"/>
    </row>
    <row r="138" spans="20:20" x14ac:dyDescent="0.35">
      <c r="T138" s="4"/>
    </row>
    <row r="139" spans="20:20" x14ac:dyDescent="0.35">
      <c r="T139" s="4"/>
    </row>
    <row r="140" spans="20:20" x14ac:dyDescent="0.35">
      <c r="T140" s="4"/>
    </row>
    <row r="141" spans="20:20" x14ac:dyDescent="0.35">
      <c r="T141" s="4"/>
    </row>
    <row r="142" spans="20:20" x14ac:dyDescent="0.35">
      <c r="T142" s="4"/>
    </row>
    <row r="143" spans="20:20" x14ac:dyDescent="0.35">
      <c r="T143" s="4"/>
    </row>
    <row r="144" spans="20:20" x14ac:dyDescent="0.35">
      <c r="T144" s="4"/>
    </row>
    <row r="145" spans="20:20" x14ac:dyDescent="0.35">
      <c r="T145" s="4"/>
    </row>
    <row r="146" spans="20:20" x14ac:dyDescent="0.35">
      <c r="T146" s="4"/>
    </row>
    <row r="147" spans="20:20" x14ac:dyDescent="0.35">
      <c r="T147" s="4"/>
    </row>
    <row r="148" spans="20:20" x14ac:dyDescent="0.35">
      <c r="T148" s="4"/>
    </row>
    <row r="149" spans="20:20" x14ac:dyDescent="0.35">
      <c r="T149" s="4"/>
    </row>
    <row r="150" spans="20:20" x14ac:dyDescent="0.35">
      <c r="T150" s="4"/>
    </row>
    <row r="151" spans="20:20" x14ac:dyDescent="0.35">
      <c r="T151" s="4"/>
    </row>
    <row r="152" spans="20:20" x14ac:dyDescent="0.35">
      <c r="T152" s="4"/>
    </row>
    <row r="153" spans="20:20" x14ac:dyDescent="0.35">
      <c r="T153" s="4"/>
    </row>
    <row r="154" spans="20:20" x14ac:dyDescent="0.35">
      <c r="T154" s="4"/>
    </row>
    <row r="155" spans="20:20" x14ac:dyDescent="0.35">
      <c r="T155" s="4"/>
    </row>
    <row r="156" spans="20:20" x14ac:dyDescent="0.35">
      <c r="T156" s="4"/>
    </row>
    <row r="157" spans="20:20" x14ac:dyDescent="0.35">
      <c r="T157" s="4"/>
    </row>
    <row r="158" spans="20:20" x14ac:dyDescent="0.35">
      <c r="T158" s="4"/>
    </row>
    <row r="159" spans="20:20" x14ac:dyDescent="0.35">
      <c r="T159" s="4"/>
    </row>
    <row r="160" spans="20:20" x14ac:dyDescent="0.35">
      <c r="T160" s="4"/>
    </row>
    <row r="161" spans="20:20" x14ac:dyDescent="0.35">
      <c r="T161" s="4"/>
    </row>
    <row r="162" spans="20:20" x14ac:dyDescent="0.35">
      <c r="T162" s="4"/>
    </row>
    <row r="163" spans="20:20" x14ac:dyDescent="0.35">
      <c r="T163" s="4"/>
    </row>
    <row r="164" spans="20:20" x14ac:dyDescent="0.35">
      <c r="T164" s="4"/>
    </row>
    <row r="165" spans="20:20" x14ac:dyDescent="0.35">
      <c r="T165" s="4"/>
    </row>
    <row r="166" spans="20:20" x14ac:dyDescent="0.35">
      <c r="T166" s="4"/>
    </row>
    <row r="167" spans="20:20" x14ac:dyDescent="0.35">
      <c r="T167" s="4"/>
    </row>
    <row r="168" spans="20:20" x14ac:dyDescent="0.35">
      <c r="T168" s="4"/>
    </row>
    <row r="169" spans="20:20" x14ac:dyDescent="0.35">
      <c r="T169" s="4"/>
    </row>
    <row r="170" spans="20:20" x14ac:dyDescent="0.35">
      <c r="T170" s="4"/>
    </row>
    <row r="171" spans="20:20" x14ac:dyDescent="0.35">
      <c r="T171" s="4"/>
    </row>
    <row r="172" spans="20:20" x14ac:dyDescent="0.35">
      <c r="T172" s="4"/>
    </row>
    <row r="173" spans="20:20" x14ac:dyDescent="0.35">
      <c r="T173" s="4"/>
    </row>
    <row r="174" spans="20:20" x14ac:dyDescent="0.35">
      <c r="T174" s="4"/>
    </row>
    <row r="175" spans="20:20" x14ac:dyDescent="0.35">
      <c r="T175" s="4"/>
    </row>
    <row r="176" spans="20:20" x14ac:dyDescent="0.35">
      <c r="T176" s="4"/>
    </row>
    <row r="177" spans="20:20" x14ac:dyDescent="0.35">
      <c r="T177" s="4"/>
    </row>
    <row r="178" spans="20:20" x14ac:dyDescent="0.35">
      <c r="T178" s="4"/>
    </row>
    <row r="179" spans="20:20" x14ac:dyDescent="0.35">
      <c r="T179" s="4"/>
    </row>
    <row r="180" spans="20:20" x14ac:dyDescent="0.35">
      <c r="T180" s="4"/>
    </row>
    <row r="181" spans="20:20" x14ac:dyDescent="0.35">
      <c r="T181" s="4"/>
    </row>
    <row r="182" spans="20:20" x14ac:dyDescent="0.35">
      <c r="T182" s="4"/>
    </row>
    <row r="183" spans="20:20" x14ac:dyDescent="0.35">
      <c r="T183" s="4"/>
    </row>
    <row r="184" spans="20:20" x14ac:dyDescent="0.35">
      <c r="T184" s="4"/>
    </row>
    <row r="185" spans="20:20" x14ac:dyDescent="0.35">
      <c r="T185" s="4"/>
    </row>
    <row r="186" spans="20:20" x14ac:dyDescent="0.35">
      <c r="T186" s="4"/>
    </row>
    <row r="187" spans="20:20" x14ac:dyDescent="0.35">
      <c r="T187" s="4"/>
    </row>
    <row r="188" spans="20:20" x14ac:dyDescent="0.35">
      <c r="T188" s="4"/>
    </row>
    <row r="189" spans="20:20" x14ac:dyDescent="0.35">
      <c r="T189" s="4"/>
    </row>
    <row r="190" spans="20:20" x14ac:dyDescent="0.35">
      <c r="T190" s="4"/>
    </row>
    <row r="191" spans="20:20" x14ac:dyDescent="0.35">
      <c r="T191" s="4"/>
    </row>
    <row r="192" spans="20:20" x14ac:dyDescent="0.35">
      <c r="T192" s="4"/>
    </row>
    <row r="193" spans="20:20" x14ac:dyDescent="0.35">
      <c r="T193" s="4"/>
    </row>
    <row r="194" spans="20:20" x14ac:dyDescent="0.35">
      <c r="T194" s="4"/>
    </row>
    <row r="195" spans="20:20" x14ac:dyDescent="0.35">
      <c r="T195" s="4"/>
    </row>
    <row r="196" spans="20:20" x14ac:dyDescent="0.35">
      <c r="T196" s="4"/>
    </row>
    <row r="197" spans="20:20" x14ac:dyDescent="0.35">
      <c r="T197" s="4"/>
    </row>
    <row r="198" spans="20:20" x14ac:dyDescent="0.35">
      <c r="T198" s="4"/>
    </row>
    <row r="199" spans="20:20" x14ac:dyDescent="0.35">
      <c r="T199" s="4"/>
    </row>
    <row r="200" spans="20:20" x14ac:dyDescent="0.35">
      <c r="T200" s="4"/>
    </row>
    <row r="201" spans="20:20" x14ac:dyDescent="0.35">
      <c r="T201" s="4"/>
    </row>
    <row r="202" spans="20:20" x14ac:dyDescent="0.35">
      <c r="T202" s="4"/>
    </row>
    <row r="203" spans="20:20" x14ac:dyDescent="0.35">
      <c r="T203" s="4"/>
    </row>
    <row r="204" spans="20:20" x14ac:dyDescent="0.35">
      <c r="T204" s="4"/>
    </row>
    <row r="205" spans="20:20" x14ac:dyDescent="0.35">
      <c r="T205" s="4"/>
    </row>
    <row r="206" spans="20:20" x14ac:dyDescent="0.35">
      <c r="T206" s="4"/>
    </row>
    <row r="207" spans="20:20" x14ac:dyDescent="0.35">
      <c r="T207" s="4"/>
    </row>
    <row r="208" spans="20:20" x14ac:dyDescent="0.35">
      <c r="T208" s="4"/>
    </row>
    <row r="209" spans="20:20" x14ac:dyDescent="0.35">
      <c r="T209" s="4"/>
    </row>
    <row r="210" spans="20:20" x14ac:dyDescent="0.35">
      <c r="T210" s="4"/>
    </row>
    <row r="211" spans="20:20" x14ac:dyDescent="0.35">
      <c r="T211" s="4"/>
    </row>
    <row r="212" spans="20:20" x14ac:dyDescent="0.35">
      <c r="T212" s="4"/>
    </row>
    <row r="213" spans="20:20" x14ac:dyDescent="0.35">
      <c r="T213" s="4"/>
    </row>
    <row r="214" spans="20:20" x14ac:dyDescent="0.35">
      <c r="T214" s="4"/>
    </row>
    <row r="215" spans="20:20" x14ac:dyDescent="0.35">
      <c r="T215" s="4"/>
    </row>
    <row r="216" spans="20:20" x14ac:dyDescent="0.35">
      <c r="T216" s="4"/>
    </row>
    <row r="217" spans="20:20" x14ac:dyDescent="0.35">
      <c r="T217" s="4"/>
    </row>
    <row r="218" spans="20:20" x14ac:dyDescent="0.35">
      <c r="T218" s="4"/>
    </row>
    <row r="219" spans="20:20" x14ac:dyDescent="0.35">
      <c r="T219" s="4"/>
    </row>
    <row r="220" spans="20:20" x14ac:dyDescent="0.35">
      <c r="T220" s="4"/>
    </row>
    <row r="221" spans="20:20" x14ac:dyDescent="0.35">
      <c r="T221" s="4"/>
    </row>
    <row r="222" spans="20:20" x14ac:dyDescent="0.35">
      <c r="T222" s="4"/>
    </row>
    <row r="223" spans="20:20" x14ac:dyDescent="0.35">
      <c r="T223" s="4"/>
    </row>
    <row r="224" spans="20:20" x14ac:dyDescent="0.35">
      <c r="T224" s="4"/>
    </row>
    <row r="225" spans="20:20" x14ac:dyDescent="0.35">
      <c r="T225" s="4"/>
    </row>
    <row r="226" spans="20:20" x14ac:dyDescent="0.35">
      <c r="T226" s="4"/>
    </row>
    <row r="227" spans="20:20" x14ac:dyDescent="0.35">
      <c r="T227" s="4"/>
    </row>
    <row r="228" spans="20:20" x14ac:dyDescent="0.35">
      <c r="T228" s="4"/>
    </row>
    <row r="229" spans="20:20" x14ac:dyDescent="0.35">
      <c r="T229" s="4"/>
    </row>
    <row r="230" spans="20:20" x14ac:dyDescent="0.35">
      <c r="T230" s="4"/>
    </row>
    <row r="231" spans="20:20" x14ac:dyDescent="0.35">
      <c r="T231" s="4"/>
    </row>
    <row r="232" spans="20:20" x14ac:dyDescent="0.35">
      <c r="T232" s="4"/>
    </row>
    <row r="233" spans="20:20" x14ac:dyDescent="0.35">
      <c r="T233" s="4"/>
    </row>
    <row r="234" spans="20:20" x14ac:dyDescent="0.35">
      <c r="T234" s="4"/>
    </row>
    <row r="235" spans="20:20" x14ac:dyDescent="0.35">
      <c r="T235" s="4"/>
    </row>
    <row r="236" spans="20:20" x14ac:dyDescent="0.35">
      <c r="T236" s="4"/>
    </row>
    <row r="237" spans="20:20" x14ac:dyDescent="0.35">
      <c r="T237" s="4"/>
    </row>
    <row r="238" spans="20:20" x14ac:dyDescent="0.35">
      <c r="T238" s="4"/>
    </row>
    <row r="239" spans="20:20" x14ac:dyDescent="0.35">
      <c r="T239" s="4"/>
    </row>
    <row r="240" spans="20:20" x14ac:dyDescent="0.35">
      <c r="T240" s="4"/>
    </row>
    <row r="241" spans="20:20" x14ac:dyDescent="0.35">
      <c r="T241" s="4"/>
    </row>
    <row r="242" spans="20:20" x14ac:dyDescent="0.35">
      <c r="T242" s="4"/>
    </row>
    <row r="243" spans="20:20" x14ac:dyDescent="0.35">
      <c r="T243" s="4"/>
    </row>
    <row r="244" spans="20:20" x14ac:dyDescent="0.35">
      <c r="T244" s="4"/>
    </row>
    <row r="245" spans="20:20" x14ac:dyDescent="0.35">
      <c r="T245" s="4"/>
    </row>
    <row r="246" spans="20:20" x14ac:dyDescent="0.35">
      <c r="T246" s="4"/>
    </row>
    <row r="247" spans="20:20" x14ac:dyDescent="0.35">
      <c r="T247" s="4"/>
    </row>
    <row r="248" spans="20:20" x14ac:dyDescent="0.35">
      <c r="T248" s="4"/>
    </row>
    <row r="249" spans="20:20" x14ac:dyDescent="0.35">
      <c r="T249" s="4"/>
    </row>
    <row r="250" spans="20:20" x14ac:dyDescent="0.35">
      <c r="T250" s="4"/>
    </row>
    <row r="251" spans="20:20" x14ac:dyDescent="0.35">
      <c r="T251" s="4"/>
    </row>
    <row r="252" spans="20:20" x14ac:dyDescent="0.35">
      <c r="T252" s="4"/>
    </row>
    <row r="253" spans="20:20" x14ac:dyDescent="0.35">
      <c r="T253" s="4"/>
    </row>
    <row r="254" spans="20:20" x14ac:dyDescent="0.35">
      <c r="T254" s="4"/>
    </row>
    <row r="255" spans="20:20" x14ac:dyDescent="0.35">
      <c r="T255" s="4"/>
    </row>
    <row r="256" spans="20:20" x14ac:dyDescent="0.35">
      <c r="T256" s="4"/>
    </row>
    <row r="257" spans="20:20" x14ac:dyDescent="0.35">
      <c r="T257" s="4"/>
    </row>
    <row r="258" spans="20:20" x14ac:dyDescent="0.35">
      <c r="T258" s="4"/>
    </row>
    <row r="259" spans="20:20" x14ac:dyDescent="0.35">
      <c r="T259" s="4"/>
    </row>
    <row r="260" spans="20:20" x14ac:dyDescent="0.35">
      <c r="T260" s="4"/>
    </row>
    <row r="261" spans="20:20" x14ac:dyDescent="0.35">
      <c r="T261" s="4"/>
    </row>
    <row r="262" spans="20:20" x14ac:dyDescent="0.35">
      <c r="T262" s="4"/>
    </row>
    <row r="263" spans="20:20" x14ac:dyDescent="0.35">
      <c r="T263" s="4"/>
    </row>
    <row r="264" spans="20:20" x14ac:dyDescent="0.35">
      <c r="T264" s="4"/>
    </row>
    <row r="265" spans="20:20" x14ac:dyDescent="0.35">
      <c r="T265" s="4"/>
    </row>
    <row r="266" spans="20:20" x14ac:dyDescent="0.35">
      <c r="T266" s="4"/>
    </row>
    <row r="267" spans="20:20" x14ac:dyDescent="0.35">
      <c r="T267" s="4"/>
    </row>
    <row r="268" spans="20:20" x14ac:dyDescent="0.35">
      <c r="T268" s="4"/>
    </row>
    <row r="269" spans="20:20" x14ac:dyDescent="0.35">
      <c r="T269" s="4"/>
    </row>
    <row r="270" spans="20:20" x14ac:dyDescent="0.35">
      <c r="T270" s="4"/>
    </row>
    <row r="271" spans="20:20" x14ac:dyDescent="0.35">
      <c r="T271" s="4"/>
    </row>
    <row r="272" spans="20:20" x14ac:dyDescent="0.35">
      <c r="T272" s="4"/>
    </row>
    <row r="273" spans="20:20" x14ac:dyDescent="0.35">
      <c r="T273" s="4"/>
    </row>
    <row r="274" spans="20:20" x14ac:dyDescent="0.35">
      <c r="T274" s="4"/>
    </row>
    <row r="275" spans="20:20" x14ac:dyDescent="0.35">
      <c r="T275" s="4"/>
    </row>
    <row r="276" spans="20:20" x14ac:dyDescent="0.35">
      <c r="T276" s="4"/>
    </row>
    <row r="277" spans="20:20" x14ac:dyDescent="0.35">
      <c r="T277" s="4"/>
    </row>
    <row r="278" spans="20:20" x14ac:dyDescent="0.35">
      <c r="T278" s="4"/>
    </row>
    <row r="279" spans="20:20" x14ac:dyDescent="0.35">
      <c r="T279" s="4"/>
    </row>
    <row r="280" spans="20:20" x14ac:dyDescent="0.35">
      <c r="T280" s="4"/>
    </row>
    <row r="281" spans="20:20" x14ac:dyDescent="0.35">
      <c r="T281" s="4"/>
    </row>
    <row r="282" spans="20:20" x14ac:dyDescent="0.35">
      <c r="T282" s="4"/>
    </row>
    <row r="283" spans="20:20" x14ac:dyDescent="0.35">
      <c r="T283" s="4"/>
    </row>
    <row r="284" spans="20:20" x14ac:dyDescent="0.35">
      <c r="T284" s="4"/>
    </row>
    <row r="285" spans="20:20" x14ac:dyDescent="0.35">
      <c r="T285" s="4"/>
    </row>
    <row r="286" spans="20:20" x14ac:dyDescent="0.35">
      <c r="T286" s="4"/>
    </row>
    <row r="287" spans="20:20" x14ac:dyDescent="0.35">
      <c r="T287" s="4"/>
    </row>
    <row r="288" spans="20:20" x14ac:dyDescent="0.35">
      <c r="T288" s="4"/>
    </row>
    <row r="289" spans="20:20" x14ac:dyDescent="0.35">
      <c r="T289" s="4"/>
    </row>
    <row r="290" spans="20:20" x14ac:dyDescent="0.35">
      <c r="T290" s="4"/>
    </row>
    <row r="291" spans="20:20" x14ac:dyDescent="0.35">
      <c r="T291" s="4"/>
    </row>
    <row r="292" spans="20:20" x14ac:dyDescent="0.35">
      <c r="T292" s="4"/>
    </row>
    <row r="293" spans="20:20" x14ac:dyDescent="0.35">
      <c r="T293" s="4"/>
    </row>
    <row r="294" spans="20:20" x14ac:dyDescent="0.35">
      <c r="T294" s="4"/>
    </row>
    <row r="295" spans="20:20" x14ac:dyDescent="0.35">
      <c r="T295" s="4"/>
    </row>
    <row r="296" spans="20:20" x14ac:dyDescent="0.35">
      <c r="T296" s="4"/>
    </row>
    <row r="297" spans="20:20" x14ac:dyDescent="0.35">
      <c r="T297" s="4"/>
    </row>
    <row r="298" spans="20:20" x14ac:dyDescent="0.35">
      <c r="T298" s="4"/>
    </row>
    <row r="299" spans="20:20" x14ac:dyDescent="0.35">
      <c r="T299" s="4"/>
    </row>
    <row r="300" spans="20:20" x14ac:dyDescent="0.35">
      <c r="T300" s="4"/>
    </row>
    <row r="301" spans="20:20" x14ac:dyDescent="0.35">
      <c r="T301" s="4"/>
    </row>
    <row r="302" spans="20:20" x14ac:dyDescent="0.35">
      <c r="T302" s="4"/>
    </row>
    <row r="303" spans="20:20" x14ac:dyDescent="0.35">
      <c r="T303" s="4"/>
    </row>
    <row r="304" spans="20:20" x14ac:dyDescent="0.35">
      <c r="T304" s="4"/>
    </row>
    <row r="305" spans="20:20" x14ac:dyDescent="0.35">
      <c r="T305" s="4"/>
    </row>
    <row r="306" spans="20:20" x14ac:dyDescent="0.35">
      <c r="T306" s="4"/>
    </row>
    <row r="307" spans="20:20" x14ac:dyDescent="0.35">
      <c r="T307" s="4"/>
    </row>
    <row r="308" spans="20:20" x14ac:dyDescent="0.35">
      <c r="T308" s="4"/>
    </row>
    <row r="309" spans="20:20" x14ac:dyDescent="0.35">
      <c r="T309" s="4"/>
    </row>
    <row r="310" spans="20:20" x14ac:dyDescent="0.35">
      <c r="T310" s="4"/>
    </row>
    <row r="311" spans="20:20" x14ac:dyDescent="0.35">
      <c r="T311" s="4"/>
    </row>
    <row r="312" spans="20:20" x14ac:dyDescent="0.35">
      <c r="T312" s="4"/>
    </row>
    <row r="313" spans="20:20" x14ac:dyDescent="0.35">
      <c r="T313" s="4"/>
    </row>
    <row r="314" spans="20:20" x14ac:dyDescent="0.35">
      <c r="T314" s="4"/>
    </row>
    <row r="315" spans="20:20" x14ac:dyDescent="0.35">
      <c r="T315" s="4"/>
    </row>
    <row r="316" spans="20:20" x14ac:dyDescent="0.35">
      <c r="T316" s="4"/>
    </row>
    <row r="317" spans="20:20" x14ac:dyDescent="0.35">
      <c r="T317" s="4"/>
    </row>
    <row r="318" spans="20:20" x14ac:dyDescent="0.35">
      <c r="T318" s="4"/>
    </row>
    <row r="319" spans="20:20" x14ac:dyDescent="0.35">
      <c r="T319" s="4"/>
    </row>
    <row r="320" spans="20:20" x14ac:dyDescent="0.35">
      <c r="T320" s="4"/>
    </row>
    <row r="321" spans="20:20" x14ac:dyDescent="0.35">
      <c r="T321" s="4"/>
    </row>
    <row r="322" spans="20:20" x14ac:dyDescent="0.35">
      <c r="T322" s="4"/>
    </row>
    <row r="323" spans="20:20" x14ac:dyDescent="0.35">
      <c r="T323" s="4"/>
    </row>
    <row r="324" spans="20:20" x14ac:dyDescent="0.35">
      <c r="T324" s="4"/>
    </row>
    <row r="325" spans="20:20" x14ac:dyDescent="0.35">
      <c r="T325" s="4"/>
    </row>
    <row r="326" spans="20:20" x14ac:dyDescent="0.35">
      <c r="T326" s="4"/>
    </row>
    <row r="327" spans="20:20" x14ac:dyDescent="0.35">
      <c r="T327" s="4"/>
    </row>
    <row r="328" spans="20:20" x14ac:dyDescent="0.35">
      <c r="T328" s="4"/>
    </row>
    <row r="329" spans="20:20" x14ac:dyDescent="0.35">
      <c r="T329" s="4"/>
    </row>
    <row r="330" spans="20:20" x14ac:dyDescent="0.35">
      <c r="T330" s="4"/>
    </row>
    <row r="331" spans="20:20" x14ac:dyDescent="0.35">
      <c r="T331" s="4"/>
    </row>
    <row r="332" spans="20:20" x14ac:dyDescent="0.35">
      <c r="T332" s="4"/>
    </row>
    <row r="333" spans="20:20" x14ac:dyDescent="0.35">
      <c r="T333" s="4"/>
    </row>
    <row r="334" spans="20:20" x14ac:dyDescent="0.35">
      <c r="T334" s="4"/>
    </row>
    <row r="335" spans="20:20" x14ac:dyDescent="0.35">
      <c r="T335" s="4"/>
    </row>
    <row r="336" spans="20:20" x14ac:dyDescent="0.35">
      <c r="T336" s="4"/>
    </row>
    <row r="337" spans="20:20" x14ac:dyDescent="0.35">
      <c r="T337" s="4"/>
    </row>
    <row r="338" spans="20:20" x14ac:dyDescent="0.35">
      <c r="T338" s="4"/>
    </row>
    <row r="339" spans="20:20" x14ac:dyDescent="0.35">
      <c r="T339" s="4"/>
    </row>
    <row r="340" spans="20:20" x14ac:dyDescent="0.35">
      <c r="T340" s="4"/>
    </row>
    <row r="341" spans="20:20" x14ac:dyDescent="0.35">
      <c r="T341" s="4"/>
    </row>
    <row r="342" spans="20:20" x14ac:dyDescent="0.35">
      <c r="T342" s="4"/>
    </row>
    <row r="343" spans="20:20" x14ac:dyDescent="0.35">
      <c r="T343" s="4"/>
    </row>
    <row r="344" spans="20:20" x14ac:dyDescent="0.35">
      <c r="T344" s="4"/>
    </row>
    <row r="345" spans="20:20" x14ac:dyDescent="0.35">
      <c r="T345" s="4"/>
    </row>
    <row r="346" spans="20:20" x14ac:dyDescent="0.35">
      <c r="T346" s="4"/>
    </row>
    <row r="347" spans="20:20" x14ac:dyDescent="0.35">
      <c r="T347" s="4"/>
    </row>
    <row r="348" spans="20:20" x14ac:dyDescent="0.35">
      <c r="T348" s="4"/>
    </row>
    <row r="349" spans="20:20" x14ac:dyDescent="0.35">
      <c r="T349" s="4"/>
    </row>
    <row r="350" spans="20:20" x14ac:dyDescent="0.35">
      <c r="T350" s="4"/>
    </row>
    <row r="351" spans="20:20" x14ac:dyDescent="0.35">
      <c r="T351" s="4"/>
    </row>
    <row r="352" spans="20:20" x14ac:dyDescent="0.35">
      <c r="T352" s="4"/>
    </row>
    <row r="353" spans="20:20" x14ac:dyDescent="0.35">
      <c r="T353" s="4"/>
    </row>
    <row r="354" spans="20:20" x14ac:dyDescent="0.35">
      <c r="T354" s="4"/>
    </row>
    <row r="355" spans="20:20" x14ac:dyDescent="0.35">
      <c r="T355" s="4"/>
    </row>
    <row r="356" spans="20:20" x14ac:dyDescent="0.35">
      <c r="T356" s="4"/>
    </row>
    <row r="357" spans="20:20" x14ac:dyDescent="0.35">
      <c r="T357" s="4"/>
    </row>
    <row r="358" spans="20:20" x14ac:dyDescent="0.35">
      <c r="T358" s="4"/>
    </row>
    <row r="359" spans="20:20" x14ac:dyDescent="0.35">
      <c r="T359" s="4"/>
    </row>
    <row r="360" spans="20:20" x14ac:dyDescent="0.35">
      <c r="T360" s="4"/>
    </row>
    <row r="361" spans="20:20" x14ac:dyDescent="0.35">
      <c r="T361" s="4"/>
    </row>
    <row r="362" spans="20:20" x14ac:dyDescent="0.35">
      <c r="T362" s="4"/>
    </row>
    <row r="363" spans="20:20" x14ac:dyDescent="0.35">
      <c r="T363" s="4"/>
    </row>
    <row r="364" spans="20:20" x14ac:dyDescent="0.35">
      <c r="T364" s="4"/>
    </row>
    <row r="365" spans="20:20" x14ac:dyDescent="0.35">
      <c r="T365" s="4"/>
    </row>
    <row r="366" spans="20:20" x14ac:dyDescent="0.35">
      <c r="T366" s="4"/>
    </row>
    <row r="367" spans="20:20" x14ac:dyDescent="0.35">
      <c r="T367" s="4"/>
    </row>
    <row r="368" spans="20:20" x14ac:dyDescent="0.35">
      <c r="T368" s="4"/>
    </row>
    <row r="369" spans="20:20" x14ac:dyDescent="0.35">
      <c r="T369" s="4"/>
    </row>
    <row r="370" spans="20:20" x14ac:dyDescent="0.35">
      <c r="T370" s="4"/>
    </row>
    <row r="371" spans="20:20" x14ac:dyDescent="0.35">
      <c r="T371" s="4"/>
    </row>
    <row r="372" spans="20:20" x14ac:dyDescent="0.35">
      <c r="T372" s="4"/>
    </row>
    <row r="373" spans="20:20" x14ac:dyDescent="0.35">
      <c r="T373" s="4"/>
    </row>
    <row r="374" spans="20:20" x14ac:dyDescent="0.35">
      <c r="T374" s="4"/>
    </row>
    <row r="375" spans="20:20" x14ac:dyDescent="0.35">
      <c r="T375" s="4"/>
    </row>
    <row r="376" spans="20:20" x14ac:dyDescent="0.35">
      <c r="T376" s="4"/>
    </row>
    <row r="377" spans="20:20" x14ac:dyDescent="0.35">
      <c r="T377" s="4"/>
    </row>
    <row r="378" spans="20:20" x14ac:dyDescent="0.35">
      <c r="T378" s="4"/>
    </row>
    <row r="379" spans="20:20" x14ac:dyDescent="0.35">
      <c r="T379" s="4"/>
    </row>
    <row r="380" spans="20:20" x14ac:dyDescent="0.35">
      <c r="T380" s="4"/>
    </row>
    <row r="381" spans="20:20" x14ac:dyDescent="0.35">
      <c r="T381" s="4"/>
    </row>
    <row r="382" spans="20:20" x14ac:dyDescent="0.35">
      <c r="T382" s="4"/>
    </row>
    <row r="383" spans="20:20" x14ac:dyDescent="0.35">
      <c r="T383" s="4"/>
    </row>
    <row r="384" spans="20:20" x14ac:dyDescent="0.35">
      <c r="T384" s="4"/>
    </row>
    <row r="385" spans="20:20" x14ac:dyDescent="0.35">
      <c r="T385" s="4"/>
    </row>
    <row r="386" spans="20:20" x14ac:dyDescent="0.35">
      <c r="T386" s="4"/>
    </row>
    <row r="387" spans="20:20" x14ac:dyDescent="0.35">
      <c r="T387" s="4"/>
    </row>
    <row r="388" spans="20:20" x14ac:dyDescent="0.35">
      <c r="T388" s="4"/>
    </row>
    <row r="389" spans="20:20" x14ac:dyDescent="0.35">
      <c r="T389" s="4"/>
    </row>
    <row r="390" spans="20:20" x14ac:dyDescent="0.35">
      <c r="T390" s="4"/>
    </row>
    <row r="391" spans="20:20" x14ac:dyDescent="0.35">
      <c r="T391" s="4"/>
    </row>
    <row r="392" spans="20:20" x14ac:dyDescent="0.35">
      <c r="T392" s="4"/>
    </row>
    <row r="393" spans="20:20" x14ac:dyDescent="0.35">
      <c r="T393" s="4"/>
    </row>
    <row r="394" spans="20:20" x14ac:dyDescent="0.35">
      <c r="T394" s="4"/>
    </row>
    <row r="395" spans="20:20" x14ac:dyDescent="0.35">
      <c r="T395" s="4"/>
    </row>
    <row r="396" spans="20:20" x14ac:dyDescent="0.35">
      <c r="T396" s="4"/>
    </row>
    <row r="397" spans="20:20" x14ac:dyDescent="0.35">
      <c r="T397" s="4"/>
    </row>
    <row r="398" spans="20:20" x14ac:dyDescent="0.35">
      <c r="T398" s="4"/>
    </row>
    <row r="399" spans="20:20" x14ac:dyDescent="0.35">
      <c r="T399" s="4"/>
    </row>
    <row r="400" spans="20:20" x14ac:dyDescent="0.35">
      <c r="T400" s="4"/>
    </row>
    <row r="401" spans="20:20" x14ac:dyDescent="0.35">
      <c r="T401" s="4"/>
    </row>
    <row r="402" spans="20:20" x14ac:dyDescent="0.35">
      <c r="T402" s="4"/>
    </row>
    <row r="403" spans="20:20" x14ac:dyDescent="0.35">
      <c r="T403" s="4"/>
    </row>
    <row r="404" spans="20:20" x14ac:dyDescent="0.35">
      <c r="T404" s="4"/>
    </row>
    <row r="405" spans="20:20" x14ac:dyDescent="0.35">
      <c r="T405" s="4"/>
    </row>
    <row r="406" spans="20:20" x14ac:dyDescent="0.35">
      <c r="T406" s="4"/>
    </row>
    <row r="407" spans="20:20" x14ac:dyDescent="0.35">
      <c r="T407" s="4"/>
    </row>
    <row r="408" spans="20:20" x14ac:dyDescent="0.35">
      <c r="T408" s="4"/>
    </row>
    <row r="409" spans="20:20" x14ac:dyDescent="0.35">
      <c r="T409" s="4"/>
    </row>
    <row r="410" spans="20:20" x14ac:dyDescent="0.35">
      <c r="T410" s="4"/>
    </row>
    <row r="411" spans="20:20" x14ac:dyDescent="0.35">
      <c r="T411" s="4"/>
    </row>
    <row r="412" spans="20:20" x14ac:dyDescent="0.35">
      <c r="T412" s="4"/>
    </row>
    <row r="413" spans="20:20" x14ac:dyDescent="0.35">
      <c r="T413" s="4"/>
    </row>
    <row r="414" spans="20:20" x14ac:dyDescent="0.35">
      <c r="T414" s="4"/>
    </row>
    <row r="415" spans="20:20" x14ac:dyDescent="0.35">
      <c r="T415" s="4"/>
    </row>
    <row r="416" spans="20:20" x14ac:dyDescent="0.35">
      <c r="T416" s="4"/>
    </row>
    <row r="417" spans="20:20" x14ac:dyDescent="0.35">
      <c r="T417" s="4"/>
    </row>
    <row r="418" spans="20:20" x14ac:dyDescent="0.35">
      <c r="T418" s="4"/>
    </row>
    <row r="419" spans="20:20" x14ac:dyDescent="0.35">
      <c r="T419" s="4"/>
    </row>
    <row r="420" spans="20:20" x14ac:dyDescent="0.35">
      <c r="T420" s="4"/>
    </row>
    <row r="421" spans="20:20" x14ac:dyDescent="0.35">
      <c r="T421" s="4"/>
    </row>
    <row r="422" spans="20:20" x14ac:dyDescent="0.35">
      <c r="T422" s="4"/>
    </row>
    <row r="423" spans="20:20" x14ac:dyDescent="0.35">
      <c r="T423" s="4"/>
    </row>
    <row r="424" spans="20:20" x14ac:dyDescent="0.35">
      <c r="T424" s="4"/>
    </row>
    <row r="425" spans="20:20" x14ac:dyDescent="0.35">
      <c r="T425" s="4"/>
    </row>
    <row r="426" spans="20:20" x14ac:dyDescent="0.35">
      <c r="T426" s="4"/>
    </row>
    <row r="427" spans="20:20" x14ac:dyDescent="0.35">
      <c r="T427" s="4"/>
    </row>
    <row r="428" spans="20:20" x14ac:dyDescent="0.35">
      <c r="T428" s="4"/>
    </row>
    <row r="429" spans="20:20" x14ac:dyDescent="0.35">
      <c r="T429" s="4"/>
    </row>
    <row r="430" spans="20:20" x14ac:dyDescent="0.35">
      <c r="T430" s="4"/>
    </row>
    <row r="431" spans="20:20" x14ac:dyDescent="0.35">
      <c r="T431" s="4"/>
    </row>
    <row r="432" spans="20:20" x14ac:dyDescent="0.35">
      <c r="T432" s="4"/>
    </row>
    <row r="433" spans="20:20" x14ac:dyDescent="0.35">
      <c r="T433" s="4"/>
    </row>
    <row r="434" spans="20:20" x14ac:dyDescent="0.35">
      <c r="T434" s="4"/>
    </row>
    <row r="435" spans="20:20" x14ac:dyDescent="0.35">
      <c r="T435" s="4"/>
    </row>
    <row r="436" spans="20:20" x14ac:dyDescent="0.35">
      <c r="T436" s="4"/>
    </row>
    <row r="437" spans="20:20" x14ac:dyDescent="0.35">
      <c r="T437" s="4"/>
    </row>
    <row r="438" spans="20:20" x14ac:dyDescent="0.35">
      <c r="T438" s="4"/>
    </row>
    <row r="439" spans="20:20" x14ac:dyDescent="0.35">
      <c r="T439" s="4"/>
    </row>
    <row r="440" spans="20:20" x14ac:dyDescent="0.35">
      <c r="T440" s="4"/>
    </row>
    <row r="441" spans="20:20" x14ac:dyDescent="0.35">
      <c r="T441" s="4"/>
    </row>
    <row r="442" spans="20:20" x14ac:dyDescent="0.35">
      <c r="T442" s="4"/>
    </row>
    <row r="443" spans="20:20" x14ac:dyDescent="0.35">
      <c r="T443" s="4"/>
    </row>
    <row r="444" spans="20:20" x14ac:dyDescent="0.35">
      <c r="T444" s="4"/>
    </row>
    <row r="445" spans="20:20" x14ac:dyDescent="0.35">
      <c r="T445" s="4"/>
    </row>
    <row r="446" spans="20:20" x14ac:dyDescent="0.35">
      <c r="T446" s="4"/>
    </row>
    <row r="447" spans="20:20" x14ac:dyDescent="0.35">
      <c r="T447" s="4"/>
    </row>
    <row r="448" spans="20:20" x14ac:dyDescent="0.35">
      <c r="T448" s="4"/>
    </row>
    <row r="449" spans="20:20" x14ac:dyDescent="0.35">
      <c r="T449" s="4"/>
    </row>
    <row r="450" spans="20:20" x14ac:dyDescent="0.35">
      <c r="T450" s="4"/>
    </row>
    <row r="451" spans="20:20" x14ac:dyDescent="0.35">
      <c r="T451" s="4"/>
    </row>
    <row r="452" spans="20:20" x14ac:dyDescent="0.35">
      <c r="T452" s="4"/>
    </row>
    <row r="453" spans="20:20" x14ac:dyDescent="0.35">
      <c r="T453" s="4"/>
    </row>
    <row r="454" spans="20:20" x14ac:dyDescent="0.35">
      <c r="T454" s="4"/>
    </row>
    <row r="455" spans="20:20" x14ac:dyDescent="0.35">
      <c r="T455" s="4"/>
    </row>
    <row r="456" spans="20:20" x14ac:dyDescent="0.35">
      <c r="T456" s="4"/>
    </row>
    <row r="457" spans="20:20" x14ac:dyDescent="0.35">
      <c r="T457" s="4"/>
    </row>
    <row r="458" spans="20:20" x14ac:dyDescent="0.35">
      <c r="T458" s="4"/>
    </row>
    <row r="459" spans="20:20" x14ac:dyDescent="0.35">
      <c r="T459" s="4"/>
    </row>
    <row r="460" spans="20:20" x14ac:dyDescent="0.35">
      <c r="T460" s="4"/>
    </row>
    <row r="461" spans="20:20" x14ac:dyDescent="0.35">
      <c r="T461" s="4"/>
    </row>
    <row r="462" spans="20:20" x14ac:dyDescent="0.35">
      <c r="T462" s="4"/>
    </row>
    <row r="463" spans="20:20" x14ac:dyDescent="0.35">
      <c r="T463" s="4"/>
    </row>
    <row r="464" spans="20:20" x14ac:dyDescent="0.35">
      <c r="T464" s="4"/>
    </row>
    <row r="465" spans="20:20" x14ac:dyDescent="0.35">
      <c r="T465" s="4"/>
    </row>
    <row r="466" spans="20:20" x14ac:dyDescent="0.35">
      <c r="T466" s="4"/>
    </row>
    <row r="467" spans="20:20" x14ac:dyDescent="0.35">
      <c r="T467" s="4"/>
    </row>
    <row r="468" spans="20:20" x14ac:dyDescent="0.35">
      <c r="T468" s="4"/>
    </row>
    <row r="469" spans="20:20" x14ac:dyDescent="0.35">
      <c r="T469" s="4"/>
    </row>
    <row r="470" spans="20:20" x14ac:dyDescent="0.35">
      <c r="T470" s="4"/>
    </row>
    <row r="471" spans="20:20" x14ac:dyDescent="0.35">
      <c r="T471" s="4"/>
    </row>
    <row r="472" spans="20:20" x14ac:dyDescent="0.35">
      <c r="T472" s="4"/>
    </row>
    <row r="473" spans="20:20" x14ac:dyDescent="0.35">
      <c r="T473" s="4"/>
    </row>
    <row r="474" spans="20:20" x14ac:dyDescent="0.35">
      <c r="T474" s="4"/>
    </row>
    <row r="475" spans="20:20" x14ac:dyDescent="0.35">
      <c r="T475" s="4"/>
    </row>
    <row r="476" spans="20:20" x14ac:dyDescent="0.35">
      <c r="T476" s="4"/>
    </row>
    <row r="477" spans="20:20" x14ac:dyDescent="0.35">
      <c r="T477" s="4"/>
    </row>
    <row r="478" spans="20:20" x14ac:dyDescent="0.35">
      <c r="T478" s="4"/>
    </row>
    <row r="479" spans="20:20" x14ac:dyDescent="0.35">
      <c r="T479" s="4"/>
    </row>
    <row r="480" spans="20:20" x14ac:dyDescent="0.35">
      <c r="T480" s="4"/>
    </row>
    <row r="481" spans="20:20" x14ac:dyDescent="0.35">
      <c r="T481" s="4"/>
    </row>
    <row r="482" spans="20:20" x14ac:dyDescent="0.35">
      <c r="T482" s="4"/>
    </row>
    <row r="483" spans="20:20" x14ac:dyDescent="0.35">
      <c r="T483" s="4"/>
    </row>
    <row r="484" spans="20:20" x14ac:dyDescent="0.35">
      <c r="T484" s="4"/>
    </row>
    <row r="485" spans="20:20" x14ac:dyDescent="0.35">
      <c r="T485" s="4"/>
    </row>
    <row r="486" spans="20:20" x14ac:dyDescent="0.35">
      <c r="T486" s="4"/>
    </row>
    <row r="487" spans="20:20" x14ac:dyDescent="0.35">
      <c r="T487" s="4"/>
    </row>
    <row r="488" spans="20:20" x14ac:dyDescent="0.35">
      <c r="T488" s="4"/>
    </row>
    <row r="489" spans="20:20" x14ac:dyDescent="0.35">
      <c r="T489" s="4"/>
    </row>
    <row r="490" spans="20:20" x14ac:dyDescent="0.35">
      <c r="T490" s="4"/>
    </row>
    <row r="491" spans="20:20" x14ac:dyDescent="0.35">
      <c r="T491" s="4"/>
    </row>
    <row r="492" spans="20:20" x14ac:dyDescent="0.35">
      <c r="T492" s="4"/>
    </row>
    <row r="493" spans="20:20" x14ac:dyDescent="0.35">
      <c r="T493" s="4"/>
    </row>
    <row r="494" spans="20:20" x14ac:dyDescent="0.35">
      <c r="T494" s="4"/>
    </row>
    <row r="495" spans="20:20" x14ac:dyDescent="0.35">
      <c r="T495" s="4"/>
    </row>
    <row r="496" spans="20:20" x14ac:dyDescent="0.35">
      <c r="T496" s="4"/>
    </row>
    <row r="497" spans="20:20" x14ac:dyDescent="0.35">
      <c r="T497" s="4"/>
    </row>
    <row r="498" spans="20:20" x14ac:dyDescent="0.35">
      <c r="T498" s="4"/>
    </row>
    <row r="499" spans="20:20" x14ac:dyDescent="0.35">
      <c r="T499" s="4"/>
    </row>
    <row r="500" spans="20:20" x14ac:dyDescent="0.35">
      <c r="T500" s="4"/>
    </row>
    <row r="501" spans="20:20" x14ac:dyDescent="0.35">
      <c r="T501" s="4"/>
    </row>
    <row r="502" spans="20:20" x14ac:dyDescent="0.35">
      <c r="T502" s="4"/>
    </row>
    <row r="503" spans="20:20" x14ac:dyDescent="0.35">
      <c r="T503" s="4"/>
    </row>
    <row r="504" spans="20:20" x14ac:dyDescent="0.35">
      <c r="T504" s="4"/>
    </row>
    <row r="505" spans="20:20" x14ac:dyDescent="0.35">
      <c r="T505" s="4"/>
    </row>
    <row r="506" spans="20:20" x14ac:dyDescent="0.35">
      <c r="T506" s="4"/>
    </row>
    <row r="507" spans="20:20" x14ac:dyDescent="0.35">
      <c r="T507" s="4"/>
    </row>
    <row r="508" spans="20:20" x14ac:dyDescent="0.35">
      <c r="T508" s="4"/>
    </row>
    <row r="509" spans="20:20" x14ac:dyDescent="0.35">
      <c r="T509" s="4"/>
    </row>
    <row r="510" spans="20:20" x14ac:dyDescent="0.35">
      <c r="T510" s="4"/>
    </row>
    <row r="511" spans="20:20" x14ac:dyDescent="0.35">
      <c r="T511" s="4"/>
    </row>
    <row r="512" spans="20:20" x14ac:dyDescent="0.35">
      <c r="T512" s="4"/>
    </row>
    <row r="513" spans="20:20" x14ac:dyDescent="0.35">
      <c r="T513" s="4"/>
    </row>
    <row r="514" spans="20:20" x14ac:dyDescent="0.35">
      <c r="T514" s="4"/>
    </row>
    <row r="515" spans="20:20" x14ac:dyDescent="0.35">
      <c r="T515" s="4"/>
    </row>
    <row r="516" spans="20:20" x14ac:dyDescent="0.35">
      <c r="T516" s="4"/>
    </row>
    <row r="517" spans="20:20" x14ac:dyDescent="0.35">
      <c r="T517" s="4"/>
    </row>
    <row r="518" spans="20:20" x14ac:dyDescent="0.35">
      <c r="T518" s="4"/>
    </row>
    <row r="519" spans="20:20" x14ac:dyDescent="0.35">
      <c r="T519" s="4"/>
    </row>
    <row r="520" spans="20:20" x14ac:dyDescent="0.35">
      <c r="T520" s="4"/>
    </row>
    <row r="521" spans="20:20" x14ac:dyDescent="0.35">
      <c r="T521" s="4"/>
    </row>
    <row r="522" spans="20:20" x14ac:dyDescent="0.35">
      <c r="T522" s="4"/>
    </row>
    <row r="523" spans="20:20" x14ac:dyDescent="0.35">
      <c r="T523" s="4"/>
    </row>
    <row r="524" spans="20:20" x14ac:dyDescent="0.35">
      <c r="T524" s="4"/>
    </row>
    <row r="525" spans="20:20" x14ac:dyDescent="0.35">
      <c r="T525" s="4"/>
    </row>
    <row r="526" spans="20:20" x14ac:dyDescent="0.35">
      <c r="T526" s="4"/>
    </row>
  </sheetData>
  <mergeCells count="24">
    <mergeCell ref="B41:W41"/>
    <mergeCell ref="Z3:AC3"/>
    <mergeCell ref="B4:B5"/>
    <mergeCell ref="B3:X3"/>
    <mergeCell ref="B40:W40"/>
    <mergeCell ref="E4:E5"/>
    <mergeCell ref="C4:C5"/>
    <mergeCell ref="Q4:Q5"/>
    <mergeCell ref="O4:O5"/>
    <mergeCell ref="M4:M5"/>
    <mergeCell ref="K4:K5"/>
    <mergeCell ref="I4:I5"/>
    <mergeCell ref="G4:G5"/>
    <mergeCell ref="S4:S5"/>
    <mergeCell ref="U4:U5"/>
    <mergeCell ref="D4:D5"/>
    <mergeCell ref="T4:T5"/>
    <mergeCell ref="F4:F5"/>
    <mergeCell ref="L4:L5"/>
    <mergeCell ref="J4:J5"/>
    <mergeCell ref="H4:H5"/>
    <mergeCell ref="R4:R5"/>
    <mergeCell ref="P4:P5"/>
    <mergeCell ref="N4:N5"/>
  </mergeCells>
  <phoneticPr fontId="12" type="noConversion"/>
  <pageMargins left="0.7" right="0.7" top="0.75" bottom="0.75" header="0.3" footer="0.3"/>
  <pageSetup paperSize="9" orientation="portrait" verticalDpi="4294967293" r:id="rId1"/>
  <ignoredErrors>
    <ignoredError sqref="D31 D37 F37 F31 H31 J31 L31 L11 N31 P31:P32 R31 R34 O22" formula="1"/>
    <ignoredError xmlns:x16r3="http://schemas.microsoft.com/office/spreadsheetml/2018/08/main" sqref="L10" x16r3:misleadingForma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C1:J31"/>
  <sheetViews>
    <sheetView tabSelected="1" topLeftCell="C1" workbookViewId="0">
      <selection activeCell="K8" sqref="K8"/>
    </sheetView>
  </sheetViews>
  <sheetFormatPr defaultColWidth="9.453125" defaultRowHeight="13" x14ac:dyDescent="0.35"/>
  <cols>
    <col min="1" max="3" width="9.453125" style="53"/>
    <col min="4" max="4" width="43.453125" style="53" bestFit="1" customWidth="1"/>
    <col min="5" max="5" width="10" style="53" bestFit="1" customWidth="1"/>
    <col min="6" max="6" width="14.453125" style="53" customWidth="1"/>
    <col min="7" max="9" width="23.453125" style="53" bestFit="1" customWidth="1"/>
    <col min="10" max="16384" width="9.453125" style="53"/>
  </cols>
  <sheetData>
    <row r="1" spans="3:10" ht="13.5" thickBot="1" x14ac:dyDescent="0.4"/>
    <row r="2" spans="3:10" ht="36.65" customHeight="1" x14ac:dyDescent="0.35">
      <c r="D2" s="495" t="s">
        <v>89</v>
      </c>
      <c r="E2" s="496"/>
      <c r="F2" s="496"/>
      <c r="G2" s="496"/>
      <c r="H2" s="496"/>
      <c r="I2" s="497"/>
    </row>
    <row r="3" spans="3:10" x14ac:dyDescent="0.35">
      <c r="D3" s="498" t="s">
        <v>50</v>
      </c>
      <c r="E3" s="499"/>
      <c r="F3" s="499"/>
      <c r="G3" s="110">
        <v>2021</v>
      </c>
      <c r="H3" s="110">
        <v>2022</v>
      </c>
      <c r="I3" s="111">
        <v>2023</v>
      </c>
    </row>
    <row r="4" spans="3:10" x14ac:dyDescent="0.35">
      <c r="D4" s="109" t="s">
        <v>90</v>
      </c>
      <c r="E4" s="110" t="s">
        <v>91</v>
      </c>
      <c r="F4" s="110" t="s">
        <v>92</v>
      </c>
      <c r="G4" s="112" t="s">
        <v>93</v>
      </c>
      <c r="H4" s="110" t="s">
        <v>94</v>
      </c>
      <c r="I4" s="111" t="s">
        <v>95</v>
      </c>
    </row>
    <row r="5" spans="3:10" ht="14.5" x14ac:dyDescent="0.35">
      <c r="D5" s="113" t="s">
        <v>51</v>
      </c>
      <c r="E5" s="114" t="s">
        <v>297</v>
      </c>
      <c r="F5" s="94">
        <v>18144</v>
      </c>
      <c r="G5" s="94">
        <v>18144</v>
      </c>
      <c r="H5" s="95">
        <v>0</v>
      </c>
      <c r="I5" s="96">
        <v>0</v>
      </c>
    </row>
    <row r="6" spans="3:10" x14ac:dyDescent="0.35">
      <c r="D6" s="113" t="s">
        <v>96</v>
      </c>
      <c r="E6" s="114" t="s">
        <v>28</v>
      </c>
      <c r="F6" s="95">
        <v>0</v>
      </c>
      <c r="G6" s="95">
        <f>'Consumption &amp; Production Data'!J1042</f>
        <v>151.19999999999993</v>
      </c>
      <c r="H6" s="95">
        <v>0</v>
      </c>
      <c r="I6" s="96">
        <v>0</v>
      </c>
    </row>
    <row r="7" spans="3:10" x14ac:dyDescent="0.35">
      <c r="D7" s="113" t="s">
        <v>97</v>
      </c>
      <c r="E7" s="114" t="s">
        <v>98</v>
      </c>
      <c r="F7" s="94">
        <f>Assumption!D5</f>
        <v>2.5409999999999999E-2</v>
      </c>
      <c r="G7" s="97">
        <f>Assumption!D5</f>
        <v>2.5409999999999999E-2</v>
      </c>
      <c r="H7" s="97">
        <f>Assumption!D5</f>
        <v>2.5409999999999999E-2</v>
      </c>
      <c r="I7" s="98">
        <f>Assumption!D5</f>
        <v>2.5409999999999999E-2</v>
      </c>
    </row>
    <row r="8" spans="3:10" ht="15" x14ac:dyDescent="0.35">
      <c r="D8" s="113" t="s">
        <v>99</v>
      </c>
      <c r="E8" s="114" t="s">
        <v>298</v>
      </c>
      <c r="F8" s="94">
        <v>94.6</v>
      </c>
      <c r="G8" s="95">
        <v>94.6</v>
      </c>
      <c r="H8" s="95">
        <f>+$F$8</f>
        <v>94.6</v>
      </c>
      <c r="I8" s="96">
        <f>+$F$8</f>
        <v>94.6</v>
      </c>
    </row>
    <row r="9" spans="3:10" ht="15.5" thickBot="1" x14ac:dyDescent="0.4">
      <c r="D9" s="115" t="s">
        <v>100</v>
      </c>
      <c r="E9" s="116" t="s">
        <v>299</v>
      </c>
      <c r="F9" s="116">
        <f>ROUNDDOWN(F6*F7*F8,0)</f>
        <v>0</v>
      </c>
      <c r="G9" s="116">
        <f>ROUNDDOWN(G6*G7*G8,0)</f>
        <v>363</v>
      </c>
      <c r="H9" s="116">
        <f t="shared" ref="H9:I9" si="0">ROUNDDOWN(H6*H7*H8,0)</f>
        <v>0</v>
      </c>
      <c r="I9" s="117">
        <f t="shared" si="0"/>
        <v>0</v>
      </c>
    </row>
    <row r="12" spans="3:10" ht="13.5" thickBot="1" x14ac:dyDescent="0.4"/>
    <row r="13" spans="3:10" ht="30.65" customHeight="1" x14ac:dyDescent="0.35">
      <c r="D13" s="495" t="s">
        <v>101</v>
      </c>
      <c r="E13" s="496"/>
      <c r="F13" s="496"/>
      <c r="G13" s="496"/>
      <c r="H13" s="496"/>
      <c r="I13" s="497"/>
    </row>
    <row r="14" spans="3:10" x14ac:dyDescent="0.35">
      <c r="D14" s="498" t="s">
        <v>50</v>
      </c>
      <c r="E14" s="499"/>
      <c r="F14" s="499"/>
      <c r="G14" s="498">
        <v>2021</v>
      </c>
      <c r="H14" s="499">
        <v>2022</v>
      </c>
      <c r="I14" s="500">
        <v>2023</v>
      </c>
    </row>
    <row r="15" spans="3:10" ht="35.4" customHeight="1" x14ac:dyDescent="0.35">
      <c r="C15" s="118"/>
      <c r="D15" s="119" t="s">
        <v>102</v>
      </c>
      <c r="E15" s="120"/>
      <c r="F15" s="120" t="s">
        <v>92</v>
      </c>
      <c r="G15" s="121" t="s">
        <v>93</v>
      </c>
      <c r="H15" s="120" t="s">
        <v>94</v>
      </c>
      <c r="I15" s="122" t="s">
        <v>95</v>
      </c>
    </row>
    <row r="16" spans="3:10" x14ac:dyDescent="0.35">
      <c r="D16" s="123" t="s">
        <v>104</v>
      </c>
      <c r="E16" s="114" t="s">
        <v>105</v>
      </c>
      <c r="F16" s="75"/>
      <c r="G16" s="381">
        <f>'Electricity Cunsumption'!E18</f>
        <v>693.18799999999999</v>
      </c>
      <c r="H16" s="99">
        <f>'Electricity Cunsumption'!E31</f>
        <v>580.70719999999994</v>
      </c>
      <c r="I16" s="100">
        <f>'Electricity Cunsumption'!E36</f>
        <v>262.34800000000001</v>
      </c>
      <c r="J16" s="124"/>
    </row>
    <row r="17" spans="4:10" ht="15" x14ac:dyDescent="0.35">
      <c r="D17" s="123" t="s">
        <v>106</v>
      </c>
      <c r="E17" s="114" t="s">
        <v>300</v>
      </c>
      <c r="F17" s="75">
        <f>+Assumption!D8</f>
        <v>0.96130000000000004</v>
      </c>
      <c r="G17" s="101">
        <f>+$F$17</f>
        <v>0.96130000000000004</v>
      </c>
      <c r="H17" s="101">
        <f>+$F$17</f>
        <v>0.96130000000000004</v>
      </c>
      <c r="I17" s="102">
        <f>+$F$17</f>
        <v>0.96130000000000004</v>
      </c>
    </row>
    <row r="18" spans="4:10" x14ac:dyDescent="0.35">
      <c r="D18" s="123" t="s">
        <v>107</v>
      </c>
      <c r="E18" s="114" t="s">
        <v>108</v>
      </c>
      <c r="F18" s="75">
        <v>38</v>
      </c>
      <c r="G18" s="101">
        <f>+$F$18</f>
        <v>38</v>
      </c>
      <c r="H18" s="101">
        <f>+$F$18</f>
        <v>38</v>
      </c>
      <c r="I18" s="102">
        <f>+$F$18</f>
        <v>38</v>
      </c>
    </row>
    <row r="19" spans="4:10" x14ac:dyDescent="0.35">
      <c r="D19" s="123" t="s">
        <v>109</v>
      </c>
      <c r="E19" s="114" t="s">
        <v>110</v>
      </c>
      <c r="F19" s="75"/>
      <c r="G19" s="103">
        <f>'Purchase book record'!D18</f>
        <v>2738.9050000000007</v>
      </c>
      <c r="H19" s="103">
        <f>'Purchase book record'!D31</f>
        <v>913.88000000000011</v>
      </c>
      <c r="I19" s="104">
        <f>'Purchase book record'!D36</f>
        <v>1442.69</v>
      </c>
    </row>
    <row r="20" spans="4:10" x14ac:dyDescent="0.35">
      <c r="D20" s="123" t="s">
        <v>111</v>
      </c>
      <c r="E20" s="114" t="s">
        <v>105</v>
      </c>
      <c r="F20" s="66"/>
      <c r="G20" s="99">
        <f>G19*G18/1000</f>
        <v>104.07839000000003</v>
      </c>
      <c r="H20" s="99">
        <f>H19*H18/1000</f>
        <v>34.727440000000001</v>
      </c>
      <c r="I20" s="100">
        <f>I19*I18/1000</f>
        <v>54.822220000000002</v>
      </c>
    </row>
    <row r="21" spans="4:10" x14ac:dyDescent="0.35">
      <c r="D21" s="123" t="s">
        <v>112</v>
      </c>
      <c r="E21" s="114" t="s">
        <v>105</v>
      </c>
      <c r="F21" s="105"/>
      <c r="G21" s="103">
        <f>G16+G20</f>
        <v>797.26639</v>
      </c>
      <c r="H21" s="103">
        <f>H16+H20</f>
        <v>615.43463999999994</v>
      </c>
      <c r="I21" s="104">
        <f>I16+I20</f>
        <v>317.17022000000003</v>
      </c>
      <c r="J21" s="124"/>
    </row>
    <row r="22" spans="4:10" x14ac:dyDescent="0.35">
      <c r="D22" s="123" t="s">
        <v>113</v>
      </c>
      <c r="E22" s="114"/>
      <c r="F22" s="106">
        <v>0.1</v>
      </c>
      <c r="G22" s="107">
        <f>+$F$22</f>
        <v>0.1</v>
      </c>
      <c r="H22" s="107">
        <f>+$F$22</f>
        <v>0.1</v>
      </c>
      <c r="I22" s="108">
        <f>+$F$22</f>
        <v>0.1</v>
      </c>
    </row>
    <row r="23" spans="4:10" ht="15" x14ac:dyDescent="0.35">
      <c r="D23" s="125" t="s">
        <v>114</v>
      </c>
      <c r="E23" s="126" t="s">
        <v>299</v>
      </c>
      <c r="F23" s="126"/>
      <c r="G23" s="127">
        <f>G21*G17*(1+G22)</f>
        <v>843.05339877770018</v>
      </c>
      <c r="H23" s="127">
        <f>H21*H17*(1+H22)</f>
        <v>650.77905137519997</v>
      </c>
      <c r="I23" s="128">
        <f>I21*I17*(1+I22)</f>
        <v>335.38530573460008</v>
      </c>
    </row>
    <row r="24" spans="4:10" ht="15.5" thickBot="1" x14ac:dyDescent="0.4">
      <c r="D24" s="503" t="s">
        <v>301</v>
      </c>
      <c r="E24" s="504"/>
      <c r="F24" s="504"/>
      <c r="G24" s="505"/>
      <c r="H24" s="506">
        <f>G23+H23+I23</f>
        <v>1829.2177558875001</v>
      </c>
      <c r="I24" s="507"/>
    </row>
    <row r="27" spans="4:10" x14ac:dyDescent="0.35">
      <c r="H27" s="124"/>
    </row>
    <row r="28" spans="4:10" ht="13.5" thickBot="1" x14ac:dyDescent="0.4"/>
    <row r="29" spans="4:10" ht="12" customHeight="1" x14ac:dyDescent="0.35">
      <c r="E29" s="501" t="s">
        <v>115</v>
      </c>
      <c r="F29" s="129">
        <v>2021</v>
      </c>
      <c r="G29" s="129">
        <v>2022</v>
      </c>
      <c r="H29" s="130">
        <v>2023</v>
      </c>
    </row>
    <row r="30" spans="4:10" ht="32.15" customHeight="1" x14ac:dyDescent="0.35">
      <c r="E30" s="502"/>
      <c r="F30" s="131" t="s">
        <v>93</v>
      </c>
      <c r="G30" s="132" t="s">
        <v>94</v>
      </c>
      <c r="H30" s="133" t="s">
        <v>95</v>
      </c>
    </row>
    <row r="31" spans="4:10" ht="23.4" customHeight="1" thickBot="1" x14ac:dyDescent="0.4">
      <c r="E31" s="134">
        <f>SUM(F31:H31)</f>
        <v>2194</v>
      </c>
      <c r="F31" s="135">
        <f>ROUNDUP(G23+G9,0)</f>
        <v>1207</v>
      </c>
      <c r="G31" s="135">
        <f>ROUNDUP(H23+H9,0)</f>
        <v>651</v>
      </c>
      <c r="H31" s="136">
        <f>ROUNDUP(I23+I9,0)</f>
        <v>336</v>
      </c>
    </row>
  </sheetData>
  <mergeCells count="8">
    <mergeCell ref="D2:I2"/>
    <mergeCell ref="G14:I14"/>
    <mergeCell ref="E29:E30"/>
    <mergeCell ref="D24:G24"/>
    <mergeCell ref="H24:I24"/>
    <mergeCell ref="D3:F3"/>
    <mergeCell ref="D14:F14"/>
    <mergeCell ref="D13:I13"/>
  </mergeCells>
  <pageMargins left="0.7" right="0.7" top="0.75" bottom="0.75" header="0.3" footer="0.3"/>
  <pageSetup orientation="portrait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3:R72"/>
  <sheetViews>
    <sheetView showGridLines="0" topLeftCell="F21" zoomScaleNormal="94" zoomScalePageLayoutView="90" workbookViewId="0">
      <selection activeCell="N36" sqref="N36"/>
    </sheetView>
  </sheetViews>
  <sheetFormatPr defaultColWidth="9.453125" defaultRowHeight="12" x14ac:dyDescent="0.35"/>
  <cols>
    <col min="1" max="1" width="9.453125" style="138"/>
    <col min="2" max="2" width="9.453125" style="138" customWidth="1"/>
    <col min="3" max="3" width="23.453125" style="138" bestFit="1" customWidth="1"/>
    <col min="4" max="4" width="16.54296875" style="138" customWidth="1"/>
    <col min="5" max="5" width="14.453125" style="138" customWidth="1"/>
    <col min="6" max="6" width="14.453125" style="138" bestFit="1" customWidth="1"/>
    <col min="7" max="7" width="13.54296875" style="138" bestFit="1" customWidth="1"/>
    <col min="8" max="8" width="17.54296875" style="138" customWidth="1"/>
    <col min="9" max="9" width="15" style="138" customWidth="1"/>
    <col min="10" max="10" width="12.08984375" style="138" customWidth="1"/>
    <col min="11" max="11" width="18.54296875" style="138" customWidth="1"/>
    <col min="12" max="12" width="14.453125" style="138" customWidth="1"/>
    <col min="13" max="13" width="18.453125" style="138" customWidth="1"/>
    <col min="14" max="14" width="9.6328125" style="159" bestFit="1" customWidth="1"/>
    <col min="15" max="15" width="11.81640625" style="159" bestFit="1" customWidth="1"/>
    <col min="16" max="16" width="9.54296875" style="159" bestFit="1" customWidth="1"/>
    <col min="17" max="17" width="10.453125" style="159" bestFit="1" customWidth="1"/>
    <col min="18" max="18" width="11.453125" style="159" bestFit="1" customWidth="1"/>
    <col min="19" max="26" width="9.453125" style="138"/>
    <col min="27" max="27" width="12" style="138" bestFit="1" customWidth="1"/>
    <col min="28" max="16384" width="9.453125" style="138"/>
  </cols>
  <sheetData>
    <row r="3" spans="2:14" ht="12.5" thickBot="1" x14ac:dyDescent="0.4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2:14" ht="58.5" thickBot="1" x14ac:dyDescent="0.4">
      <c r="C4" s="139" t="s">
        <v>116</v>
      </c>
      <c r="D4" s="140" t="s">
        <v>117</v>
      </c>
      <c r="E4" s="141" t="s">
        <v>118</v>
      </c>
      <c r="F4" s="139" t="s">
        <v>119</v>
      </c>
    </row>
    <row r="5" spans="2:14" ht="17" thickBot="1" x14ac:dyDescent="0.4">
      <c r="C5" s="142"/>
      <c r="D5" s="140" t="s">
        <v>302</v>
      </c>
      <c r="E5" s="141" t="s">
        <v>302</v>
      </c>
      <c r="F5" s="139" t="s">
        <v>302</v>
      </c>
    </row>
    <row r="6" spans="2:14" ht="15" thickBot="1" x14ac:dyDescent="0.4">
      <c r="C6" s="143" t="s">
        <v>7</v>
      </c>
      <c r="D6" s="83">
        <f>K36</f>
        <v>12761.160519840001</v>
      </c>
      <c r="E6" s="144">
        <f>L36</f>
        <v>20554.42196096</v>
      </c>
      <c r="F6" s="145">
        <f>M36</f>
        <v>33316</v>
      </c>
    </row>
    <row r="7" spans="2:14" ht="12.5" thickBot="1" x14ac:dyDescent="0.4"/>
    <row r="8" spans="2:14" ht="13" x14ac:dyDescent="0.35">
      <c r="B8" s="513" t="s">
        <v>120</v>
      </c>
      <c r="C8" s="514"/>
      <c r="D8" s="514"/>
      <c r="E8" s="514"/>
      <c r="F8" s="514"/>
      <c r="G8" s="514"/>
      <c r="H8" s="514"/>
      <c r="I8" s="514"/>
      <c r="J8" s="514"/>
      <c r="K8" s="514"/>
      <c r="L8" s="514"/>
      <c r="M8" s="515"/>
    </row>
    <row r="9" spans="2:14" x14ac:dyDescent="0.35">
      <c r="B9" s="517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9"/>
    </row>
    <row r="10" spans="2:14" ht="77.5" x14ac:dyDescent="0.35">
      <c r="B10" s="516" t="s">
        <v>0</v>
      </c>
      <c r="C10" s="146" t="s">
        <v>121</v>
      </c>
      <c r="D10" s="146" t="s">
        <v>122</v>
      </c>
      <c r="E10" s="146" t="s">
        <v>123</v>
      </c>
      <c r="F10" s="146" t="s">
        <v>124</v>
      </c>
      <c r="G10" s="146" t="s">
        <v>125</v>
      </c>
      <c r="H10" s="146" t="s">
        <v>126</v>
      </c>
      <c r="I10" s="146" t="s">
        <v>127</v>
      </c>
      <c r="J10" s="146" t="s">
        <v>128</v>
      </c>
      <c r="K10" s="146" t="s">
        <v>117</v>
      </c>
      <c r="L10" s="146" t="s">
        <v>118</v>
      </c>
      <c r="M10" s="147" t="s">
        <v>119</v>
      </c>
    </row>
    <row r="11" spans="2:14" ht="16.5" x14ac:dyDescent="0.35">
      <c r="B11" s="516"/>
      <c r="C11" s="57" t="s">
        <v>129</v>
      </c>
      <c r="D11" s="57" t="s">
        <v>130</v>
      </c>
      <c r="E11" s="57" t="s">
        <v>130</v>
      </c>
      <c r="F11" s="57" t="s">
        <v>131</v>
      </c>
      <c r="G11" s="57" t="s">
        <v>131</v>
      </c>
      <c r="H11" s="57" t="s">
        <v>132</v>
      </c>
      <c r="I11" s="57" t="s">
        <v>133</v>
      </c>
      <c r="J11" s="57"/>
      <c r="K11" s="57" t="s">
        <v>302</v>
      </c>
      <c r="L11" s="57" t="s">
        <v>302</v>
      </c>
      <c r="M11" s="148" t="s">
        <v>302</v>
      </c>
    </row>
    <row r="12" spans="2:14" ht="13" x14ac:dyDescent="0.35">
      <c r="B12" s="510">
        <v>2021</v>
      </c>
      <c r="C12" s="90" t="s">
        <v>44</v>
      </c>
      <c r="D12" s="91">
        <f>'Purchase book record'!C18</f>
        <v>7531.5</v>
      </c>
      <c r="E12" s="316">
        <f>'Consumption &amp; Production Data'!D1042</f>
        <v>7488</v>
      </c>
      <c r="F12" s="87" t="s">
        <v>280</v>
      </c>
      <c r="G12" s="87" t="s">
        <v>45</v>
      </c>
      <c r="H12" s="91">
        <f>'Transported data'!G8</f>
        <v>492</v>
      </c>
      <c r="I12" s="149" t="s">
        <v>134</v>
      </c>
      <c r="J12" s="91">
        <f>'Transported data'!H8</f>
        <v>180</v>
      </c>
      <c r="K12" s="366">
        <f>D12*H12*Assumption!$D$22*0.001</f>
        <v>478.00924200000003</v>
      </c>
      <c r="L12" s="91">
        <f>E12*Assumption!$D$9</f>
        <v>4777.3440000000001</v>
      </c>
      <c r="M12" s="91">
        <f>SUM(K12+L12)</f>
        <v>5255.3532420000001</v>
      </c>
      <c r="N12" s="377"/>
    </row>
    <row r="13" spans="2:14" ht="13" x14ac:dyDescent="0.35">
      <c r="B13" s="510"/>
      <c r="C13" s="90" t="s">
        <v>46</v>
      </c>
      <c r="D13" s="91">
        <f>'Purchase book record'!F18</f>
        <v>50185.165000000001</v>
      </c>
      <c r="E13" s="316">
        <f>'Consumption &amp; Production Data'!F1042</f>
        <v>52828</v>
      </c>
      <c r="F13" s="150" t="s">
        <v>35</v>
      </c>
      <c r="G13" s="87" t="s">
        <v>45</v>
      </c>
      <c r="H13" s="91">
        <f>'Transported data'!G9</f>
        <v>540</v>
      </c>
      <c r="I13" s="149" t="s">
        <v>134</v>
      </c>
      <c r="J13" s="91">
        <f>'Transported data'!H9</f>
        <v>985</v>
      </c>
      <c r="K13" s="366">
        <f>D13*H13*Assumption!$D$22*0.001</f>
        <v>3495.8985939000004</v>
      </c>
      <c r="L13" s="91">
        <f>E13*Assumption!$D$10</f>
        <v>0</v>
      </c>
      <c r="M13" s="91">
        <f t="shared" ref="M13:M18" si="0">SUM(K13+L13)</f>
        <v>3495.8985939000004</v>
      </c>
      <c r="N13" s="377"/>
    </row>
    <row r="14" spans="2:14" ht="13" x14ac:dyDescent="0.35">
      <c r="B14" s="510"/>
      <c r="C14" s="90" t="s">
        <v>47</v>
      </c>
      <c r="D14" s="91">
        <f>'Purchase book record'!E18</f>
        <v>4530.3549999999996</v>
      </c>
      <c r="E14" s="316">
        <f>'Consumption &amp; Production Data'!E1042</f>
        <v>4487.5</v>
      </c>
      <c r="F14" s="87" t="s">
        <v>37</v>
      </c>
      <c r="G14" s="87" t="s">
        <v>45</v>
      </c>
      <c r="H14" s="91">
        <f>'Transported data'!G10</f>
        <v>1198</v>
      </c>
      <c r="I14" s="149" t="s">
        <v>134</v>
      </c>
      <c r="J14" s="91">
        <f>'Transported data'!H10</f>
        <v>108</v>
      </c>
      <c r="K14" s="366">
        <f>D14*H14*Assumption!$D$22*0.001</f>
        <v>700.13012241000001</v>
      </c>
      <c r="L14" s="91">
        <f>E14*Assumption!$D$11</f>
        <v>3365.625</v>
      </c>
      <c r="M14" s="91">
        <f t="shared" si="0"/>
        <v>4065.7551224099998</v>
      </c>
      <c r="N14" s="377"/>
    </row>
    <row r="15" spans="2:14" ht="13" x14ac:dyDescent="0.35">
      <c r="B15" s="510"/>
      <c r="C15" s="90" t="s">
        <v>38</v>
      </c>
      <c r="D15" s="91">
        <f>'Purchase book record'!I18</f>
        <v>149.20999999999998</v>
      </c>
      <c r="E15" s="316">
        <f>'Consumption &amp; Production Data'!J1042</f>
        <v>151.19999999999993</v>
      </c>
      <c r="F15" s="87" t="s">
        <v>39</v>
      </c>
      <c r="G15" s="87" t="s">
        <v>45</v>
      </c>
      <c r="H15" s="91">
        <f>'Transported data'!G11</f>
        <v>312</v>
      </c>
      <c r="I15" s="149" t="s">
        <v>134</v>
      </c>
      <c r="J15" s="91">
        <f>'Transported data'!H11</f>
        <v>5</v>
      </c>
      <c r="K15" s="366">
        <f>D15*H15*Assumption!$D$22*0.001</f>
        <v>6.005404079999999</v>
      </c>
      <c r="L15" s="91">
        <v>0</v>
      </c>
      <c r="M15" s="91">
        <f t="shared" si="0"/>
        <v>6.005404079999999</v>
      </c>
      <c r="N15" s="377"/>
    </row>
    <row r="16" spans="2:14" ht="13" x14ac:dyDescent="0.35">
      <c r="B16" s="510"/>
      <c r="C16" s="87" t="s">
        <v>264</v>
      </c>
      <c r="D16" s="91">
        <f>'Purchase book record'!D18</f>
        <v>2738.9050000000007</v>
      </c>
      <c r="E16" s="316">
        <f>'Consumption &amp; Production Data'!G1042</f>
        <v>2732.8719999999998</v>
      </c>
      <c r="F16" s="87" t="s">
        <v>40</v>
      </c>
      <c r="G16" s="87" t="s">
        <v>45</v>
      </c>
      <c r="H16" s="91">
        <f>'Transported data'!G12</f>
        <v>566</v>
      </c>
      <c r="I16" s="149" t="s">
        <v>134</v>
      </c>
      <c r="J16" s="91">
        <f>'Transported data'!H12</f>
        <v>137</v>
      </c>
      <c r="K16" s="366">
        <f>D16*H16*Assumption!$D$22*0.001</f>
        <v>199.97840967000005</v>
      </c>
      <c r="L16" s="91">
        <f>E16*Assumption!$D$23</f>
        <v>134.53928855999999</v>
      </c>
      <c r="M16" s="91">
        <f t="shared" si="0"/>
        <v>334.51769823000006</v>
      </c>
      <c r="N16" s="377"/>
    </row>
    <row r="17" spans="2:18" ht="13" x14ac:dyDescent="0.35">
      <c r="B17" s="510"/>
      <c r="C17" s="90" t="s">
        <v>48</v>
      </c>
      <c r="D17" s="91">
        <f>'Purchase book record'!H18</f>
        <v>1228</v>
      </c>
      <c r="E17" s="316">
        <f>'Consumption &amp; Production Data'!I1042</f>
        <v>1169.8</v>
      </c>
      <c r="F17" s="87" t="s">
        <v>281</v>
      </c>
      <c r="G17" s="87" t="s">
        <v>45</v>
      </c>
      <c r="H17" s="91">
        <f>'Transported data'!G13</f>
        <v>1268</v>
      </c>
      <c r="I17" s="149" t="s">
        <v>134</v>
      </c>
      <c r="J17" s="91">
        <f>'Transported data'!H13</f>
        <v>47</v>
      </c>
      <c r="K17" s="366">
        <f>D17*H17*Assumption!$D$22*0.001</f>
        <v>200.86641600000002</v>
      </c>
      <c r="L17" s="91">
        <f>E17*Assumption!$D$12</f>
        <v>11.698</v>
      </c>
      <c r="M17" s="91">
        <f t="shared" si="0"/>
        <v>212.56441600000002</v>
      </c>
      <c r="N17" s="377"/>
    </row>
    <row r="18" spans="2:18" ht="13" x14ac:dyDescent="0.35">
      <c r="B18" s="510"/>
      <c r="C18" s="90" t="s">
        <v>49</v>
      </c>
      <c r="D18" s="91">
        <f>'Purchase book record'!G18</f>
        <v>34.654999999999994</v>
      </c>
      <c r="E18" s="316">
        <f>'Consumption &amp; Production Data'!H1042</f>
        <v>36.486699999999999</v>
      </c>
      <c r="F18" s="87" t="s">
        <v>43</v>
      </c>
      <c r="G18" s="87" t="s">
        <v>45</v>
      </c>
      <c r="H18" s="91">
        <f>'Transported data'!G14</f>
        <v>1084</v>
      </c>
      <c r="I18" s="149" t="s">
        <v>134</v>
      </c>
      <c r="J18" s="91">
        <f>'Transported data'!H14</f>
        <v>2</v>
      </c>
      <c r="K18" s="366">
        <f>D18*H18*Assumption!$D$22*0.001</f>
        <v>4.8460165799999997</v>
      </c>
      <c r="L18" s="91">
        <f>E18*Assumption!$D$13</f>
        <v>62.027389999999997</v>
      </c>
      <c r="M18" s="91">
        <f t="shared" si="0"/>
        <v>66.873406579999994</v>
      </c>
      <c r="N18" s="377"/>
    </row>
    <row r="19" spans="2:18" s="153" customFormat="1" ht="12.75" customHeight="1" x14ac:dyDescent="0.35">
      <c r="B19" s="511" t="s">
        <v>135</v>
      </c>
      <c r="C19" s="512"/>
      <c r="D19" s="512"/>
      <c r="E19" s="512"/>
      <c r="F19" s="512"/>
      <c r="G19" s="512"/>
      <c r="H19" s="512"/>
      <c r="I19" s="512"/>
      <c r="J19" s="151"/>
      <c r="K19" s="367">
        <f>+SUM(K12:K18)</f>
        <v>5085.7342046399999</v>
      </c>
      <c r="L19" s="152">
        <f>+SUM(L12:L18)</f>
        <v>8351.23367856</v>
      </c>
      <c r="M19" s="154">
        <f>+SUM(M12:M18)</f>
        <v>13436.967883200001</v>
      </c>
      <c r="N19" s="378"/>
      <c r="O19" s="378"/>
      <c r="P19" s="379"/>
      <c r="Q19" s="378"/>
      <c r="R19" s="378"/>
    </row>
    <row r="20" spans="2:18" ht="16.5" x14ac:dyDescent="0.35">
      <c r="B20" s="520">
        <v>2022</v>
      </c>
      <c r="C20" s="57" t="s">
        <v>129</v>
      </c>
      <c r="D20" s="57" t="s">
        <v>130</v>
      </c>
      <c r="E20" s="57" t="s">
        <v>130</v>
      </c>
      <c r="F20" s="57" t="s">
        <v>131</v>
      </c>
      <c r="G20" s="57" t="s">
        <v>131</v>
      </c>
      <c r="H20" s="57" t="s">
        <v>132</v>
      </c>
      <c r="I20" s="57" t="s">
        <v>133</v>
      </c>
      <c r="J20" s="146" t="s">
        <v>128</v>
      </c>
      <c r="K20" s="57" t="s">
        <v>302</v>
      </c>
      <c r="L20" s="57" t="s">
        <v>302</v>
      </c>
      <c r="M20" s="148" t="s">
        <v>302</v>
      </c>
    </row>
    <row r="21" spans="2:18" ht="13.75" customHeight="1" x14ac:dyDescent="0.3">
      <c r="B21" s="521"/>
      <c r="C21" s="90" t="s">
        <v>44</v>
      </c>
      <c r="D21" s="91">
        <f>'Purchase book record'!C31</f>
        <v>8588.67</v>
      </c>
      <c r="E21" s="317">
        <f>'Consumption &amp; Production Data'!D1043</f>
        <v>7104</v>
      </c>
      <c r="F21" s="87" t="s">
        <v>280</v>
      </c>
      <c r="G21" s="87" t="s">
        <v>45</v>
      </c>
      <c r="H21" s="87">
        <f>'Transported data'!G16</f>
        <v>492</v>
      </c>
      <c r="I21" s="149" t="s">
        <v>134</v>
      </c>
      <c r="J21" s="91">
        <f>'Transported data'!H16</f>
        <v>205</v>
      </c>
      <c r="K21" s="366">
        <f>D21*H21*Assumption!$D$22*0.001</f>
        <v>545.10570756000004</v>
      </c>
      <c r="L21" s="91">
        <f>E21*Assumption!$D$9</f>
        <v>4532.3519999999999</v>
      </c>
      <c r="M21" s="318">
        <f>SUM(K21+L21)</f>
        <v>5077.45770756</v>
      </c>
      <c r="N21" s="377"/>
    </row>
    <row r="22" spans="2:18" ht="13.75" customHeight="1" x14ac:dyDescent="0.3">
      <c r="B22" s="521"/>
      <c r="C22" s="90" t="s">
        <v>46</v>
      </c>
      <c r="D22" s="91">
        <f>'Purchase book record'!F31</f>
        <v>51175.536</v>
      </c>
      <c r="E22" s="317">
        <f>'Consumption &amp; Production Data'!F1043</f>
        <v>46285</v>
      </c>
      <c r="F22" s="150" t="s">
        <v>35</v>
      </c>
      <c r="G22" s="87" t="s">
        <v>45</v>
      </c>
      <c r="H22" s="87">
        <f>'Transported data'!G17</f>
        <v>540</v>
      </c>
      <c r="I22" s="149" t="s">
        <v>134</v>
      </c>
      <c r="J22" s="91">
        <f>'Transported data'!H17</f>
        <v>1004</v>
      </c>
      <c r="K22" s="366">
        <f>D22*H22*Assumption!$D$22*0.001</f>
        <v>3564.8878377600004</v>
      </c>
      <c r="L22" s="91">
        <f>E22*Assumption!$D$10</f>
        <v>0</v>
      </c>
      <c r="M22" s="318">
        <f t="shared" ref="M22:M26" si="1">SUM(K22+L22)</f>
        <v>3564.8878377600004</v>
      </c>
      <c r="N22" s="377"/>
    </row>
    <row r="23" spans="2:18" ht="13.75" customHeight="1" x14ac:dyDescent="0.3">
      <c r="B23" s="521"/>
      <c r="C23" s="90" t="s">
        <v>47</v>
      </c>
      <c r="D23" s="91">
        <f>'Purchase book record'!E31</f>
        <v>5577.33</v>
      </c>
      <c r="E23" s="317">
        <f>'Consumption &amp; Production Data'!E1043</f>
        <v>4527.05</v>
      </c>
      <c r="F23" s="87" t="s">
        <v>37</v>
      </c>
      <c r="G23" s="87" t="s">
        <v>45</v>
      </c>
      <c r="H23" s="87">
        <f>'Transported data'!G18</f>
        <v>1198</v>
      </c>
      <c r="I23" s="149" t="s">
        <v>134</v>
      </c>
      <c r="J23" s="91">
        <f>'Transported data'!H18</f>
        <v>133</v>
      </c>
      <c r="K23" s="366">
        <f>D23*H23*Assumption!$D$22*0.001</f>
        <v>861.93173286000001</v>
      </c>
      <c r="L23" s="91">
        <f>ROUNDUP(E23*Assumption!$D$11,0)</f>
        <v>3396</v>
      </c>
      <c r="M23" s="318">
        <f t="shared" si="1"/>
        <v>4257.93173286</v>
      </c>
      <c r="N23" s="377"/>
    </row>
    <row r="24" spans="2:18" ht="13.75" customHeight="1" x14ac:dyDescent="0.3">
      <c r="B24" s="521"/>
      <c r="C24" s="90" t="s">
        <v>264</v>
      </c>
      <c r="D24" s="91">
        <f>'Purchase book record'!D31</f>
        <v>913.88000000000011</v>
      </c>
      <c r="E24" s="317">
        <f>'Consumption &amp; Production Data'!G1043</f>
        <v>883.68</v>
      </c>
      <c r="F24" s="87" t="s">
        <v>40</v>
      </c>
      <c r="G24" s="87" t="s">
        <v>45</v>
      </c>
      <c r="H24" s="87">
        <f>'Transported data'!G26</f>
        <v>566</v>
      </c>
      <c r="I24" s="149" t="s">
        <v>134</v>
      </c>
      <c r="J24" s="91">
        <f>'Transported data'!H19</f>
        <v>46</v>
      </c>
      <c r="K24" s="366">
        <f>D24*H24*Assumption!$D$22*0.001</f>
        <v>66.726034320000011</v>
      </c>
      <c r="L24" s="91">
        <f>E24*Assumption!$D$23</f>
        <v>43.503566399999997</v>
      </c>
      <c r="M24" s="318">
        <f t="shared" si="1"/>
        <v>110.22960072000001</v>
      </c>
      <c r="N24" s="377"/>
    </row>
    <row r="25" spans="2:18" ht="13.75" customHeight="1" x14ac:dyDescent="0.3">
      <c r="B25" s="521"/>
      <c r="C25" s="90" t="s">
        <v>48</v>
      </c>
      <c r="D25" s="91">
        <f>'Purchase book record'!H31</f>
        <v>938.6</v>
      </c>
      <c r="E25" s="317">
        <f>'Consumption &amp; Production Data'!I1043</f>
        <v>1081.2000000000003</v>
      </c>
      <c r="F25" s="87" t="s">
        <v>281</v>
      </c>
      <c r="G25" s="87" t="s">
        <v>45</v>
      </c>
      <c r="H25" s="87">
        <f>'Transported data'!G20</f>
        <v>1268</v>
      </c>
      <c r="I25" s="149" t="s">
        <v>134</v>
      </c>
      <c r="J25" s="91">
        <f>'Transported data'!H20</f>
        <v>36</v>
      </c>
      <c r="K25" s="366">
        <f>D25*H25*Assumption!$D$22*0.001</f>
        <v>153.52867920000003</v>
      </c>
      <c r="L25" s="91">
        <f>E25*Assumption!$D$12</f>
        <v>10.812000000000003</v>
      </c>
      <c r="M25" s="318">
        <f t="shared" si="1"/>
        <v>164.34067920000004</v>
      </c>
      <c r="N25" s="377"/>
    </row>
    <row r="26" spans="2:18" ht="14.4" customHeight="1" thickBot="1" x14ac:dyDescent="0.4">
      <c r="B26" s="522"/>
      <c r="C26" s="90" t="s">
        <v>49</v>
      </c>
      <c r="D26" s="91">
        <f>'Purchase book record'!G31</f>
        <v>31.499999999999996</v>
      </c>
      <c r="E26" s="316">
        <f>'Consumption &amp; Production Data'!H1043</f>
        <v>28.656500000000001</v>
      </c>
      <c r="F26" s="89" t="s">
        <v>43</v>
      </c>
      <c r="G26" s="87" t="s">
        <v>45</v>
      </c>
      <c r="H26" s="87">
        <f>'Transported data'!G21</f>
        <v>1084</v>
      </c>
      <c r="I26" s="149" t="s">
        <v>134</v>
      </c>
      <c r="J26" s="91">
        <f>'Transported data'!H21</f>
        <v>2</v>
      </c>
      <c r="K26" s="366">
        <f>D26*H26*Assumption!$D$22*0.001</f>
        <v>4.4048339999999993</v>
      </c>
      <c r="L26" s="91">
        <f>ROUNDUP(E26*Assumption!$D$13,0)</f>
        <v>49</v>
      </c>
      <c r="M26" s="318">
        <f t="shared" si="1"/>
        <v>53.404834000000001</v>
      </c>
      <c r="N26" s="377"/>
    </row>
    <row r="27" spans="2:18" s="153" customFormat="1" ht="13" x14ac:dyDescent="0.35">
      <c r="B27" s="511" t="s">
        <v>136</v>
      </c>
      <c r="C27" s="512"/>
      <c r="D27" s="512"/>
      <c r="E27" s="512"/>
      <c r="F27" s="512"/>
      <c r="G27" s="512"/>
      <c r="H27" s="512"/>
      <c r="I27" s="512"/>
      <c r="J27" s="151"/>
      <c r="K27" s="367">
        <f>+SUM(K21:K26)</f>
        <v>5196.5848256999998</v>
      </c>
      <c r="L27" s="152">
        <f>SUM(L21:L26)</f>
        <v>8031.6675663999995</v>
      </c>
      <c r="M27" s="154">
        <f>+SUM(M21:M26)</f>
        <v>13228.252392100003</v>
      </c>
      <c r="N27" s="377"/>
      <c r="O27" s="378"/>
      <c r="P27" s="379"/>
      <c r="Q27" s="378"/>
      <c r="R27" s="378"/>
    </row>
    <row r="28" spans="2:18" ht="16.5" x14ac:dyDescent="0.35">
      <c r="B28" s="523">
        <v>2023</v>
      </c>
      <c r="C28" s="57" t="s">
        <v>129</v>
      </c>
      <c r="D28" s="57" t="s">
        <v>130</v>
      </c>
      <c r="E28" s="57" t="s">
        <v>130</v>
      </c>
      <c r="F28" s="57" t="s">
        <v>131</v>
      </c>
      <c r="G28" s="57" t="s">
        <v>131</v>
      </c>
      <c r="H28" s="57" t="s">
        <v>132</v>
      </c>
      <c r="I28" s="57" t="s">
        <v>133</v>
      </c>
      <c r="J28" s="146" t="s">
        <v>128</v>
      </c>
      <c r="K28" s="57" t="s">
        <v>302</v>
      </c>
      <c r="L28" s="57" t="s">
        <v>302</v>
      </c>
      <c r="M28" s="148" t="s">
        <v>302</v>
      </c>
      <c r="N28" s="377"/>
    </row>
    <row r="29" spans="2:18" ht="13.75" customHeight="1" x14ac:dyDescent="0.3">
      <c r="B29" s="524"/>
      <c r="C29" s="90" t="s">
        <v>44</v>
      </c>
      <c r="D29" s="91">
        <f>'Purchase book record'!C36</f>
        <v>5161.8999999999996</v>
      </c>
      <c r="E29" s="317">
        <f>'Consumption &amp; Production Data'!D1044</f>
        <v>3679.1</v>
      </c>
      <c r="F29" s="87" t="s">
        <v>280</v>
      </c>
      <c r="G29" s="87" t="s">
        <v>45</v>
      </c>
      <c r="H29" s="87">
        <f>'Transported data'!G23</f>
        <v>492</v>
      </c>
      <c r="I29" s="149" t="s">
        <v>134</v>
      </c>
      <c r="J29" s="91">
        <f>'Transported data'!H23</f>
        <v>123</v>
      </c>
      <c r="K29" s="366">
        <f>D29*H29*Assumption!$D$22*0.001</f>
        <v>327.61546920000001</v>
      </c>
      <c r="L29" s="91">
        <f>E29*Assumption!$D$9</f>
        <v>2347.2658000000001</v>
      </c>
      <c r="M29" s="318">
        <f>SUM(K29+L29)</f>
        <v>2674.8812692000001</v>
      </c>
      <c r="N29" s="377"/>
    </row>
    <row r="30" spans="2:18" ht="13.75" customHeight="1" x14ac:dyDescent="0.3">
      <c r="B30" s="524"/>
      <c r="C30" s="90" t="s">
        <v>46</v>
      </c>
      <c r="D30" s="91">
        <f>'Purchase book record'!F36</f>
        <v>21984.557000000001</v>
      </c>
      <c r="E30" s="317">
        <f>'Consumption &amp; Production Data'!F1044</f>
        <v>23083.5</v>
      </c>
      <c r="F30" s="150" t="s">
        <v>35</v>
      </c>
      <c r="G30" s="87" t="s">
        <v>45</v>
      </c>
      <c r="H30" s="87">
        <f>'Transported data'!G24</f>
        <v>540</v>
      </c>
      <c r="I30" s="149" t="s">
        <v>134</v>
      </c>
      <c r="J30" s="91">
        <f>'Transported data'!H24</f>
        <v>489</v>
      </c>
      <c r="K30" s="366">
        <f>D30*H30*Assumption!$D$22*0.001</f>
        <v>1531.4442406200003</v>
      </c>
      <c r="L30" s="91">
        <f>E30*Assumption!$D$10</f>
        <v>0</v>
      </c>
      <c r="M30" s="318">
        <f t="shared" ref="M30:M34" si="2">SUM(K30+L30)</f>
        <v>1531.4442406200003</v>
      </c>
      <c r="N30" s="377"/>
    </row>
    <row r="31" spans="2:18" ht="13.75" customHeight="1" x14ac:dyDescent="0.3">
      <c r="B31" s="524"/>
      <c r="C31" s="90" t="s">
        <v>47</v>
      </c>
      <c r="D31" s="91">
        <f>'Purchase book record'!E36</f>
        <v>2810.19</v>
      </c>
      <c r="E31" s="317">
        <f>'Consumption &amp; Production Data'!E1044</f>
        <v>2289</v>
      </c>
      <c r="F31" s="87" t="s">
        <v>37</v>
      </c>
      <c r="G31" s="87" t="s">
        <v>45</v>
      </c>
      <c r="H31" s="87">
        <f>'Transported data'!G25</f>
        <v>1198</v>
      </c>
      <c r="I31" s="149" t="s">
        <v>134</v>
      </c>
      <c r="J31" s="91">
        <f>'Transported data'!H25</f>
        <v>63</v>
      </c>
      <c r="K31" s="366">
        <f>D31*H31*Assumption!$D$22*0.001</f>
        <v>434.29238298000007</v>
      </c>
      <c r="L31" s="91">
        <f>E31*Assumption!$D$11</f>
        <v>1716.75</v>
      </c>
      <c r="M31" s="318">
        <f t="shared" si="2"/>
        <v>2151.0423829800002</v>
      </c>
      <c r="N31" s="377"/>
    </row>
    <row r="32" spans="2:18" ht="13.75" customHeight="1" x14ac:dyDescent="0.3">
      <c r="B32" s="524"/>
      <c r="C32" s="90" t="s">
        <v>264</v>
      </c>
      <c r="D32" s="91">
        <f>'Purchase book record'!D36</f>
        <v>1442.69</v>
      </c>
      <c r="E32" s="317">
        <f>'Consumption &amp; Production Data'!G1044</f>
        <v>1474.2</v>
      </c>
      <c r="F32" s="87" t="s">
        <v>40</v>
      </c>
      <c r="G32" s="87" t="s">
        <v>45</v>
      </c>
      <c r="H32" s="87">
        <f>'Transported data'!G26</f>
        <v>566</v>
      </c>
      <c r="I32" s="149" t="s">
        <v>134</v>
      </c>
      <c r="J32" s="91">
        <f>'Transported data'!H26</f>
        <v>73</v>
      </c>
      <c r="K32" s="366">
        <f>D32*H32*Assumption!$D$22*0.001</f>
        <v>105.33656766</v>
      </c>
      <c r="L32" s="91">
        <f>E32*Assumption!$D$23</f>
        <v>72.574866</v>
      </c>
      <c r="M32" s="318">
        <f t="shared" si="2"/>
        <v>177.91143366</v>
      </c>
      <c r="N32" s="377"/>
    </row>
    <row r="33" spans="1:18" ht="13.75" customHeight="1" x14ac:dyDescent="0.3">
      <c r="B33" s="524"/>
      <c r="C33" s="90" t="s">
        <v>48</v>
      </c>
      <c r="D33" s="91">
        <f>'Purchase book record'!H36</f>
        <v>477.5</v>
      </c>
      <c r="E33" s="317">
        <f>'Consumption &amp; Production Data'!I1044</f>
        <v>505</v>
      </c>
      <c r="F33" s="87" t="s">
        <v>281</v>
      </c>
      <c r="G33" s="87" t="s">
        <v>45</v>
      </c>
      <c r="H33" s="87">
        <f>'Transported data'!G27</f>
        <v>1268</v>
      </c>
      <c r="I33" s="149" t="s">
        <v>134</v>
      </c>
      <c r="J33" s="91">
        <f>'Transported data'!H27</f>
        <v>19</v>
      </c>
      <c r="K33" s="366">
        <f>D33*H33*Assumption!$D$22*0.001</f>
        <v>78.105630000000005</v>
      </c>
      <c r="L33" s="91">
        <f>E33*Assumption!$D$12</f>
        <v>5.05</v>
      </c>
      <c r="M33" s="318">
        <f t="shared" si="2"/>
        <v>83.155630000000002</v>
      </c>
      <c r="N33" s="377"/>
    </row>
    <row r="34" spans="1:18" ht="14.4" customHeight="1" thickBot="1" x14ac:dyDescent="0.4">
      <c r="B34" s="525"/>
      <c r="C34" s="90" t="s">
        <v>49</v>
      </c>
      <c r="D34" s="91">
        <f>'Purchase book record'!G36</f>
        <v>14.64</v>
      </c>
      <c r="E34" s="316">
        <f>'Consumption &amp; Production Data'!H1044</f>
        <v>17.576499999999999</v>
      </c>
      <c r="F34" s="89" t="s">
        <v>43</v>
      </c>
      <c r="G34" s="87" t="s">
        <v>45</v>
      </c>
      <c r="H34" s="87">
        <f>'Transported data'!G28</f>
        <v>1084</v>
      </c>
      <c r="I34" s="149" t="s">
        <v>134</v>
      </c>
      <c r="J34" s="91">
        <f>'Transported data'!H28</f>
        <v>1</v>
      </c>
      <c r="K34" s="366">
        <f>D34*H34*Assumption!$D$22*0.001</f>
        <v>2.0471990400000002</v>
      </c>
      <c r="L34" s="91">
        <f>E34*Assumption!$D$13</f>
        <v>29.880049999999997</v>
      </c>
      <c r="M34" s="318">
        <f t="shared" si="2"/>
        <v>31.927249039999996</v>
      </c>
      <c r="N34" s="377"/>
    </row>
    <row r="35" spans="1:18" s="153" customFormat="1" ht="12.75" customHeight="1" x14ac:dyDescent="0.35">
      <c r="B35" s="511" t="s">
        <v>137</v>
      </c>
      <c r="C35" s="512"/>
      <c r="D35" s="512"/>
      <c r="E35" s="512"/>
      <c r="F35" s="512"/>
      <c r="G35" s="512"/>
      <c r="H35" s="512"/>
      <c r="I35" s="512"/>
      <c r="J35" s="151"/>
      <c r="K35" s="152">
        <f>SUM(K29:K34)</f>
        <v>2478.8414895000005</v>
      </c>
      <c r="L35" s="152">
        <f>+SUM(L29:L34)</f>
        <v>4171.520716</v>
      </c>
      <c r="M35" s="154">
        <f>+SUM(M29:M34)</f>
        <v>6650.3622055000005</v>
      </c>
      <c r="N35" s="377"/>
      <c r="O35" s="378"/>
      <c r="P35" s="379"/>
      <c r="Q35" s="378"/>
      <c r="R35" s="378"/>
    </row>
    <row r="36" spans="1:18" s="155" customFormat="1" ht="16" thickBot="1" x14ac:dyDescent="0.4">
      <c r="B36" s="508" t="s">
        <v>138</v>
      </c>
      <c r="C36" s="509"/>
      <c r="D36" s="509"/>
      <c r="E36" s="509"/>
      <c r="F36" s="509"/>
      <c r="G36" s="509"/>
      <c r="H36" s="509"/>
      <c r="I36" s="509"/>
      <c r="J36" s="156"/>
      <c r="K36" s="157">
        <f>K19+K27+K35</f>
        <v>12761.160519840001</v>
      </c>
      <c r="L36" s="157">
        <f>L19+L27+L35</f>
        <v>20554.42196096</v>
      </c>
      <c r="M36" s="158">
        <f>ROUNDUP(M19+M27+M35,0)</f>
        <v>33316</v>
      </c>
      <c r="N36" s="377"/>
      <c r="O36" s="380"/>
      <c r="P36" s="380"/>
      <c r="Q36" s="159"/>
      <c r="R36" s="380"/>
    </row>
    <row r="37" spans="1:18" s="159" customFormat="1" x14ac:dyDescent="0.3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391"/>
      <c r="M37" s="138"/>
      <c r="P37" s="377"/>
    </row>
    <row r="38" spans="1:18" s="159" customFormat="1" ht="15" thickBot="1" x14ac:dyDescent="0.4">
      <c r="A38" s="138"/>
      <c r="B38" s="138"/>
      <c r="C38" s="138"/>
      <c r="D38" s="138"/>
      <c r="E38" s="138"/>
      <c r="F38" s="138"/>
      <c r="G38" s="138"/>
      <c r="H38" s="138"/>
      <c r="I38"/>
      <c r="J38"/>
      <c r="K38" s="138"/>
      <c r="L38" s="138"/>
      <c r="M38" s="391"/>
    </row>
    <row r="39" spans="1:18" s="159" customFormat="1" ht="14.4" customHeight="1" x14ac:dyDescent="0.35">
      <c r="A39" s="138"/>
      <c r="B39" s="138"/>
      <c r="C39" s="138"/>
      <c r="D39" s="527" t="s">
        <v>359</v>
      </c>
      <c r="E39" s="528"/>
      <c r="F39" s="528"/>
      <c r="G39" s="528"/>
      <c r="H39" s="528"/>
      <c r="I39" s="528"/>
      <c r="J39" s="528"/>
      <c r="K39" s="528"/>
      <c r="L39" s="529"/>
    </row>
    <row r="40" spans="1:18" s="159" customFormat="1" ht="26" x14ac:dyDescent="0.35">
      <c r="A40" s="138"/>
      <c r="B40" s="138"/>
      <c r="C40" s="138"/>
      <c r="D40" s="370" t="s">
        <v>355</v>
      </c>
      <c r="E40" s="368" t="s">
        <v>44</v>
      </c>
      <c r="F40" s="368" t="s">
        <v>46</v>
      </c>
      <c r="G40" s="368" t="s">
        <v>47</v>
      </c>
      <c r="H40" s="368" t="s">
        <v>264</v>
      </c>
      <c r="I40" s="368" t="s">
        <v>48</v>
      </c>
      <c r="J40" s="368" t="s">
        <v>49</v>
      </c>
      <c r="K40" s="368" t="s">
        <v>38</v>
      </c>
      <c r="L40" s="371" t="s">
        <v>356</v>
      </c>
    </row>
    <row r="41" spans="1:18" s="159" customFormat="1" x14ac:dyDescent="0.35">
      <c r="A41" s="138"/>
      <c r="B41" s="138"/>
      <c r="C41" s="138"/>
      <c r="D41" s="372">
        <v>2021</v>
      </c>
      <c r="E41" s="439">
        <f>E48+E55</f>
        <v>5255.3532420000001</v>
      </c>
      <c r="F41" s="439">
        <f t="shared" ref="F41:J41" si="3">F48+F55</f>
        <v>3495.8985939000004</v>
      </c>
      <c r="G41" s="439">
        <f t="shared" si="3"/>
        <v>4065.7551224099998</v>
      </c>
      <c r="H41" s="439">
        <f t="shared" si="3"/>
        <v>334.51769823000006</v>
      </c>
      <c r="I41" s="439">
        <f t="shared" si="3"/>
        <v>212.56441600000002</v>
      </c>
      <c r="J41" s="439">
        <f t="shared" si="3"/>
        <v>66.873406579999994</v>
      </c>
      <c r="K41" s="440">
        <f>K55+K48</f>
        <v>6.005404079999999</v>
      </c>
      <c r="L41" s="376">
        <f>ROUNDUP(SUM(E41:K41),0)</f>
        <v>13437</v>
      </c>
    </row>
    <row r="42" spans="1:18" s="159" customFormat="1" x14ac:dyDescent="0.35">
      <c r="A42" s="138"/>
      <c r="B42" s="138"/>
      <c r="C42" s="138"/>
      <c r="D42" s="372">
        <v>2022</v>
      </c>
      <c r="E42" s="439">
        <f t="shared" ref="E42:E43" si="4">E49+E56</f>
        <v>5077.45770756</v>
      </c>
      <c r="F42" s="439">
        <f t="shared" ref="F42:J43" si="5">F49+F56</f>
        <v>3564.8878377600004</v>
      </c>
      <c r="G42" s="439">
        <f t="shared" si="5"/>
        <v>4257.93173286</v>
      </c>
      <c r="H42" s="439">
        <f t="shared" si="5"/>
        <v>110.22960072000001</v>
      </c>
      <c r="I42" s="439">
        <f t="shared" si="5"/>
        <v>164.34067920000004</v>
      </c>
      <c r="J42" s="439">
        <f t="shared" si="5"/>
        <v>53.404834000000001</v>
      </c>
      <c r="K42" s="440">
        <v>0</v>
      </c>
      <c r="L42" s="376">
        <f>ROUNDUP(SUM(E42:K42),0)</f>
        <v>13229</v>
      </c>
    </row>
    <row r="43" spans="1:18" s="159" customFormat="1" x14ac:dyDescent="0.35">
      <c r="A43" s="138"/>
      <c r="B43" s="138"/>
      <c r="C43" s="138"/>
      <c r="D43" s="372">
        <v>2023</v>
      </c>
      <c r="E43" s="439">
        <f t="shared" si="4"/>
        <v>2674.8812692000001</v>
      </c>
      <c r="F43" s="439">
        <f t="shared" si="5"/>
        <v>1531.4442406200003</v>
      </c>
      <c r="G43" s="439">
        <f t="shared" si="5"/>
        <v>2151.0423829800002</v>
      </c>
      <c r="H43" s="439">
        <f t="shared" si="5"/>
        <v>177.91143366</v>
      </c>
      <c r="I43" s="439">
        <f t="shared" si="5"/>
        <v>83.155630000000002</v>
      </c>
      <c r="J43" s="439">
        <f t="shared" si="5"/>
        <v>31.927249039999996</v>
      </c>
      <c r="K43" s="440">
        <v>0</v>
      </c>
      <c r="L43" s="376">
        <f>ROUNDUP(SUM(E43:K43),0)</f>
        <v>6651</v>
      </c>
    </row>
    <row r="44" spans="1:18" s="159" customFormat="1" x14ac:dyDescent="0.35">
      <c r="A44" s="138"/>
      <c r="B44" s="138"/>
      <c r="C44" s="138"/>
      <c r="D44" s="373" t="s">
        <v>356</v>
      </c>
      <c r="E44" s="441">
        <f>SUM(E41:E43)</f>
        <v>13007.692218759999</v>
      </c>
      <c r="F44" s="441">
        <f t="shared" ref="F44:J44" si="6">SUM(F41:F43)</f>
        <v>8592.2306722800004</v>
      </c>
      <c r="G44" s="441">
        <f t="shared" si="6"/>
        <v>10474.72923825</v>
      </c>
      <c r="H44" s="441">
        <f t="shared" si="6"/>
        <v>622.65873261000002</v>
      </c>
      <c r="I44" s="441">
        <f t="shared" si="6"/>
        <v>460.06072520000009</v>
      </c>
      <c r="J44" s="441">
        <f t="shared" si="6"/>
        <v>152.20548961999998</v>
      </c>
      <c r="K44" s="440">
        <f>SUM(K41:K43)</f>
        <v>6.005404079999999</v>
      </c>
      <c r="L44" s="376">
        <f>SUM(L41:L43)</f>
        <v>33317</v>
      </c>
    </row>
    <row r="45" spans="1:18" x14ac:dyDescent="0.35">
      <c r="D45" s="374"/>
      <c r="J45" s="526"/>
      <c r="K45" s="526"/>
      <c r="L45" s="382"/>
    </row>
    <row r="46" spans="1:18" ht="12" customHeight="1" x14ac:dyDescent="0.35">
      <c r="D46" s="533" t="s">
        <v>357</v>
      </c>
      <c r="E46" s="534"/>
      <c r="F46" s="534"/>
      <c r="G46" s="534"/>
      <c r="H46" s="534"/>
      <c r="I46" s="534"/>
      <c r="J46" s="534"/>
      <c r="K46" s="534"/>
      <c r="L46" s="535"/>
    </row>
    <row r="47" spans="1:18" ht="26" x14ac:dyDescent="0.35">
      <c r="D47" s="370" t="s">
        <v>355</v>
      </c>
      <c r="E47" s="368" t="s">
        <v>44</v>
      </c>
      <c r="F47" s="368" t="s">
        <v>46</v>
      </c>
      <c r="G47" s="368" t="s">
        <v>47</v>
      </c>
      <c r="H47" s="368" t="s">
        <v>264</v>
      </c>
      <c r="I47" s="368" t="s">
        <v>48</v>
      </c>
      <c r="J47" s="368" t="s">
        <v>49</v>
      </c>
      <c r="K47" s="368" t="s">
        <v>38</v>
      </c>
      <c r="L47" s="371" t="s">
        <v>356</v>
      </c>
    </row>
    <row r="48" spans="1:18" x14ac:dyDescent="0.35">
      <c r="D48" s="372">
        <v>2021</v>
      </c>
      <c r="E48" s="439">
        <f>L12</f>
        <v>4777.3440000000001</v>
      </c>
      <c r="F48" s="439">
        <f>L13</f>
        <v>0</v>
      </c>
      <c r="G48" s="439">
        <f>L14</f>
        <v>3365.625</v>
      </c>
      <c r="H48" s="439">
        <f>L16</f>
        <v>134.53928855999999</v>
      </c>
      <c r="I48" s="440">
        <f>L17</f>
        <v>11.698</v>
      </c>
      <c r="J48" s="439">
        <f>L18</f>
        <v>62.027389999999997</v>
      </c>
      <c r="K48" s="440">
        <f>L15</f>
        <v>0</v>
      </c>
      <c r="L48" s="442">
        <f>SUM(E48:K48)</f>
        <v>8351.23367856</v>
      </c>
    </row>
    <row r="49" spans="4:13" x14ac:dyDescent="0.35">
      <c r="D49" s="372">
        <v>2022</v>
      </c>
      <c r="E49" s="439">
        <f>L21</f>
        <v>4532.3519999999999</v>
      </c>
      <c r="F49" s="439">
        <f>L22</f>
        <v>0</v>
      </c>
      <c r="G49" s="439">
        <f>L23</f>
        <v>3396</v>
      </c>
      <c r="H49" s="439">
        <f>L24</f>
        <v>43.503566399999997</v>
      </c>
      <c r="I49" s="439">
        <f>L25</f>
        <v>10.812000000000003</v>
      </c>
      <c r="J49" s="439">
        <f>L26</f>
        <v>49</v>
      </c>
      <c r="K49" s="440">
        <v>0</v>
      </c>
      <c r="L49" s="442">
        <f>SUM(E49:K49)</f>
        <v>8031.6675663999995</v>
      </c>
    </row>
    <row r="50" spans="4:13" x14ac:dyDescent="0.35">
      <c r="D50" s="372">
        <v>2023</v>
      </c>
      <c r="E50" s="439">
        <f>L29</f>
        <v>2347.2658000000001</v>
      </c>
      <c r="F50" s="439">
        <f>L30</f>
        <v>0</v>
      </c>
      <c r="G50" s="439">
        <f>L31</f>
        <v>1716.75</v>
      </c>
      <c r="H50" s="439">
        <f>L32</f>
        <v>72.574866</v>
      </c>
      <c r="I50" s="439">
        <f>L33</f>
        <v>5.05</v>
      </c>
      <c r="J50" s="439">
        <f>L34</f>
        <v>29.880049999999997</v>
      </c>
      <c r="K50" s="440">
        <v>0</v>
      </c>
      <c r="L50" s="442">
        <f>SUM(E50:K50)</f>
        <v>4171.520716</v>
      </c>
    </row>
    <row r="51" spans="4:13" x14ac:dyDescent="0.35">
      <c r="D51" s="373" t="s">
        <v>356</v>
      </c>
      <c r="E51" s="441">
        <f>SUM(E48:E50)</f>
        <v>11656.961800000001</v>
      </c>
      <c r="F51" s="441">
        <f t="shared" ref="F51:I51" si="7">SUM(F48:F50)</f>
        <v>0</v>
      </c>
      <c r="G51" s="441">
        <f t="shared" si="7"/>
        <v>8478.375</v>
      </c>
      <c r="H51" s="441">
        <f t="shared" si="7"/>
        <v>250.61772095999999</v>
      </c>
      <c r="I51" s="441">
        <f t="shared" si="7"/>
        <v>27.560000000000006</v>
      </c>
      <c r="J51" s="441">
        <f>SUM(J48:J50)</f>
        <v>140.90744000000001</v>
      </c>
      <c r="K51" s="440">
        <f>SUM(K48:K50)</f>
        <v>0</v>
      </c>
      <c r="L51" s="442">
        <f>SUM(E51:K51)</f>
        <v>20554.42196096</v>
      </c>
      <c r="M51" s="446"/>
    </row>
    <row r="52" spans="4:13" x14ac:dyDescent="0.35">
      <c r="D52" s="374"/>
      <c r="J52" s="526"/>
      <c r="K52" s="526"/>
      <c r="L52" s="382"/>
    </row>
    <row r="53" spans="4:13" ht="12" customHeight="1" x14ac:dyDescent="0.35">
      <c r="D53" s="533" t="s">
        <v>358</v>
      </c>
      <c r="E53" s="534"/>
      <c r="F53" s="534"/>
      <c r="G53" s="534"/>
      <c r="H53" s="534"/>
      <c r="I53" s="534"/>
      <c r="J53" s="534"/>
      <c r="K53" s="534"/>
      <c r="L53" s="535"/>
    </row>
    <row r="54" spans="4:13" ht="26" x14ac:dyDescent="0.35">
      <c r="D54" s="370" t="s">
        <v>355</v>
      </c>
      <c r="E54" s="368" t="s">
        <v>44</v>
      </c>
      <c r="F54" s="368" t="s">
        <v>46</v>
      </c>
      <c r="G54" s="368" t="s">
        <v>47</v>
      </c>
      <c r="H54" s="368" t="s">
        <v>264</v>
      </c>
      <c r="I54" s="368" t="s">
        <v>48</v>
      </c>
      <c r="J54" s="368" t="s">
        <v>49</v>
      </c>
      <c r="K54" s="368" t="s">
        <v>38</v>
      </c>
      <c r="L54" s="371" t="s">
        <v>356</v>
      </c>
    </row>
    <row r="55" spans="4:13" x14ac:dyDescent="0.35">
      <c r="D55" s="372">
        <v>2021</v>
      </c>
      <c r="E55" s="439">
        <f>K12</f>
        <v>478.00924200000003</v>
      </c>
      <c r="F55" s="439">
        <f>K13</f>
        <v>3495.8985939000004</v>
      </c>
      <c r="G55" s="439">
        <f>K14</f>
        <v>700.13012241000001</v>
      </c>
      <c r="H55" s="439">
        <f>K16</f>
        <v>199.97840967000005</v>
      </c>
      <c r="I55" s="439">
        <f>K17</f>
        <v>200.86641600000002</v>
      </c>
      <c r="J55" s="439">
        <f>K18</f>
        <v>4.8460165799999997</v>
      </c>
      <c r="K55" s="440">
        <f>K15</f>
        <v>6.005404079999999</v>
      </c>
      <c r="L55" s="442">
        <f>SUM(E55:K55)</f>
        <v>5085.7342046399999</v>
      </c>
      <c r="M55" s="391"/>
    </row>
    <row r="56" spans="4:13" x14ac:dyDescent="0.35">
      <c r="D56" s="372">
        <v>2022</v>
      </c>
      <c r="E56" s="439">
        <f>K21</f>
        <v>545.10570756000004</v>
      </c>
      <c r="F56" s="439">
        <f>K22</f>
        <v>3564.8878377600004</v>
      </c>
      <c r="G56" s="439">
        <f>K23</f>
        <v>861.93173286000001</v>
      </c>
      <c r="H56" s="439">
        <f>K24</f>
        <v>66.726034320000011</v>
      </c>
      <c r="I56" s="439">
        <f>K25</f>
        <v>153.52867920000003</v>
      </c>
      <c r="J56" s="439">
        <f>K26</f>
        <v>4.4048339999999993</v>
      </c>
      <c r="K56" s="440">
        <v>0</v>
      </c>
      <c r="L56" s="442">
        <f>SUM(E56:K56)</f>
        <v>5196.5848256999998</v>
      </c>
    </row>
    <row r="57" spans="4:13" x14ac:dyDescent="0.35">
      <c r="D57" s="372">
        <v>2023</v>
      </c>
      <c r="E57" s="439">
        <f>K29</f>
        <v>327.61546920000001</v>
      </c>
      <c r="F57" s="439">
        <f>K30</f>
        <v>1531.4442406200003</v>
      </c>
      <c r="G57" s="439">
        <f>K31</f>
        <v>434.29238298000007</v>
      </c>
      <c r="H57" s="439">
        <f>K32</f>
        <v>105.33656766</v>
      </c>
      <c r="I57" s="439">
        <f>K33</f>
        <v>78.105630000000005</v>
      </c>
      <c r="J57" s="439">
        <f>K34</f>
        <v>2.0471990400000002</v>
      </c>
      <c r="K57" s="440">
        <v>0</v>
      </c>
      <c r="L57" s="442">
        <f>SUM(E57:K57)</f>
        <v>2478.8414895000005</v>
      </c>
    </row>
    <row r="58" spans="4:13" x14ac:dyDescent="0.35">
      <c r="D58" s="373" t="s">
        <v>356</v>
      </c>
      <c r="E58" s="441">
        <f>SUM(E55:E57)</f>
        <v>1350.73041876</v>
      </c>
      <c r="F58" s="441">
        <f t="shared" ref="F58:J58" si="8">SUM(F55:F57)</f>
        <v>8592.2306722800004</v>
      </c>
      <c r="G58" s="441">
        <f t="shared" si="8"/>
        <v>1996.35423825</v>
      </c>
      <c r="H58" s="441">
        <f t="shared" si="8"/>
        <v>372.04101165000009</v>
      </c>
      <c r="I58" s="441">
        <f t="shared" si="8"/>
        <v>432.50072520000003</v>
      </c>
      <c r="J58" s="441">
        <f t="shared" si="8"/>
        <v>11.298049619999999</v>
      </c>
      <c r="K58" s="440">
        <f>SUM(K55:K57)</f>
        <v>6.005404079999999</v>
      </c>
      <c r="L58" s="442">
        <f>SUM(L55:L57)</f>
        <v>12761.160519840001</v>
      </c>
    </row>
    <row r="59" spans="4:13" x14ac:dyDescent="0.35">
      <c r="D59" s="374"/>
      <c r="K59" s="382"/>
      <c r="L59" s="390"/>
    </row>
    <row r="60" spans="4:13" ht="12" customHeight="1" x14ac:dyDescent="0.35">
      <c r="D60" s="530" t="s">
        <v>362</v>
      </c>
      <c r="E60" s="531"/>
      <c r="F60" s="531"/>
      <c r="G60" s="531"/>
      <c r="H60" s="531"/>
      <c r="I60" s="531"/>
      <c r="J60" s="531"/>
      <c r="K60" s="531"/>
      <c r="L60" s="532"/>
    </row>
    <row r="61" spans="4:13" ht="26" x14ac:dyDescent="0.35">
      <c r="D61" s="370" t="s">
        <v>355</v>
      </c>
      <c r="E61" s="368" t="s">
        <v>44</v>
      </c>
      <c r="F61" s="368" t="s">
        <v>46</v>
      </c>
      <c r="G61" s="368" t="s">
        <v>47</v>
      </c>
      <c r="H61" s="368" t="s">
        <v>264</v>
      </c>
      <c r="I61" s="368" t="s">
        <v>48</v>
      </c>
      <c r="J61" s="368" t="s">
        <v>49</v>
      </c>
      <c r="K61" s="368" t="s">
        <v>38</v>
      </c>
      <c r="L61" s="371" t="s">
        <v>356</v>
      </c>
    </row>
    <row r="62" spans="4:13" x14ac:dyDescent="0.35">
      <c r="D62" s="372">
        <v>2021</v>
      </c>
      <c r="E62" s="439">
        <f>E12</f>
        <v>7488</v>
      </c>
      <c r="F62" s="439">
        <f>E13</f>
        <v>52828</v>
      </c>
      <c r="G62" s="439">
        <f>E14</f>
        <v>4487.5</v>
      </c>
      <c r="H62" s="439">
        <f>E16</f>
        <v>2732.8719999999998</v>
      </c>
      <c r="I62" s="440">
        <f>E17</f>
        <v>1169.8</v>
      </c>
      <c r="J62" s="439">
        <f>E18</f>
        <v>36.486699999999999</v>
      </c>
      <c r="K62" s="440">
        <f>E15</f>
        <v>151.19999999999993</v>
      </c>
      <c r="L62" s="442">
        <f>SUM(E62:K62)</f>
        <v>68893.858699999997</v>
      </c>
    </row>
    <row r="63" spans="4:13" x14ac:dyDescent="0.35">
      <c r="D63" s="372">
        <v>2022</v>
      </c>
      <c r="E63" s="439">
        <f>E21</f>
        <v>7104</v>
      </c>
      <c r="F63" s="439">
        <f>E22</f>
        <v>46285</v>
      </c>
      <c r="G63" s="439">
        <f>E23</f>
        <v>4527.05</v>
      </c>
      <c r="H63" s="439">
        <f>E24</f>
        <v>883.68</v>
      </c>
      <c r="I63" s="439">
        <f>E25</f>
        <v>1081.2000000000003</v>
      </c>
      <c r="J63" s="439">
        <f>E26</f>
        <v>28.656500000000001</v>
      </c>
      <c r="K63" s="440">
        <v>0</v>
      </c>
      <c r="L63" s="442">
        <f>SUM(E63:K63)</f>
        <v>59909.586499999998</v>
      </c>
    </row>
    <row r="64" spans="4:13" x14ac:dyDescent="0.35">
      <c r="D64" s="372">
        <v>2023</v>
      </c>
      <c r="E64" s="439">
        <f>E29</f>
        <v>3679.1</v>
      </c>
      <c r="F64" s="439">
        <f>E30</f>
        <v>23083.5</v>
      </c>
      <c r="G64" s="439">
        <f>E31</f>
        <v>2289</v>
      </c>
      <c r="H64" s="439">
        <f>E32</f>
        <v>1474.2</v>
      </c>
      <c r="I64" s="439">
        <f>E33</f>
        <v>505</v>
      </c>
      <c r="J64" s="439">
        <f>E34</f>
        <v>17.576499999999999</v>
      </c>
      <c r="K64" s="440">
        <v>0</v>
      </c>
      <c r="L64" s="442">
        <f>SUM(E64:K64)</f>
        <v>31048.376499999998</v>
      </c>
    </row>
    <row r="65" spans="4:14" x14ac:dyDescent="0.35">
      <c r="D65" s="373" t="s">
        <v>356</v>
      </c>
      <c r="E65" s="441">
        <f>SUM(E62:E64)</f>
        <v>18271.099999999999</v>
      </c>
      <c r="F65" s="441">
        <f t="shared" ref="F65:J65" si="9">SUM(F62:F64)</f>
        <v>122196.5</v>
      </c>
      <c r="G65" s="441">
        <f t="shared" si="9"/>
        <v>11303.55</v>
      </c>
      <c r="H65" s="441">
        <f t="shared" si="9"/>
        <v>5090.7519999999995</v>
      </c>
      <c r="I65" s="441">
        <f t="shared" si="9"/>
        <v>2756</v>
      </c>
      <c r="J65" s="441">
        <f t="shared" si="9"/>
        <v>82.719700000000003</v>
      </c>
      <c r="K65" s="440">
        <f>SUM(K62:K64)</f>
        <v>151.19999999999993</v>
      </c>
      <c r="L65" s="442">
        <f>SUM(E65:K65)</f>
        <v>159851.8217</v>
      </c>
      <c r="N65" s="377"/>
    </row>
    <row r="66" spans="4:14" x14ac:dyDescent="0.35">
      <c r="D66" s="374"/>
      <c r="K66" s="382"/>
      <c r="L66" s="382"/>
    </row>
    <row r="67" spans="4:14" ht="13.75" customHeight="1" x14ac:dyDescent="0.35">
      <c r="D67" s="530" t="s">
        <v>363</v>
      </c>
      <c r="E67" s="531"/>
      <c r="F67" s="531"/>
      <c r="G67" s="531"/>
      <c r="H67" s="531"/>
      <c r="I67" s="531"/>
      <c r="J67" s="531"/>
      <c r="K67" s="531"/>
      <c r="L67" s="532"/>
    </row>
    <row r="68" spans="4:14" ht="26" x14ac:dyDescent="0.35">
      <c r="D68" s="370" t="s">
        <v>355</v>
      </c>
      <c r="E68" s="368" t="s">
        <v>44</v>
      </c>
      <c r="F68" s="368" t="s">
        <v>46</v>
      </c>
      <c r="G68" s="368" t="s">
        <v>47</v>
      </c>
      <c r="H68" s="368" t="s">
        <v>264</v>
      </c>
      <c r="I68" s="368" t="s">
        <v>48</v>
      </c>
      <c r="J68" s="368" t="s">
        <v>49</v>
      </c>
      <c r="K68" s="368" t="s">
        <v>38</v>
      </c>
      <c r="L68" s="371" t="s">
        <v>356</v>
      </c>
    </row>
    <row r="69" spans="4:14" x14ac:dyDescent="0.35">
      <c r="D69" s="372">
        <v>2021</v>
      </c>
      <c r="E69" s="439">
        <f>D12</f>
        <v>7531.5</v>
      </c>
      <c r="F69" s="439">
        <f>D13</f>
        <v>50185.165000000001</v>
      </c>
      <c r="G69" s="439">
        <f>D14</f>
        <v>4530.3549999999996</v>
      </c>
      <c r="H69" s="439">
        <f>D16</f>
        <v>2738.9050000000007</v>
      </c>
      <c r="I69" s="440">
        <f>D17</f>
        <v>1228</v>
      </c>
      <c r="J69" s="439">
        <f>D18</f>
        <v>34.654999999999994</v>
      </c>
      <c r="K69" s="440">
        <f>D15</f>
        <v>149.20999999999998</v>
      </c>
      <c r="L69" s="442">
        <f>SUM(E69:K69)</f>
        <v>66397.790000000008</v>
      </c>
    </row>
    <row r="70" spans="4:14" x14ac:dyDescent="0.35">
      <c r="D70" s="372">
        <v>2022</v>
      </c>
      <c r="E70" s="439">
        <f>D21</f>
        <v>8588.67</v>
      </c>
      <c r="F70" s="439">
        <f>D22</f>
        <v>51175.536</v>
      </c>
      <c r="G70" s="439">
        <f>D23</f>
        <v>5577.33</v>
      </c>
      <c r="H70" s="439">
        <f>D24</f>
        <v>913.88000000000011</v>
      </c>
      <c r="I70" s="439">
        <f>D25</f>
        <v>938.6</v>
      </c>
      <c r="J70" s="439">
        <f>D26</f>
        <v>31.499999999999996</v>
      </c>
      <c r="K70" s="440">
        <v>0</v>
      </c>
      <c r="L70" s="442">
        <f>SUM(E70:K70)</f>
        <v>67225.516000000003</v>
      </c>
    </row>
    <row r="71" spans="4:14" x14ac:dyDescent="0.35">
      <c r="D71" s="372">
        <v>2023</v>
      </c>
      <c r="E71" s="439">
        <f>D29</f>
        <v>5161.8999999999996</v>
      </c>
      <c r="F71" s="439">
        <f>D30</f>
        <v>21984.557000000001</v>
      </c>
      <c r="G71" s="439">
        <f>D31</f>
        <v>2810.19</v>
      </c>
      <c r="H71" s="439">
        <f>D32</f>
        <v>1442.69</v>
      </c>
      <c r="I71" s="439">
        <f>D33</f>
        <v>477.5</v>
      </c>
      <c r="J71" s="439">
        <f>D34</f>
        <v>14.64</v>
      </c>
      <c r="K71" s="440">
        <v>0</v>
      </c>
      <c r="L71" s="442">
        <f>SUM(E71:K71)</f>
        <v>31891.476999999999</v>
      </c>
    </row>
    <row r="72" spans="4:14" ht="12.5" thickBot="1" x14ac:dyDescent="0.4">
      <c r="D72" s="375" t="s">
        <v>356</v>
      </c>
      <c r="E72" s="443">
        <f>SUM(E69:E71)</f>
        <v>21282.07</v>
      </c>
      <c r="F72" s="443">
        <f t="shared" ref="F72:J72" si="10">SUM(F69:F71)</f>
        <v>123345.258</v>
      </c>
      <c r="G72" s="443">
        <f t="shared" si="10"/>
        <v>12917.875</v>
      </c>
      <c r="H72" s="443">
        <f t="shared" si="10"/>
        <v>5095.4750000000004</v>
      </c>
      <c r="I72" s="443">
        <f t="shared" si="10"/>
        <v>2644.1</v>
      </c>
      <c r="J72" s="443">
        <f t="shared" si="10"/>
        <v>80.794999999999987</v>
      </c>
      <c r="K72" s="444">
        <f>SUM(K69:K71)</f>
        <v>149.20999999999998</v>
      </c>
      <c r="L72" s="445">
        <f>SUM(E72:K72)</f>
        <v>165514.78300000002</v>
      </c>
    </row>
  </sheetData>
  <mergeCells count="17">
    <mergeCell ref="J52:K52"/>
    <mergeCell ref="J45:K45"/>
    <mergeCell ref="D39:L39"/>
    <mergeCell ref="D67:L67"/>
    <mergeCell ref="D60:L60"/>
    <mergeCell ref="D53:L53"/>
    <mergeCell ref="D46:L46"/>
    <mergeCell ref="B36:I36"/>
    <mergeCell ref="B12:B18"/>
    <mergeCell ref="B35:I35"/>
    <mergeCell ref="B8:M8"/>
    <mergeCell ref="B10:B11"/>
    <mergeCell ref="B9:M9"/>
    <mergeCell ref="B19:I19"/>
    <mergeCell ref="B27:I27"/>
    <mergeCell ref="B20:B26"/>
    <mergeCell ref="B28:B34"/>
  </mergeCells>
  <dataValidations disablePrompts="1" count="2">
    <dataValidation type="list" allowBlank="1" showInputMessage="1" showErrorMessage="1" sqref="I37:J37" xr:uid="{00000000-0002-0000-0300-000000000000}">
      <formula1>$AA$7:$AA$8</formula1>
    </dataValidation>
    <dataValidation type="list" allowBlank="1" showInputMessage="1" showErrorMessage="1" sqref="I12:I18 J27 I21:I27 I29:I34" xr:uid="{00000000-0002-0000-0300-000001000000}">
      <formula1>$X$8:$X$9</formula1>
    </dataValidation>
  </dataValidations>
  <pageMargins left="0.7" right="0.7" top="0.75" bottom="0.75" header="0.3" footer="0.3"/>
  <pageSetup paperSize="9" orientation="portrait" verticalDpi="0" r:id="rId1"/>
  <ignoredErrors>
    <ignoredError sqref="L2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B2:N23"/>
  <sheetViews>
    <sheetView zoomScaleNormal="83" workbookViewId="0">
      <selection activeCell="D22" sqref="D22"/>
    </sheetView>
  </sheetViews>
  <sheetFormatPr defaultColWidth="8.54296875" defaultRowHeight="14.5" x14ac:dyDescent="0.35"/>
  <cols>
    <col min="1" max="1" width="8.54296875" style="3"/>
    <col min="2" max="2" width="63.453125" style="3" customWidth="1"/>
    <col min="3" max="3" width="15.54296875" style="3" customWidth="1"/>
    <col min="4" max="4" width="14.54296875" style="3" customWidth="1"/>
    <col min="5" max="5" width="41.453125" style="3" customWidth="1"/>
    <col min="6" max="6" width="8.54296875" style="3"/>
    <col min="7" max="7" width="5.54296875" style="3" bestFit="1" customWidth="1"/>
    <col min="8" max="8" width="61" style="3" customWidth="1"/>
    <col min="9" max="9" width="11.54296875" style="3" customWidth="1"/>
    <col min="10" max="10" width="7" style="3" bestFit="1" customWidth="1"/>
    <col min="11" max="11" width="22.6328125" style="3" bestFit="1" customWidth="1"/>
    <col min="12" max="257" width="8.54296875" style="3"/>
    <col min="258" max="258" width="63.453125" style="3" customWidth="1"/>
    <col min="259" max="259" width="15.54296875" style="3" customWidth="1"/>
    <col min="260" max="260" width="14.54296875" style="3" customWidth="1"/>
    <col min="261" max="261" width="41.453125" style="3" customWidth="1"/>
    <col min="262" max="262" width="8.54296875" style="3"/>
    <col min="263" max="263" width="35.453125" style="3" customWidth="1"/>
    <col min="264" max="264" width="16.54296875" style="3" customWidth="1"/>
    <col min="265" max="265" width="11.54296875" style="3" customWidth="1"/>
    <col min="266" max="266" width="45.453125" style="3" customWidth="1"/>
    <col min="267" max="513" width="8.54296875" style="3"/>
    <col min="514" max="514" width="63.453125" style="3" customWidth="1"/>
    <col min="515" max="515" width="15.54296875" style="3" customWidth="1"/>
    <col min="516" max="516" width="14.54296875" style="3" customWidth="1"/>
    <col min="517" max="517" width="41.453125" style="3" customWidth="1"/>
    <col min="518" max="518" width="8.54296875" style="3"/>
    <col min="519" max="519" width="35.453125" style="3" customWidth="1"/>
    <col min="520" max="520" width="16.54296875" style="3" customWidth="1"/>
    <col min="521" max="521" width="11.54296875" style="3" customWidth="1"/>
    <col min="522" max="522" width="45.453125" style="3" customWidth="1"/>
    <col min="523" max="769" width="8.54296875" style="3"/>
    <col min="770" max="770" width="63.453125" style="3" customWidth="1"/>
    <col min="771" max="771" width="15.54296875" style="3" customWidth="1"/>
    <col min="772" max="772" width="14.54296875" style="3" customWidth="1"/>
    <col min="773" max="773" width="41.453125" style="3" customWidth="1"/>
    <col min="774" max="774" width="8.54296875" style="3"/>
    <col min="775" max="775" width="35.453125" style="3" customWidth="1"/>
    <col min="776" max="776" width="16.54296875" style="3" customWidth="1"/>
    <col min="777" max="777" width="11.54296875" style="3" customWidth="1"/>
    <col min="778" max="778" width="45.453125" style="3" customWidth="1"/>
    <col min="779" max="1025" width="8.54296875" style="3"/>
    <col min="1026" max="1026" width="63.453125" style="3" customWidth="1"/>
    <col min="1027" max="1027" width="15.54296875" style="3" customWidth="1"/>
    <col min="1028" max="1028" width="14.54296875" style="3" customWidth="1"/>
    <col min="1029" max="1029" width="41.453125" style="3" customWidth="1"/>
    <col min="1030" max="1030" width="8.54296875" style="3"/>
    <col min="1031" max="1031" width="35.453125" style="3" customWidth="1"/>
    <col min="1032" max="1032" width="16.54296875" style="3" customWidth="1"/>
    <col min="1033" max="1033" width="11.54296875" style="3" customWidth="1"/>
    <col min="1034" max="1034" width="45.453125" style="3" customWidth="1"/>
    <col min="1035" max="1281" width="8.54296875" style="3"/>
    <col min="1282" max="1282" width="63.453125" style="3" customWidth="1"/>
    <col min="1283" max="1283" width="15.54296875" style="3" customWidth="1"/>
    <col min="1284" max="1284" width="14.54296875" style="3" customWidth="1"/>
    <col min="1285" max="1285" width="41.453125" style="3" customWidth="1"/>
    <col min="1286" max="1286" width="8.54296875" style="3"/>
    <col min="1287" max="1287" width="35.453125" style="3" customWidth="1"/>
    <col min="1288" max="1288" width="16.54296875" style="3" customWidth="1"/>
    <col min="1289" max="1289" width="11.54296875" style="3" customWidth="1"/>
    <col min="1290" max="1290" width="45.453125" style="3" customWidth="1"/>
    <col min="1291" max="1537" width="8.54296875" style="3"/>
    <col min="1538" max="1538" width="63.453125" style="3" customWidth="1"/>
    <col min="1539" max="1539" width="15.54296875" style="3" customWidth="1"/>
    <col min="1540" max="1540" width="14.54296875" style="3" customWidth="1"/>
    <col min="1541" max="1541" width="41.453125" style="3" customWidth="1"/>
    <col min="1542" max="1542" width="8.54296875" style="3"/>
    <col min="1543" max="1543" width="35.453125" style="3" customWidth="1"/>
    <col min="1544" max="1544" width="16.54296875" style="3" customWidth="1"/>
    <col min="1545" max="1545" width="11.54296875" style="3" customWidth="1"/>
    <col min="1546" max="1546" width="45.453125" style="3" customWidth="1"/>
    <col min="1547" max="1793" width="8.54296875" style="3"/>
    <col min="1794" max="1794" width="63.453125" style="3" customWidth="1"/>
    <col min="1795" max="1795" width="15.54296875" style="3" customWidth="1"/>
    <col min="1796" max="1796" width="14.54296875" style="3" customWidth="1"/>
    <col min="1797" max="1797" width="41.453125" style="3" customWidth="1"/>
    <col min="1798" max="1798" width="8.54296875" style="3"/>
    <col min="1799" max="1799" width="35.453125" style="3" customWidth="1"/>
    <col min="1800" max="1800" width="16.54296875" style="3" customWidth="1"/>
    <col min="1801" max="1801" width="11.54296875" style="3" customWidth="1"/>
    <col min="1802" max="1802" width="45.453125" style="3" customWidth="1"/>
    <col min="1803" max="2049" width="8.54296875" style="3"/>
    <col min="2050" max="2050" width="63.453125" style="3" customWidth="1"/>
    <col min="2051" max="2051" width="15.54296875" style="3" customWidth="1"/>
    <col min="2052" max="2052" width="14.54296875" style="3" customWidth="1"/>
    <col min="2053" max="2053" width="41.453125" style="3" customWidth="1"/>
    <col min="2054" max="2054" width="8.54296875" style="3"/>
    <col min="2055" max="2055" width="35.453125" style="3" customWidth="1"/>
    <col min="2056" max="2056" width="16.54296875" style="3" customWidth="1"/>
    <col min="2057" max="2057" width="11.54296875" style="3" customWidth="1"/>
    <col min="2058" max="2058" width="45.453125" style="3" customWidth="1"/>
    <col min="2059" max="2305" width="8.54296875" style="3"/>
    <col min="2306" max="2306" width="63.453125" style="3" customWidth="1"/>
    <col min="2307" max="2307" width="15.54296875" style="3" customWidth="1"/>
    <col min="2308" max="2308" width="14.54296875" style="3" customWidth="1"/>
    <col min="2309" max="2309" width="41.453125" style="3" customWidth="1"/>
    <col min="2310" max="2310" width="8.54296875" style="3"/>
    <col min="2311" max="2311" width="35.453125" style="3" customWidth="1"/>
    <col min="2312" max="2312" width="16.54296875" style="3" customWidth="1"/>
    <col min="2313" max="2313" width="11.54296875" style="3" customWidth="1"/>
    <col min="2314" max="2314" width="45.453125" style="3" customWidth="1"/>
    <col min="2315" max="2561" width="8.54296875" style="3"/>
    <col min="2562" max="2562" width="63.453125" style="3" customWidth="1"/>
    <col min="2563" max="2563" width="15.54296875" style="3" customWidth="1"/>
    <col min="2564" max="2564" width="14.54296875" style="3" customWidth="1"/>
    <col min="2565" max="2565" width="41.453125" style="3" customWidth="1"/>
    <col min="2566" max="2566" width="8.54296875" style="3"/>
    <col min="2567" max="2567" width="35.453125" style="3" customWidth="1"/>
    <col min="2568" max="2568" width="16.54296875" style="3" customWidth="1"/>
    <col min="2569" max="2569" width="11.54296875" style="3" customWidth="1"/>
    <col min="2570" max="2570" width="45.453125" style="3" customWidth="1"/>
    <col min="2571" max="2817" width="8.54296875" style="3"/>
    <col min="2818" max="2818" width="63.453125" style="3" customWidth="1"/>
    <col min="2819" max="2819" width="15.54296875" style="3" customWidth="1"/>
    <col min="2820" max="2820" width="14.54296875" style="3" customWidth="1"/>
    <col min="2821" max="2821" width="41.453125" style="3" customWidth="1"/>
    <col min="2822" max="2822" width="8.54296875" style="3"/>
    <col min="2823" max="2823" width="35.453125" style="3" customWidth="1"/>
    <col min="2824" max="2824" width="16.54296875" style="3" customWidth="1"/>
    <col min="2825" max="2825" width="11.54296875" style="3" customWidth="1"/>
    <col min="2826" max="2826" width="45.453125" style="3" customWidth="1"/>
    <col min="2827" max="3073" width="8.54296875" style="3"/>
    <col min="3074" max="3074" width="63.453125" style="3" customWidth="1"/>
    <col min="3075" max="3075" width="15.54296875" style="3" customWidth="1"/>
    <col min="3076" max="3076" width="14.54296875" style="3" customWidth="1"/>
    <col min="3077" max="3077" width="41.453125" style="3" customWidth="1"/>
    <col min="3078" max="3078" width="8.54296875" style="3"/>
    <col min="3079" max="3079" width="35.453125" style="3" customWidth="1"/>
    <col min="3080" max="3080" width="16.54296875" style="3" customWidth="1"/>
    <col min="3081" max="3081" width="11.54296875" style="3" customWidth="1"/>
    <col min="3082" max="3082" width="45.453125" style="3" customWidth="1"/>
    <col min="3083" max="3329" width="8.54296875" style="3"/>
    <col min="3330" max="3330" width="63.453125" style="3" customWidth="1"/>
    <col min="3331" max="3331" width="15.54296875" style="3" customWidth="1"/>
    <col min="3332" max="3332" width="14.54296875" style="3" customWidth="1"/>
    <col min="3333" max="3333" width="41.453125" style="3" customWidth="1"/>
    <col min="3334" max="3334" width="8.54296875" style="3"/>
    <col min="3335" max="3335" width="35.453125" style="3" customWidth="1"/>
    <col min="3336" max="3336" width="16.54296875" style="3" customWidth="1"/>
    <col min="3337" max="3337" width="11.54296875" style="3" customWidth="1"/>
    <col min="3338" max="3338" width="45.453125" style="3" customWidth="1"/>
    <col min="3339" max="3585" width="8.54296875" style="3"/>
    <col min="3586" max="3586" width="63.453125" style="3" customWidth="1"/>
    <col min="3587" max="3587" width="15.54296875" style="3" customWidth="1"/>
    <col min="3588" max="3588" width="14.54296875" style="3" customWidth="1"/>
    <col min="3589" max="3589" width="41.453125" style="3" customWidth="1"/>
    <col min="3590" max="3590" width="8.54296875" style="3"/>
    <col min="3591" max="3591" width="35.453125" style="3" customWidth="1"/>
    <col min="3592" max="3592" width="16.54296875" style="3" customWidth="1"/>
    <col min="3593" max="3593" width="11.54296875" style="3" customWidth="1"/>
    <col min="3594" max="3594" width="45.453125" style="3" customWidth="1"/>
    <col min="3595" max="3841" width="8.54296875" style="3"/>
    <col min="3842" max="3842" width="63.453125" style="3" customWidth="1"/>
    <col min="3843" max="3843" width="15.54296875" style="3" customWidth="1"/>
    <col min="3844" max="3844" width="14.54296875" style="3" customWidth="1"/>
    <col min="3845" max="3845" width="41.453125" style="3" customWidth="1"/>
    <col min="3846" max="3846" width="8.54296875" style="3"/>
    <col min="3847" max="3847" width="35.453125" style="3" customWidth="1"/>
    <col min="3848" max="3848" width="16.54296875" style="3" customWidth="1"/>
    <col min="3849" max="3849" width="11.54296875" style="3" customWidth="1"/>
    <col min="3850" max="3850" width="45.453125" style="3" customWidth="1"/>
    <col min="3851" max="4097" width="8.54296875" style="3"/>
    <col min="4098" max="4098" width="63.453125" style="3" customWidth="1"/>
    <col min="4099" max="4099" width="15.54296875" style="3" customWidth="1"/>
    <col min="4100" max="4100" width="14.54296875" style="3" customWidth="1"/>
    <col min="4101" max="4101" width="41.453125" style="3" customWidth="1"/>
    <col min="4102" max="4102" width="8.54296875" style="3"/>
    <col min="4103" max="4103" width="35.453125" style="3" customWidth="1"/>
    <col min="4104" max="4104" width="16.54296875" style="3" customWidth="1"/>
    <col min="4105" max="4105" width="11.54296875" style="3" customWidth="1"/>
    <col min="4106" max="4106" width="45.453125" style="3" customWidth="1"/>
    <col min="4107" max="4353" width="8.54296875" style="3"/>
    <col min="4354" max="4354" width="63.453125" style="3" customWidth="1"/>
    <col min="4355" max="4355" width="15.54296875" style="3" customWidth="1"/>
    <col min="4356" max="4356" width="14.54296875" style="3" customWidth="1"/>
    <col min="4357" max="4357" width="41.453125" style="3" customWidth="1"/>
    <col min="4358" max="4358" width="8.54296875" style="3"/>
    <col min="4359" max="4359" width="35.453125" style="3" customWidth="1"/>
    <col min="4360" max="4360" width="16.54296875" style="3" customWidth="1"/>
    <col min="4361" max="4361" width="11.54296875" style="3" customWidth="1"/>
    <col min="4362" max="4362" width="45.453125" style="3" customWidth="1"/>
    <col min="4363" max="4609" width="8.54296875" style="3"/>
    <col min="4610" max="4610" width="63.453125" style="3" customWidth="1"/>
    <col min="4611" max="4611" width="15.54296875" style="3" customWidth="1"/>
    <col min="4612" max="4612" width="14.54296875" style="3" customWidth="1"/>
    <col min="4613" max="4613" width="41.453125" style="3" customWidth="1"/>
    <col min="4614" max="4614" width="8.54296875" style="3"/>
    <col min="4615" max="4615" width="35.453125" style="3" customWidth="1"/>
    <col min="4616" max="4616" width="16.54296875" style="3" customWidth="1"/>
    <col min="4617" max="4617" width="11.54296875" style="3" customWidth="1"/>
    <col min="4618" max="4618" width="45.453125" style="3" customWidth="1"/>
    <col min="4619" max="4865" width="8.54296875" style="3"/>
    <col min="4866" max="4866" width="63.453125" style="3" customWidth="1"/>
    <col min="4867" max="4867" width="15.54296875" style="3" customWidth="1"/>
    <col min="4868" max="4868" width="14.54296875" style="3" customWidth="1"/>
    <col min="4869" max="4869" width="41.453125" style="3" customWidth="1"/>
    <col min="4870" max="4870" width="8.54296875" style="3"/>
    <col min="4871" max="4871" width="35.453125" style="3" customWidth="1"/>
    <col min="4872" max="4872" width="16.54296875" style="3" customWidth="1"/>
    <col min="4873" max="4873" width="11.54296875" style="3" customWidth="1"/>
    <col min="4874" max="4874" width="45.453125" style="3" customWidth="1"/>
    <col min="4875" max="5121" width="8.54296875" style="3"/>
    <col min="5122" max="5122" width="63.453125" style="3" customWidth="1"/>
    <col min="5123" max="5123" width="15.54296875" style="3" customWidth="1"/>
    <col min="5124" max="5124" width="14.54296875" style="3" customWidth="1"/>
    <col min="5125" max="5125" width="41.453125" style="3" customWidth="1"/>
    <col min="5126" max="5126" width="8.54296875" style="3"/>
    <col min="5127" max="5127" width="35.453125" style="3" customWidth="1"/>
    <col min="5128" max="5128" width="16.54296875" style="3" customWidth="1"/>
    <col min="5129" max="5129" width="11.54296875" style="3" customWidth="1"/>
    <col min="5130" max="5130" width="45.453125" style="3" customWidth="1"/>
    <col min="5131" max="5377" width="8.54296875" style="3"/>
    <col min="5378" max="5378" width="63.453125" style="3" customWidth="1"/>
    <col min="5379" max="5379" width="15.54296875" style="3" customWidth="1"/>
    <col min="5380" max="5380" width="14.54296875" style="3" customWidth="1"/>
    <col min="5381" max="5381" width="41.453125" style="3" customWidth="1"/>
    <col min="5382" max="5382" width="8.54296875" style="3"/>
    <col min="5383" max="5383" width="35.453125" style="3" customWidth="1"/>
    <col min="5384" max="5384" width="16.54296875" style="3" customWidth="1"/>
    <col min="5385" max="5385" width="11.54296875" style="3" customWidth="1"/>
    <col min="5386" max="5386" width="45.453125" style="3" customWidth="1"/>
    <col min="5387" max="5633" width="8.54296875" style="3"/>
    <col min="5634" max="5634" width="63.453125" style="3" customWidth="1"/>
    <col min="5635" max="5635" width="15.54296875" style="3" customWidth="1"/>
    <col min="5636" max="5636" width="14.54296875" style="3" customWidth="1"/>
    <col min="5637" max="5637" width="41.453125" style="3" customWidth="1"/>
    <col min="5638" max="5638" width="8.54296875" style="3"/>
    <col min="5639" max="5639" width="35.453125" style="3" customWidth="1"/>
    <col min="5640" max="5640" width="16.54296875" style="3" customWidth="1"/>
    <col min="5641" max="5641" width="11.54296875" style="3" customWidth="1"/>
    <col min="5642" max="5642" width="45.453125" style="3" customWidth="1"/>
    <col min="5643" max="5889" width="8.54296875" style="3"/>
    <col min="5890" max="5890" width="63.453125" style="3" customWidth="1"/>
    <col min="5891" max="5891" width="15.54296875" style="3" customWidth="1"/>
    <col min="5892" max="5892" width="14.54296875" style="3" customWidth="1"/>
    <col min="5893" max="5893" width="41.453125" style="3" customWidth="1"/>
    <col min="5894" max="5894" width="8.54296875" style="3"/>
    <col min="5895" max="5895" width="35.453125" style="3" customWidth="1"/>
    <col min="5896" max="5896" width="16.54296875" style="3" customWidth="1"/>
    <col min="5897" max="5897" width="11.54296875" style="3" customWidth="1"/>
    <col min="5898" max="5898" width="45.453125" style="3" customWidth="1"/>
    <col min="5899" max="6145" width="8.54296875" style="3"/>
    <col min="6146" max="6146" width="63.453125" style="3" customWidth="1"/>
    <col min="6147" max="6147" width="15.54296875" style="3" customWidth="1"/>
    <col min="6148" max="6148" width="14.54296875" style="3" customWidth="1"/>
    <col min="6149" max="6149" width="41.453125" style="3" customWidth="1"/>
    <col min="6150" max="6150" width="8.54296875" style="3"/>
    <col min="6151" max="6151" width="35.453125" style="3" customWidth="1"/>
    <col min="6152" max="6152" width="16.54296875" style="3" customWidth="1"/>
    <col min="6153" max="6153" width="11.54296875" style="3" customWidth="1"/>
    <col min="6154" max="6154" width="45.453125" style="3" customWidth="1"/>
    <col min="6155" max="6401" width="8.54296875" style="3"/>
    <col min="6402" max="6402" width="63.453125" style="3" customWidth="1"/>
    <col min="6403" max="6403" width="15.54296875" style="3" customWidth="1"/>
    <col min="6404" max="6404" width="14.54296875" style="3" customWidth="1"/>
    <col min="6405" max="6405" width="41.453125" style="3" customWidth="1"/>
    <col min="6406" max="6406" width="8.54296875" style="3"/>
    <col min="6407" max="6407" width="35.453125" style="3" customWidth="1"/>
    <col min="6408" max="6408" width="16.54296875" style="3" customWidth="1"/>
    <col min="6409" max="6409" width="11.54296875" style="3" customWidth="1"/>
    <col min="6410" max="6410" width="45.453125" style="3" customWidth="1"/>
    <col min="6411" max="6657" width="8.54296875" style="3"/>
    <col min="6658" max="6658" width="63.453125" style="3" customWidth="1"/>
    <col min="6659" max="6659" width="15.54296875" style="3" customWidth="1"/>
    <col min="6660" max="6660" width="14.54296875" style="3" customWidth="1"/>
    <col min="6661" max="6661" width="41.453125" style="3" customWidth="1"/>
    <col min="6662" max="6662" width="8.54296875" style="3"/>
    <col min="6663" max="6663" width="35.453125" style="3" customWidth="1"/>
    <col min="6664" max="6664" width="16.54296875" style="3" customWidth="1"/>
    <col min="6665" max="6665" width="11.54296875" style="3" customWidth="1"/>
    <col min="6666" max="6666" width="45.453125" style="3" customWidth="1"/>
    <col min="6667" max="6913" width="8.54296875" style="3"/>
    <col min="6914" max="6914" width="63.453125" style="3" customWidth="1"/>
    <col min="6915" max="6915" width="15.54296875" style="3" customWidth="1"/>
    <col min="6916" max="6916" width="14.54296875" style="3" customWidth="1"/>
    <col min="6917" max="6917" width="41.453125" style="3" customWidth="1"/>
    <col min="6918" max="6918" width="8.54296875" style="3"/>
    <col min="6919" max="6919" width="35.453125" style="3" customWidth="1"/>
    <col min="6920" max="6920" width="16.54296875" style="3" customWidth="1"/>
    <col min="6921" max="6921" width="11.54296875" style="3" customWidth="1"/>
    <col min="6922" max="6922" width="45.453125" style="3" customWidth="1"/>
    <col min="6923" max="7169" width="8.54296875" style="3"/>
    <col min="7170" max="7170" width="63.453125" style="3" customWidth="1"/>
    <col min="7171" max="7171" width="15.54296875" style="3" customWidth="1"/>
    <col min="7172" max="7172" width="14.54296875" style="3" customWidth="1"/>
    <col min="7173" max="7173" width="41.453125" style="3" customWidth="1"/>
    <col min="7174" max="7174" width="8.54296875" style="3"/>
    <col min="7175" max="7175" width="35.453125" style="3" customWidth="1"/>
    <col min="7176" max="7176" width="16.54296875" style="3" customWidth="1"/>
    <col min="7177" max="7177" width="11.54296875" style="3" customWidth="1"/>
    <col min="7178" max="7178" width="45.453125" style="3" customWidth="1"/>
    <col min="7179" max="7425" width="8.54296875" style="3"/>
    <col min="7426" max="7426" width="63.453125" style="3" customWidth="1"/>
    <col min="7427" max="7427" width="15.54296875" style="3" customWidth="1"/>
    <col min="7428" max="7428" width="14.54296875" style="3" customWidth="1"/>
    <col min="7429" max="7429" width="41.453125" style="3" customWidth="1"/>
    <col min="7430" max="7430" width="8.54296875" style="3"/>
    <col min="7431" max="7431" width="35.453125" style="3" customWidth="1"/>
    <col min="7432" max="7432" width="16.54296875" style="3" customWidth="1"/>
    <col min="7433" max="7433" width="11.54296875" style="3" customWidth="1"/>
    <col min="7434" max="7434" width="45.453125" style="3" customWidth="1"/>
    <col min="7435" max="7681" width="8.54296875" style="3"/>
    <col min="7682" max="7682" width="63.453125" style="3" customWidth="1"/>
    <col min="7683" max="7683" width="15.54296875" style="3" customWidth="1"/>
    <col min="7684" max="7684" width="14.54296875" style="3" customWidth="1"/>
    <col min="7685" max="7685" width="41.453125" style="3" customWidth="1"/>
    <col min="7686" max="7686" width="8.54296875" style="3"/>
    <col min="7687" max="7687" width="35.453125" style="3" customWidth="1"/>
    <col min="7688" max="7688" width="16.54296875" style="3" customWidth="1"/>
    <col min="7689" max="7689" width="11.54296875" style="3" customWidth="1"/>
    <col min="7690" max="7690" width="45.453125" style="3" customWidth="1"/>
    <col min="7691" max="7937" width="8.54296875" style="3"/>
    <col min="7938" max="7938" width="63.453125" style="3" customWidth="1"/>
    <col min="7939" max="7939" width="15.54296875" style="3" customWidth="1"/>
    <col min="7940" max="7940" width="14.54296875" style="3" customWidth="1"/>
    <col min="7941" max="7941" width="41.453125" style="3" customWidth="1"/>
    <col min="7942" max="7942" width="8.54296875" style="3"/>
    <col min="7943" max="7943" width="35.453125" style="3" customWidth="1"/>
    <col min="7944" max="7944" width="16.54296875" style="3" customWidth="1"/>
    <col min="7945" max="7945" width="11.54296875" style="3" customWidth="1"/>
    <col min="7946" max="7946" width="45.453125" style="3" customWidth="1"/>
    <col min="7947" max="8193" width="8.54296875" style="3"/>
    <col min="8194" max="8194" width="63.453125" style="3" customWidth="1"/>
    <col min="8195" max="8195" width="15.54296875" style="3" customWidth="1"/>
    <col min="8196" max="8196" width="14.54296875" style="3" customWidth="1"/>
    <col min="8197" max="8197" width="41.453125" style="3" customWidth="1"/>
    <col min="8198" max="8198" width="8.54296875" style="3"/>
    <col min="8199" max="8199" width="35.453125" style="3" customWidth="1"/>
    <col min="8200" max="8200" width="16.54296875" style="3" customWidth="1"/>
    <col min="8201" max="8201" width="11.54296875" style="3" customWidth="1"/>
    <col min="8202" max="8202" width="45.453125" style="3" customWidth="1"/>
    <col min="8203" max="8449" width="8.54296875" style="3"/>
    <col min="8450" max="8450" width="63.453125" style="3" customWidth="1"/>
    <col min="8451" max="8451" width="15.54296875" style="3" customWidth="1"/>
    <col min="8452" max="8452" width="14.54296875" style="3" customWidth="1"/>
    <col min="8453" max="8453" width="41.453125" style="3" customWidth="1"/>
    <col min="8454" max="8454" width="8.54296875" style="3"/>
    <col min="8455" max="8455" width="35.453125" style="3" customWidth="1"/>
    <col min="8456" max="8456" width="16.54296875" style="3" customWidth="1"/>
    <col min="8457" max="8457" width="11.54296875" style="3" customWidth="1"/>
    <col min="8458" max="8458" width="45.453125" style="3" customWidth="1"/>
    <col min="8459" max="8705" width="8.54296875" style="3"/>
    <col min="8706" max="8706" width="63.453125" style="3" customWidth="1"/>
    <col min="8707" max="8707" width="15.54296875" style="3" customWidth="1"/>
    <col min="8708" max="8708" width="14.54296875" style="3" customWidth="1"/>
    <col min="8709" max="8709" width="41.453125" style="3" customWidth="1"/>
    <col min="8710" max="8710" width="8.54296875" style="3"/>
    <col min="8711" max="8711" width="35.453125" style="3" customWidth="1"/>
    <col min="8712" max="8712" width="16.54296875" style="3" customWidth="1"/>
    <col min="8713" max="8713" width="11.54296875" style="3" customWidth="1"/>
    <col min="8714" max="8714" width="45.453125" style="3" customWidth="1"/>
    <col min="8715" max="8961" width="8.54296875" style="3"/>
    <col min="8962" max="8962" width="63.453125" style="3" customWidth="1"/>
    <col min="8963" max="8963" width="15.54296875" style="3" customWidth="1"/>
    <col min="8964" max="8964" width="14.54296875" style="3" customWidth="1"/>
    <col min="8965" max="8965" width="41.453125" style="3" customWidth="1"/>
    <col min="8966" max="8966" width="8.54296875" style="3"/>
    <col min="8967" max="8967" width="35.453125" style="3" customWidth="1"/>
    <col min="8968" max="8968" width="16.54296875" style="3" customWidth="1"/>
    <col min="8969" max="8969" width="11.54296875" style="3" customWidth="1"/>
    <col min="8970" max="8970" width="45.453125" style="3" customWidth="1"/>
    <col min="8971" max="9217" width="8.54296875" style="3"/>
    <col min="9218" max="9218" width="63.453125" style="3" customWidth="1"/>
    <col min="9219" max="9219" width="15.54296875" style="3" customWidth="1"/>
    <col min="9220" max="9220" width="14.54296875" style="3" customWidth="1"/>
    <col min="9221" max="9221" width="41.453125" style="3" customWidth="1"/>
    <col min="9222" max="9222" width="8.54296875" style="3"/>
    <col min="9223" max="9223" width="35.453125" style="3" customWidth="1"/>
    <col min="9224" max="9224" width="16.54296875" style="3" customWidth="1"/>
    <col min="9225" max="9225" width="11.54296875" style="3" customWidth="1"/>
    <col min="9226" max="9226" width="45.453125" style="3" customWidth="1"/>
    <col min="9227" max="9473" width="8.54296875" style="3"/>
    <col min="9474" max="9474" width="63.453125" style="3" customWidth="1"/>
    <col min="9475" max="9475" width="15.54296875" style="3" customWidth="1"/>
    <col min="9476" max="9476" width="14.54296875" style="3" customWidth="1"/>
    <col min="9477" max="9477" width="41.453125" style="3" customWidth="1"/>
    <col min="9478" max="9478" width="8.54296875" style="3"/>
    <col min="9479" max="9479" width="35.453125" style="3" customWidth="1"/>
    <col min="9480" max="9480" width="16.54296875" style="3" customWidth="1"/>
    <col min="9481" max="9481" width="11.54296875" style="3" customWidth="1"/>
    <col min="9482" max="9482" width="45.453125" style="3" customWidth="1"/>
    <col min="9483" max="9729" width="8.54296875" style="3"/>
    <col min="9730" max="9730" width="63.453125" style="3" customWidth="1"/>
    <col min="9731" max="9731" width="15.54296875" style="3" customWidth="1"/>
    <col min="9732" max="9732" width="14.54296875" style="3" customWidth="1"/>
    <col min="9733" max="9733" width="41.453125" style="3" customWidth="1"/>
    <col min="9734" max="9734" width="8.54296875" style="3"/>
    <col min="9735" max="9735" width="35.453125" style="3" customWidth="1"/>
    <col min="9736" max="9736" width="16.54296875" style="3" customWidth="1"/>
    <col min="9737" max="9737" width="11.54296875" style="3" customWidth="1"/>
    <col min="9738" max="9738" width="45.453125" style="3" customWidth="1"/>
    <col min="9739" max="9985" width="8.54296875" style="3"/>
    <col min="9986" max="9986" width="63.453125" style="3" customWidth="1"/>
    <col min="9987" max="9987" width="15.54296875" style="3" customWidth="1"/>
    <col min="9988" max="9988" width="14.54296875" style="3" customWidth="1"/>
    <col min="9989" max="9989" width="41.453125" style="3" customWidth="1"/>
    <col min="9990" max="9990" width="8.54296875" style="3"/>
    <col min="9991" max="9991" width="35.453125" style="3" customWidth="1"/>
    <col min="9992" max="9992" width="16.54296875" style="3" customWidth="1"/>
    <col min="9993" max="9993" width="11.54296875" style="3" customWidth="1"/>
    <col min="9994" max="9994" width="45.453125" style="3" customWidth="1"/>
    <col min="9995" max="10241" width="8.54296875" style="3"/>
    <col min="10242" max="10242" width="63.453125" style="3" customWidth="1"/>
    <col min="10243" max="10243" width="15.54296875" style="3" customWidth="1"/>
    <col min="10244" max="10244" width="14.54296875" style="3" customWidth="1"/>
    <col min="10245" max="10245" width="41.453125" style="3" customWidth="1"/>
    <col min="10246" max="10246" width="8.54296875" style="3"/>
    <col min="10247" max="10247" width="35.453125" style="3" customWidth="1"/>
    <col min="10248" max="10248" width="16.54296875" style="3" customWidth="1"/>
    <col min="10249" max="10249" width="11.54296875" style="3" customWidth="1"/>
    <col min="10250" max="10250" width="45.453125" style="3" customWidth="1"/>
    <col min="10251" max="10497" width="8.54296875" style="3"/>
    <col min="10498" max="10498" width="63.453125" style="3" customWidth="1"/>
    <col min="10499" max="10499" width="15.54296875" style="3" customWidth="1"/>
    <col min="10500" max="10500" width="14.54296875" style="3" customWidth="1"/>
    <col min="10501" max="10501" width="41.453125" style="3" customWidth="1"/>
    <col min="10502" max="10502" width="8.54296875" style="3"/>
    <col min="10503" max="10503" width="35.453125" style="3" customWidth="1"/>
    <col min="10504" max="10504" width="16.54296875" style="3" customWidth="1"/>
    <col min="10505" max="10505" width="11.54296875" style="3" customWidth="1"/>
    <col min="10506" max="10506" width="45.453125" style="3" customWidth="1"/>
    <col min="10507" max="10753" width="8.54296875" style="3"/>
    <col min="10754" max="10754" width="63.453125" style="3" customWidth="1"/>
    <col min="10755" max="10755" width="15.54296875" style="3" customWidth="1"/>
    <col min="10756" max="10756" width="14.54296875" style="3" customWidth="1"/>
    <col min="10757" max="10757" width="41.453125" style="3" customWidth="1"/>
    <col min="10758" max="10758" width="8.54296875" style="3"/>
    <col min="10759" max="10759" width="35.453125" style="3" customWidth="1"/>
    <col min="10760" max="10760" width="16.54296875" style="3" customWidth="1"/>
    <col min="10761" max="10761" width="11.54296875" style="3" customWidth="1"/>
    <col min="10762" max="10762" width="45.453125" style="3" customWidth="1"/>
    <col min="10763" max="11009" width="8.54296875" style="3"/>
    <col min="11010" max="11010" width="63.453125" style="3" customWidth="1"/>
    <col min="11011" max="11011" width="15.54296875" style="3" customWidth="1"/>
    <col min="11012" max="11012" width="14.54296875" style="3" customWidth="1"/>
    <col min="11013" max="11013" width="41.453125" style="3" customWidth="1"/>
    <col min="11014" max="11014" width="8.54296875" style="3"/>
    <col min="11015" max="11015" width="35.453125" style="3" customWidth="1"/>
    <col min="11016" max="11016" width="16.54296875" style="3" customWidth="1"/>
    <col min="11017" max="11017" width="11.54296875" style="3" customWidth="1"/>
    <col min="11018" max="11018" width="45.453125" style="3" customWidth="1"/>
    <col min="11019" max="11265" width="8.54296875" style="3"/>
    <col min="11266" max="11266" width="63.453125" style="3" customWidth="1"/>
    <col min="11267" max="11267" width="15.54296875" style="3" customWidth="1"/>
    <col min="11268" max="11268" width="14.54296875" style="3" customWidth="1"/>
    <col min="11269" max="11269" width="41.453125" style="3" customWidth="1"/>
    <col min="11270" max="11270" width="8.54296875" style="3"/>
    <col min="11271" max="11271" width="35.453125" style="3" customWidth="1"/>
    <col min="11272" max="11272" width="16.54296875" style="3" customWidth="1"/>
    <col min="11273" max="11273" width="11.54296875" style="3" customWidth="1"/>
    <col min="11274" max="11274" width="45.453125" style="3" customWidth="1"/>
    <col min="11275" max="11521" width="8.54296875" style="3"/>
    <col min="11522" max="11522" width="63.453125" style="3" customWidth="1"/>
    <col min="11523" max="11523" width="15.54296875" style="3" customWidth="1"/>
    <col min="11524" max="11524" width="14.54296875" style="3" customWidth="1"/>
    <col min="11525" max="11525" width="41.453125" style="3" customWidth="1"/>
    <col min="11526" max="11526" width="8.54296875" style="3"/>
    <col min="11527" max="11527" width="35.453125" style="3" customWidth="1"/>
    <col min="11528" max="11528" width="16.54296875" style="3" customWidth="1"/>
    <col min="11529" max="11529" width="11.54296875" style="3" customWidth="1"/>
    <col min="11530" max="11530" width="45.453125" style="3" customWidth="1"/>
    <col min="11531" max="11777" width="8.54296875" style="3"/>
    <col min="11778" max="11778" width="63.453125" style="3" customWidth="1"/>
    <col min="11779" max="11779" width="15.54296875" style="3" customWidth="1"/>
    <col min="11780" max="11780" width="14.54296875" style="3" customWidth="1"/>
    <col min="11781" max="11781" width="41.453125" style="3" customWidth="1"/>
    <col min="11782" max="11782" width="8.54296875" style="3"/>
    <col min="11783" max="11783" width="35.453125" style="3" customWidth="1"/>
    <col min="11784" max="11784" width="16.54296875" style="3" customWidth="1"/>
    <col min="11785" max="11785" width="11.54296875" style="3" customWidth="1"/>
    <col min="11786" max="11786" width="45.453125" style="3" customWidth="1"/>
    <col min="11787" max="12033" width="8.54296875" style="3"/>
    <col min="12034" max="12034" width="63.453125" style="3" customWidth="1"/>
    <col min="12035" max="12035" width="15.54296875" style="3" customWidth="1"/>
    <col min="12036" max="12036" width="14.54296875" style="3" customWidth="1"/>
    <col min="12037" max="12037" width="41.453125" style="3" customWidth="1"/>
    <col min="12038" max="12038" width="8.54296875" style="3"/>
    <col min="12039" max="12039" width="35.453125" style="3" customWidth="1"/>
    <col min="12040" max="12040" width="16.54296875" style="3" customWidth="1"/>
    <col min="12041" max="12041" width="11.54296875" style="3" customWidth="1"/>
    <col min="12042" max="12042" width="45.453125" style="3" customWidth="1"/>
    <col min="12043" max="12289" width="8.54296875" style="3"/>
    <col min="12290" max="12290" width="63.453125" style="3" customWidth="1"/>
    <col min="12291" max="12291" width="15.54296875" style="3" customWidth="1"/>
    <col min="12292" max="12292" width="14.54296875" style="3" customWidth="1"/>
    <col min="12293" max="12293" width="41.453125" style="3" customWidth="1"/>
    <col min="12294" max="12294" width="8.54296875" style="3"/>
    <col min="12295" max="12295" width="35.453125" style="3" customWidth="1"/>
    <col min="12296" max="12296" width="16.54296875" style="3" customWidth="1"/>
    <col min="12297" max="12297" width="11.54296875" style="3" customWidth="1"/>
    <col min="12298" max="12298" width="45.453125" style="3" customWidth="1"/>
    <col min="12299" max="12545" width="8.54296875" style="3"/>
    <col min="12546" max="12546" width="63.453125" style="3" customWidth="1"/>
    <col min="12547" max="12547" width="15.54296875" style="3" customWidth="1"/>
    <col min="12548" max="12548" width="14.54296875" style="3" customWidth="1"/>
    <col min="12549" max="12549" width="41.453125" style="3" customWidth="1"/>
    <col min="12550" max="12550" width="8.54296875" style="3"/>
    <col min="12551" max="12551" width="35.453125" style="3" customWidth="1"/>
    <col min="12552" max="12552" width="16.54296875" style="3" customWidth="1"/>
    <col min="12553" max="12553" width="11.54296875" style="3" customWidth="1"/>
    <col min="12554" max="12554" width="45.453125" style="3" customWidth="1"/>
    <col min="12555" max="12801" width="8.54296875" style="3"/>
    <col min="12802" max="12802" width="63.453125" style="3" customWidth="1"/>
    <col min="12803" max="12803" width="15.54296875" style="3" customWidth="1"/>
    <col min="12804" max="12804" width="14.54296875" style="3" customWidth="1"/>
    <col min="12805" max="12805" width="41.453125" style="3" customWidth="1"/>
    <col min="12806" max="12806" width="8.54296875" style="3"/>
    <col min="12807" max="12807" width="35.453125" style="3" customWidth="1"/>
    <col min="12808" max="12808" width="16.54296875" style="3" customWidth="1"/>
    <col min="12809" max="12809" width="11.54296875" style="3" customWidth="1"/>
    <col min="12810" max="12810" width="45.453125" style="3" customWidth="1"/>
    <col min="12811" max="13057" width="8.54296875" style="3"/>
    <col min="13058" max="13058" width="63.453125" style="3" customWidth="1"/>
    <col min="13059" max="13059" width="15.54296875" style="3" customWidth="1"/>
    <col min="13060" max="13060" width="14.54296875" style="3" customWidth="1"/>
    <col min="13061" max="13061" width="41.453125" style="3" customWidth="1"/>
    <col min="13062" max="13062" width="8.54296875" style="3"/>
    <col min="13063" max="13063" width="35.453125" style="3" customWidth="1"/>
    <col min="13064" max="13064" width="16.54296875" style="3" customWidth="1"/>
    <col min="13065" max="13065" width="11.54296875" style="3" customWidth="1"/>
    <col min="13066" max="13066" width="45.453125" style="3" customWidth="1"/>
    <col min="13067" max="13313" width="8.54296875" style="3"/>
    <col min="13314" max="13314" width="63.453125" style="3" customWidth="1"/>
    <col min="13315" max="13315" width="15.54296875" style="3" customWidth="1"/>
    <col min="13316" max="13316" width="14.54296875" style="3" customWidth="1"/>
    <col min="13317" max="13317" width="41.453125" style="3" customWidth="1"/>
    <col min="13318" max="13318" width="8.54296875" style="3"/>
    <col min="13319" max="13319" width="35.453125" style="3" customWidth="1"/>
    <col min="13320" max="13320" width="16.54296875" style="3" customWidth="1"/>
    <col min="13321" max="13321" width="11.54296875" style="3" customWidth="1"/>
    <col min="13322" max="13322" width="45.453125" style="3" customWidth="1"/>
    <col min="13323" max="13569" width="8.54296875" style="3"/>
    <col min="13570" max="13570" width="63.453125" style="3" customWidth="1"/>
    <col min="13571" max="13571" width="15.54296875" style="3" customWidth="1"/>
    <col min="13572" max="13572" width="14.54296875" style="3" customWidth="1"/>
    <col min="13573" max="13573" width="41.453125" style="3" customWidth="1"/>
    <col min="13574" max="13574" width="8.54296875" style="3"/>
    <col min="13575" max="13575" width="35.453125" style="3" customWidth="1"/>
    <col min="13576" max="13576" width="16.54296875" style="3" customWidth="1"/>
    <col min="13577" max="13577" width="11.54296875" style="3" customWidth="1"/>
    <col min="13578" max="13578" width="45.453125" style="3" customWidth="1"/>
    <col min="13579" max="13825" width="8.54296875" style="3"/>
    <col min="13826" max="13826" width="63.453125" style="3" customWidth="1"/>
    <col min="13827" max="13827" width="15.54296875" style="3" customWidth="1"/>
    <col min="13828" max="13828" width="14.54296875" style="3" customWidth="1"/>
    <col min="13829" max="13829" width="41.453125" style="3" customWidth="1"/>
    <col min="13830" max="13830" width="8.54296875" style="3"/>
    <col min="13831" max="13831" width="35.453125" style="3" customWidth="1"/>
    <col min="13832" max="13832" width="16.54296875" style="3" customWidth="1"/>
    <col min="13833" max="13833" width="11.54296875" style="3" customWidth="1"/>
    <col min="13834" max="13834" width="45.453125" style="3" customWidth="1"/>
    <col min="13835" max="14081" width="8.54296875" style="3"/>
    <col min="14082" max="14082" width="63.453125" style="3" customWidth="1"/>
    <col min="14083" max="14083" width="15.54296875" style="3" customWidth="1"/>
    <col min="14084" max="14084" width="14.54296875" style="3" customWidth="1"/>
    <col min="14085" max="14085" width="41.453125" style="3" customWidth="1"/>
    <col min="14086" max="14086" width="8.54296875" style="3"/>
    <col min="14087" max="14087" width="35.453125" style="3" customWidth="1"/>
    <col min="14088" max="14088" width="16.54296875" style="3" customWidth="1"/>
    <col min="14089" max="14089" width="11.54296875" style="3" customWidth="1"/>
    <col min="14090" max="14090" width="45.453125" style="3" customWidth="1"/>
    <col min="14091" max="14337" width="8.54296875" style="3"/>
    <col min="14338" max="14338" width="63.453125" style="3" customWidth="1"/>
    <col min="14339" max="14339" width="15.54296875" style="3" customWidth="1"/>
    <col min="14340" max="14340" width="14.54296875" style="3" customWidth="1"/>
    <col min="14341" max="14341" width="41.453125" style="3" customWidth="1"/>
    <col min="14342" max="14342" width="8.54296875" style="3"/>
    <col min="14343" max="14343" width="35.453125" style="3" customWidth="1"/>
    <col min="14344" max="14344" width="16.54296875" style="3" customWidth="1"/>
    <col min="14345" max="14345" width="11.54296875" style="3" customWidth="1"/>
    <col min="14346" max="14346" width="45.453125" style="3" customWidth="1"/>
    <col min="14347" max="14593" width="8.54296875" style="3"/>
    <col min="14594" max="14594" width="63.453125" style="3" customWidth="1"/>
    <col min="14595" max="14595" width="15.54296875" style="3" customWidth="1"/>
    <col min="14596" max="14596" width="14.54296875" style="3" customWidth="1"/>
    <col min="14597" max="14597" width="41.453125" style="3" customWidth="1"/>
    <col min="14598" max="14598" width="8.54296875" style="3"/>
    <col min="14599" max="14599" width="35.453125" style="3" customWidth="1"/>
    <col min="14600" max="14600" width="16.54296875" style="3" customWidth="1"/>
    <col min="14601" max="14601" width="11.54296875" style="3" customWidth="1"/>
    <col min="14602" max="14602" width="45.453125" style="3" customWidth="1"/>
    <col min="14603" max="14849" width="8.54296875" style="3"/>
    <col min="14850" max="14850" width="63.453125" style="3" customWidth="1"/>
    <col min="14851" max="14851" width="15.54296875" style="3" customWidth="1"/>
    <col min="14852" max="14852" width="14.54296875" style="3" customWidth="1"/>
    <col min="14853" max="14853" width="41.453125" style="3" customWidth="1"/>
    <col min="14854" max="14854" width="8.54296875" style="3"/>
    <col min="14855" max="14855" width="35.453125" style="3" customWidth="1"/>
    <col min="14856" max="14856" width="16.54296875" style="3" customWidth="1"/>
    <col min="14857" max="14857" width="11.54296875" style="3" customWidth="1"/>
    <col min="14858" max="14858" width="45.453125" style="3" customWidth="1"/>
    <col min="14859" max="15105" width="8.54296875" style="3"/>
    <col min="15106" max="15106" width="63.453125" style="3" customWidth="1"/>
    <col min="15107" max="15107" width="15.54296875" style="3" customWidth="1"/>
    <col min="15108" max="15108" width="14.54296875" style="3" customWidth="1"/>
    <col min="15109" max="15109" width="41.453125" style="3" customWidth="1"/>
    <col min="15110" max="15110" width="8.54296875" style="3"/>
    <col min="15111" max="15111" width="35.453125" style="3" customWidth="1"/>
    <col min="15112" max="15112" width="16.54296875" style="3" customWidth="1"/>
    <col min="15113" max="15113" width="11.54296875" style="3" customWidth="1"/>
    <col min="15114" max="15114" width="45.453125" style="3" customWidth="1"/>
    <col min="15115" max="15361" width="8.54296875" style="3"/>
    <col min="15362" max="15362" width="63.453125" style="3" customWidth="1"/>
    <col min="15363" max="15363" width="15.54296875" style="3" customWidth="1"/>
    <col min="15364" max="15364" width="14.54296875" style="3" customWidth="1"/>
    <col min="15365" max="15365" width="41.453125" style="3" customWidth="1"/>
    <col min="15366" max="15366" width="8.54296875" style="3"/>
    <col min="15367" max="15367" width="35.453125" style="3" customWidth="1"/>
    <col min="15368" max="15368" width="16.54296875" style="3" customWidth="1"/>
    <col min="15369" max="15369" width="11.54296875" style="3" customWidth="1"/>
    <col min="15370" max="15370" width="45.453125" style="3" customWidth="1"/>
    <col min="15371" max="15617" width="8.54296875" style="3"/>
    <col min="15618" max="15618" width="63.453125" style="3" customWidth="1"/>
    <col min="15619" max="15619" width="15.54296875" style="3" customWidth="1"/>
    <col min="15620" max="15620" width="14.54296875" style="3" customWidth="1"/>
    <col min="15621" max="15621" width="41.453125" style="3" customWidth="1"/>
    <col min="15622" max="15622" width="8.54296875" style="3"/>
    <col min="15623" max="15623" width="35.453125" style="3" customWidth="1"/>
    <col min="15624" max="15624" width="16.54296875" style="3" customWidth="1"/>
    <col min="15625" max="15625" width="11.54296875" style="3" customWidth="1"/>
    <col min="15626" max="15626" width="45.453125" style="3" customWidth="1"/>
    <col min="15627" max="15873" width="8.54296875" style="3"/>
    <col min="15874" max="15874" width="63.453125" style="3" customWidth="1"/>
    <col min="15875" max="15875" width="15.54296875" style="3" customWidth="1"/>
    <col min="15876" max="15876" width="14.54296875" style="3" customWidth="1"/>
    <col min="15877" max="15877" width="41.453125" style="3" customWidth="1"/>
    <col min="15878" max="15878" width="8.54296875" style="3"/>
    <col min="15879" max="15879" width="35.453125" style="3" customWidth="1"/>
    <col min="15880" max="15880" width="16.54296875" style="3" customWidth="1"/>
    <col min="15881" max="15881" width="11.54296875" style="3" customWidth="1"/>
    <col min="15882" max="15882" width="45.453125" style="3" customWidth="1"/>
    <col min="15883" max="16129" width="8.54296875" style="3"/>
    <col min="16130" max="16130" width="63.453125" style="3" customWidth="1"/>
    <col min="16131" max="16131" width="15.54296875" style="3" customWidth="1"/>
    <col min="16132" max="16132" width="14.54296875" style="3" customWidth="1"/>
    <col min="16133" max="16133" width="41.453125" style="3" customWidth="1"/>
    <col min="16134" max="16134" width="8.54296875" style="3"/>
    <col min="16135" max="16135" width="35.453125" style="3" customWidth="1"/>
    <col min="16136" max="16136" width="16.54296875" style="3" customWidth="1"/>
    <col min="16137" max="16137" width="11.54296875" style="3" customWidth="1"/>
    <col min="16138" max="16138" width="45.453125" style="3" customWidth="1"/>
    <col min="16139" max="16384" width="8.54296875" style="3"/>
  </cols>
  <sheetData>
    <row r="2" spans="2:14" ht="15" thickBot="1" x14ac:dyDescent="0.4">
      <c r="B2" s="2"/>
      <c r="C2" s="2"/>
      <c r="D2" s="2"/>
      <c r="E2" s="2"/>
    </row>
    <row r="3" spans="2:14" ht="15" customHeight="1" x14ac:dyDescent="0.35">
      <c r="B3" s="537" t="s">
        <v>139</v>
      </c>
      <c r="C3" s="538"/>
      <c r="D3" s="538"/>
      <c r="E3" s="539"/>
      <c r="G3" s="537" t="s">
        <v>218</v>
      </c>
      <c r="H3" s="538" t="s">
        <v>311</v>
      </c>
      <c r="I3" s="538" t="s">
        <v>312</v>
      </c>
      <c r="J3" s="538" t="s">
        <v>313</v>
      </c>
      <c r="K3" s="538" t="s">
        <v>314</v>
      </c>
      <c r="L3" s="538" t="s">
        <v>324</v>
      </c>
      <c r="M3" s="538"/>
      <c r="N3" s="539"/>
    </row>
    <row r="4" spans="2:14" x14ac:dyDescent="0.35">
      <c r="B4" s="393" t="s">
        <v>140</v>
      </c>
      <c r="C4" s="392" t="s">
        <v>141</v>
      </c>
      <c r="D4" s="392" t="s">
        <v>142</v>
      </c>
      <c r="E4" s="60" t="s">
        <v>143</v>
      </c>
      <c r="G4" s="543"/>
      <c r="H4" s="541"/>
      <c r="I4" s="541"/>
      <c r="J4" s="541"/>
      <c r="K4" s="541"/>
      <c r="L4" s="541"/>
      <c r="M4" s="541"/>
      <c r="N4" s="542"/>
    </row>
    <row r="5" spans="2:14" ht="14.4" customHeight="1" x14ac:dyDescent="0.35">
      <c r="B5" s="407" t="s">
        <v>144</v>
      </c>
      <c r="C5" s="41" t="s">
        <v>344</v>
      </c>
      <c r="D5" s="41">
        <f>25.41/1000</f>
        <v>2.5409999999999999E-2</v>
      </c>
      <c r="E5" s="408" t="s">
        <v>145</v>
      </c>
      <c r="G5" s="275">
        <v>1</v>
      </c>
      <c r="H5" s="58" t="s">
        <v>368</v>
      </c>
      <c r="I5" s="58">
        <f>600*200*60</f>
        <v>7200000</v>
      </c>
      <c r="J5" s="58">
        <f>I5/10^9</f>
        <v>7.1999999999999998E-3</v>
      </c>
      <c r="K5" s="40">
        <f>ROUNDDOWN(1/J5,0)</f>
        <v>138</v>
      </c>
      <c r="L5" s="544" t="s">
        <v>323</v>
      </c>
      <c r="M5" s="545"/>
      <c r="N5" s="546"/>
    </row>
    <row r="6" spans="2:14" ht="29" x14ac:dyDescent="0.35">
      <c r="B6" s="407" t="s">
        <v>383</v>
      </c>
      <c r="C6" s="41" t="s">
        <v>361</v>
      </c>
      <c r="D6" s="41">
        <v>3600</v>
      </c>
      <c r="E6" s="408" t="s">
        <v>146</v>
      </c>
      <c r="G6" s="275">
        <v>2</v>
      </c>
      <c r="H6" s="274" t="s">
        <v>315</v>
      </c>
      <c r="I6" s="58">
        <f>600*200*75</f>
        <v>9000000</v>
      </c>
      <c r="J6" s="58">
        <f>I6/10^9</f>
        <v>8.9999999999999993E-3</v>
      </c>
      <c r="K6" s="40">
        <f>ROUNDDOWN(1/J6,0)</f>
        <v>111</v>
      </c>
      <c r="L6" s="547"/>
      <c r="M6" s="548"/>
      <c r="N6" s="549"/>
    </row>
    <row r="7" spans="2:14" ht="29" x14ac:dyDescent="0.35">
      <c r="B7" s="407" t="s">
        <v>147</v>
      </c>
      <c r="C7" s="41" t="s">
        <v>103</v>
      </c>
      <c r="D7" s="41">
        <v>6.05</v>
      </c>
      <c r="E7" s="408" t="s">
        <v>148</v>
      </c>
      <c r="G7" s="275">
        <v>3</v>
      </c>
      <c r="H7" s="274" t="s">
        <v>316</v>
      </c>
      <c r="I7" s="58">
        <f>600*200*100</f>
        <v>12000000</v>
      </c>
      <c r="J7" s="58">
        <f>I7/10^9</f>
        <v>1.2E-2</v>
      </c>
      <c r="K7" s="40">
        <f t="shared" ref="K7:K13" si="0">ROUNDDOWN(1/J7,0)</f>
        <v>83</v>
      </c>
      <c r="L7" s="547"/>
      <c r="M7" s="548"/>
      <c r="N7" s="549"/>
    </row>
    <row r="8" spans="2:14" ht="16.5" x14ac:dyDescent="0.35">
      <c r="B8" s="407" t="s">
        <v>149</v>
      </c>
      <c r="C8" s="41" t="s">
        <v>150</v>
      </c>
      <c r="D8" s="41">
        <v>0.96130000000000004</v>
      </c>
      <c r="E8" s="409" t="s">
        <v>151</v>
      </c>
      <c r="G8" s="275">
        <v>4</v>
      </c>
      <c r="H8" s="274" t="s">
        <v>317</v>
      </c>
      <c r="I8" s="58">
        <f>600*200*125</f>
        <v>15000000</v>
      </c>
      <c r="J8" s="58">
        <f t="shared" ref="J8:J13" si="1">I8/10^9</f>
        <v>1.4999999999999999E-2</v>
      </c>
      <c r="K8" s="40">
        <f t="shared" si="0"/>
        <v>66</v>
      </c>
      <c r="L8" s="547"/>
      <c r="M8" s="548"/>
      <c r="N8" s="549"/>
    </row>
    <row r="9" spans="2:14" ht="58" x14ac:dyDescent="0.35">
      <c r="B9" s="407" t="s">
        <v>152</v>
      </c>
      <c r="C9" s="406" t="s">
        <v>153</v>
      </c>
      <c r="D9" s="41">
        <v>0.63800000000000001</v>
      </c>
      <c r="E9" s="408" t="s">
        <v>154</v>
      </c>
      <c r="G9" s="275">
        <v>5</v>
      </c>
      <c r="H9" s="274" t="s">
        <v>318</v>
      </c>
      <c r="I9" s="58">
        <f>600*200*150</f>
        <v>18000000</v>
      </c>
      <c r="J9" s="58">
        <f t="shared" si="1"/>
        <v>1.7999999999999999E-2</v>
      </c>
      <c r="K9" s="40">
        <f t="shared" si="0"/>
        <v>55</v>
      </c>
      <c r="L9" s="547"/>
      <c r="M9" s="548"/>
      <c r="N9" s="549"/>
    </row>
    <row r="10" spans="2:14" ht="31" x14ac:dyDescent="0.35">
      <c r="B10" s="407" t="s">
        <v>155</v>
      </c>
      <c r="C10" s="406" t="s">
        <v>156</v>
      </c>
      <c r="D10" s="41">
        <v>0</v>
      </c>
      <c r="E10" s="408" t="s">
        <v>157</v>
      </c>
      <c r="G10" s="275">
        <v>6</v>
      </c>
      <c r="H10" s="274" t="s">
        <v>319</v>
      </c>
      <c r="I10" s="58">
        <f>600*200*200</f>
        <v>24000000</v>
      </c>
      <c r="J10" s="58">
        <f t="shared" si="1"/>
        <v>2.4E-2</v>
      </c>
      <c r="K10" s="40">
        <f t="shared" si="0"/>
        <v>41</v>
      </c>
      <c r="L10" s="547"/>
      <c r="M10" s="548"/>
      <c r="N10" s="549"/>
    </row>
    <row r="11" spans="2:14" ht="29" x14ac:dyDescent="0.35">
      <c r="B11" s="407" t="s">
        <v>158</v>
      </c>
      <c r="C11" s="406" t="s">
        <v>159</v>
      </c>
      <c r="D11" s="41">
        <f>0.75</f>
        <v>0.75</v>
      </c>
      <c r="E11" s="408" t="s">
        <v>160</v>
      </c>
      <c r="G11" s="275">
        <v>7</v>
      </c>
      <c r="H11" s="274" t="s">
        <v>320</v>
      </c>
      <c r="I11" s="58">
        <f>600*200*225</f>
        <v>27000000</v>
      </c>
      <c r="J11" s="58">
        <f t="shared" si="1"/>
        <v>2.7E-2</v>
      </c>
      <c r="K11" s="40">
        <f t="shared" si="0"/>
        <v>37</v>
      </c>
      <c r="L11" s="547"/>
      <c r="M11" s="548"/>
      <c r="N11" s="549"/>
    </row>
    <row r="12" spans="2:14" ht="29" x14ac:dyDescent="0.35">
      <c r="B12" s="407" t="s">
        <v>161</v>
      </c>
      <c r="C12" s="406" t="s">
        <v>162</v>
      </c>
      <c r="D12" s="41">
        <v>0.01</v>
      </c>
      <c r="E12" s="447" t="s">
        <v>384</v>
      </c>
      <c r="G12" s="275">
        <v>8</v>
      </c>
      <c r="H12" s="274" t="s">
        <v>321</v>
      </c>
      <c r="I12" s="58">
        <f>600*200*250</f>
        <v>30000000</v>
      </c>
      <c r="J12" s="58">
        <f t="shared" si="1"/>
        <v>0.03</v>
      </c>
      <c r="K12" s="40">
        <f t="shared" si="0"/>
        <v>33</v>
      </c>
      <c r="L12" s="547"/>
      <c r="M12" s="548"/>
      <c r="N12" s="549"/>
    </row>
    <row r="13" spans="2:14" ht="43.5" customHeight="1" x14ac:dyDescent="0.35">
      <c r="B13" s="407" t="s">
        <v>163</v>
      </c>
      <c r="C13" s="406" t="s">
        <v>164</v>
      </c>
      <c r="D13" s="41">
        <v>1.7</v>
      </c>
      <c r="E13" s="408" t="s">
        <v>165</v>
      </c>
      <c r="G13" s="275">
        <v>9</v>
      </c>
      <c r="H13" s="274" t="s">
        <v>322</v>
      </c>
      <c r="I13" s="58">
        <f>600*200*300</f>
        <v>36000000</v>
      </c>
      <c r="J13" s="58">
        <f t="shared" si="1"/>
        <v>3.5999999999999997E-2</v>
      </c>
      <c r="K13" s="40">
        <f t="shared" si="0"/>
        <v>27</v>
      </c>
      <c r="L13" s="547"/>
      <c r="M13" s="548"/>
      <c r="N13" s="549"/>
    </row>
    <row r="14" spans="2:14" ht="24" customHeight="1" thickBot="1" x14ac:dyDescent="0.4">
      <c r="B14" s="407" t="s">
        <v>166</v>
      </c>
      <c r="C14" s="41" t="s">
        <v>167</v>
      </c>
      <c r="D14" s="41">
        <v>492</v>
      </c>
      <c r="E14" s="540" t="s">
        <v>350</v>
      </c>
      <c r="G14" s="273">
        <v>10</v>
      </c>
      <c r="H14" s="272" t="s">
        <v>340</v>
      </c>
      <c r="I14" s="271">
        <f>600*200*406.4</f>
        <v>48768000</v>
      </c>
      <c r="J14" s="271">
        <f t="shared" ref="J14" si="2">I14/10^9</f>
        <v>4.8767999999999999E-2</v>
      </c>
      <c r="K14" s="284">
        <f>ROUNDDOWN(1/J14,0)</f>
        <v>20</v>
      </c>
      <c r="L14" s="550"/>
      <c r="M14" s="551"/>
      <c r="N14" s="552"/>
    </row>
    <row r="15" spans="2:14" ht="19.5" customHeight="1" x14ac:dyDescent="0.35">
      <c r="B15" s="407" t="s">
        <v>168</v>
      </c>
      <c r="C15" s="41" t="s">
        <v>167</v>
      </c>
      <c r="D15" s="41">
        <v>540</v>
      </c>
      <c r="E15" s="540"/>
    </row>
    <row r="16" spans="2:14" ht="19.5" customHeight="1" x14ac:dyDescent="0.35">
      <c r="B16" s="407" t="s">
        <v>353</v>
      </c>
      <c r="C16" s="41" t="s">
        <v>167</v>
      </c>
      <c r="D16" s="41">
        <v>1268</v>
      </c>
      <c r="E16" s="540"/>
    </row>
    <row r="17" spans="2:7" ht="20.25" customHeight="1" x14ac:dyDescent="0.35">
      <c r="B17" s="407" t="s">
        <v>169</v>
      </c>
      <c r="C17" s="41" t="s">
        <v>167</v>
      </c>
      <c r="D17" s="41">
        <v>1198</v>
      </c>
      <c r="E17" s="540"/>
    </row>
    <row r="18" spans="2:7" ht="20.25" customHeight="1" x14ac:dyDescent="0.35">
      <c r="B18" s="407" t="s">
        <v>352</v>
      </c>
      <c r="C18" s="41" t="s">
        <v>167</v>
      </c>
      <c r="D18" s="41">
        <v>566</v>
      </c>
      <c r="E18" s="540"/>
    </row>
    <row r="19" spans="2:7" ht="20.25" customHeight="1" x14ac:dyDescent="0.35">
      <c r="B19" s="407" t="s">
        <v>351</v>
      </c>
      <c r="C19" s="41" t="s">
        <v>167</v>
      </c>
      <c r="D19" s="41">
        <v>312</v>
      </c>
      <c r="E19" s="540"/>
    </row>
    <row r="20" spans="2:7" ht="23.25" customHeight="1" x14ac:dyDescent="0.35">
      <c r="B20" s="407" t="s">
        <v>170</v>
      </c>
      <c r="C20" s="41" t="s">
        <v>167</v>
      </c>
      <c r="D20" s="41">
        <v>1084</v>
      </c>
      <c r="E20" s="540"/>
    </row>
    <row r="21" spans="2:7" ht="18.75" customHeight="1" x14ac:dyDescent="0.35">
      <c r="B21" s="407" t="s">
        <v>171</v>
      </c>
      <c r="C21" s="394" t="s">
        <v>360</v>
      </c>
      <c r="D21" s="40">
        <v>0.245</v>
      </c>
      <c r="E21" s="536" t="s">
        <v>172</v>
      </c>
      <c r="G21" s="414"/>
    </row>
    <row r="22" spans="2:7" ht="27" customHeight="1" x14ac:dyDescent="0.35">
      <c r="B22" s="407" t="s">
        <v>173</v>
      </c>
      <c r="C22" s="394" t="s">
        <v>360</v>
      </c>
      <c r="D22" s="41">
        <v>0.129</v>
      </c>
      <c r="E22" s="536"/>
    </row>
    <row r="23" spans="2:7" ht="31.5" thickBot="1" x14ac:dyDescent="0.4">
      <c r="B23" s="410" t="s">
        <v>376</v>
      </c>
      <c r="C23" s="413" t="s">
        <v>377</v>
      </c>
      <c r="D23" s="411">
        <f>49.23*0.001</f>
        <v>4.9229999999999996E-2</v>
      </c>
      <c r="E23" s="412" t="s">
        <v>174</v>
      </c>
    </row>
  </sheetData>
  <mergeCells count="10">
    <mergeCell ref="E21:E22"/>
    <mergeCell ref="B3:E3"/>
    <mergeCell ref="E14:E20"/>
    <mergeCell ref="K3:K4"/>
    <mergeCell ref="L3:N4"/>
    <mergeCell ref="G3:G4"/>
    <mergeCell ref="H3:H4"/>
    <mergeCell ref="I3:I4"/>
    <mergeCell ref="J3:J4"/>
    <mergeCell ref="L5:N14"/>
  </mergeCells>
  <hyperlinks>
    <hyperlink ref="L5" r:id="rId1" xr:uid="{DDB1F275-4FA9-49A6-A8AC-DDCAE04459F8}"/>
    <hyperlink ref="E12" r:id="rId2" xr:uid="{C2C4707A-A0D3-4530-977B-86C1BD7B779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9868E-AEC5-48A3-B03E-80CDADA59BC4}">
  <sheetPr>
    <tabColor theme="9" tint="0.39997558519241921"/>
  </sheetPr>
  <dimension ref="B1:L39"/>
  <sheetViews>
    <sheetView workbookViewId="0">
      <selection activeCell="L11" sqref="L11"/>
    </sheetView>
  </sheetViews>
  <sheetFormatPr defaultRowHeight="14.5" x14ac:dyDescent="0.35"/>
  <cols>
    <col min="2" max="2" width="13.90625" bestFit="1" customWidth="1"/>
    <col min="3" max="3" width="14.453125" customWidth="1"/>
    <col min="4" max="4" width="8.90625" customWidth="1"/>
    <col min="6" max="6" width="10" bestFit="1" customWidth="1"/>
    <col min="7" max="7" width="11" customWidth="1"/>
    <col min="9" max="9" width="10.90625" bestFit="1" customWidth="1"/>
  </cols>
  <sheetData>
    <row r="1" spans="2:12" ht="15" thickBot="1" x14ac:dyDescent="0.4"/>
    <row r="2" spans="2:12" x14ac:dyDescent="0.35">
      <c r="B2" s="553" t="s">
        <v>303</v>
      </c>
      <c r="C2" s="554"/>
      <c r="D2" s="554"/>
      <c r="E2" s="554"/>
      <c r="F2" s="554"/>
      <c r="G2" s="554"/>
      <c r="H2" s="554"/>
      <c r="I2" s="555"/>
    </row>
    <row r="3" spans="2:12" ht="59.15" customHeight="1" x14ac:dyDescent="0.35">
      <c r="B3" s="556"/>
      <c r="C3" s="557"/>
      <c r="D3" s="557"/>
      <c r="E3" s="557"/>
      <c r="F3" s="557"/>
      <c r="G3" s="557"/>
      <c r="H3" s="557"/>
      <c r="I3" s="558"/>
    </row>
    <row r="4" spans="2:12" x14ac:dyDescent="0.35">
      <c r="B4" s="559" t="s">
        <v>175</v>
      </c>
      <c r="C4" s="560"/>
      <c r="D4" s="560"/>
      <c r="E4" s="560"/>
      <c r="F4" s="560"/>
      <c r="G4" s="560"/>
      <c r="H4" s="560"/>
      <c r="I4" s="561"/>
    </row>
    <row r="5" spans="2:12" ht="52" x14ac:dyDescent="0.35">
      <c r="B5" s="161" t="s">
        <v>176</v>
      </c>
      <c r="C5" s="162" t="s">
        <v>177</v>
      </c>
      <c r="D5" s="162" t="s">
        <v>343</v>
      </c>
      <c r="E5" s="162" t="s">
        <v>178</v>
      </c>
      <c r="F5" s="162" t="s">
        <v>179</v>
      </c>
      <c r="G5" s="162" t="s">
        <v>180</v>
      </c>
      <c r="H5" s="162" t="s">
        <v>181</v>
      </c>
      <c r="I5" s="163" t="s">
        <v>182</v>
      </c>
    </row>
    <row r="6" spans="2:12" x14ac:dyDescent="0.35">
      <c r="B6" s="164">
        <v>44197</v>
      </c>
      <c r="C6" s="165">
        <v>782</v>
      </c>
      <c r="D6" s="165">
        <v>284.05</v>
      </c>
      <c r="E6" s="165">
        <v>493</v>
      </c>
      <c r="F6" s="165">
        <v>4188.7700000000004</v>
      </c>
      <c r="G6" s="165">
        <v>3</v>
      </c>
      <c r="H6" s="165">
        <v>100</v>
      </c>
      <c r="I6" s="47">
        <v>75.209999999999994</v>
      </c>
    </row>
    <row r="7" spans="2:12" x14ac:dyDescent="0.35">
      <c r="B7" s="164">
        <v>44248</v>
      </c>
      <c r="C7" s="165">
        <v>907</v>
      </c>
      <c r="D7" s="165">
        <v>383.995</v>
      </c>
      <c r="E7" s="165">
        <v>410.49</v>
      </c>
      <c r="F7" s="165">
        <v>5094.28</v>
      </c>
      <c r="G7" s="165">
        <v>3</v>
      </c>
      <c r="H7" s="165">
        <v>130.5</v>
      </c>
      <c r="I7" s="47">
        <v>74</v>
      </c>
      <c r="L7" s="63"/>
    </row>
    <row r="8" spans="2:12" x14ac:dyDescent="0.35">
      <c r="B8" s="164">
        <v>44276</v>
      </c>
      <c r="C8" s="165">
        <v>791</v>
      </c>
      <c r="D8" s="165">
        <v>323.23</v>
      </c>
      <c r="E8" s="165">
        <v>436.88</v>
      </c>
      <c r="F8" s="165">
        <v>5366.14</v>
      </c>
      <c r="G8" s="165">
        <v>4.0199999999999996</v>
      </c>
      <c r="H8" s="165">
        <v>116</v>
      </c>
      <c r="I8" s="47">
        <v>0</v>
      </c>
    </row>
    <row r="9" spans="2:12" x14ac:dyDescent="0.35">
      <c r="B9" s="164">
        <v>44307</v>
      </c>
      <c r="C9" s="165">
        <v>365</v>
      </c>
      <c r="D9" s="165">
        <v>344.52</v>
      </c>
      <c r="E9" s="165">
        <v>370.9</v>
      </c>
      <c r="F9" s="165">
        <v>4880.4399999999996</v>
      </c>
      <c r="G9" s="165">
        <v>4.9800000000000004</v>
      </c>
      <c r="H9" s="165">
        <v>137</v>
      </c>
      <c r="I9" s="47">
        <v>0</v>
      </c>
    </row>
    <row r="10" spans="2:12" x14ac:dyDescent="0.35">
      <c r="B10" s="164">
        <v>44337</v>
      </c>
      <c r="C10" s="165">
        <v>269</v>
      </c>
      <c r="D10" s="165">
        <v>195.48500000000001</v>
      </c>
      <c r="E10" s="165">
        <v>211.06</v>
      </c>
      <c r="F10" s="165">
        <v>3531.72</v>
      </c>
      <c r="G10" s="165">
        <v>2.76</v>
      </c>
      <c r="H10" s="165">
        <v>71</v>
      </c>
      <c r="I10" s="47">
        <v>0</v>
      </c>
    </row>
    <row r="11" spans="2:12" x14ac:dyDescent="0.35">
      <c r="B11" s="164">
        <v>44368</v>
      </c>
      <c r="C11" s="165">
        <v>452</v>
      </c>
      <c r="D11" s="165">
        <v>235.39500000000001</v>
      </c>
      <c r="E11" s="165">
        <v>285.44</v>
      </c>
      <c r="F11" s="165">
        <v>2424.54</v>
      </c>
      <c r="G11" s="165">
        <v>0</v>
      </c>
      <c r="H11" s="165">
        <v>56.5</v>
      </c>
      <c r="I11" s="47">
        <v>0</v>
      </c>
    </row>
    <row r="12" spans="2:12" x14ac:dyDescent="0.35">
      <c r="B12" s="164">
        <v>44398</v>
      </c>
      <c r="C12" s="165">
        <v>657</v>
      </c>
      <c r="D12" s="165">
        <v>329.56</v>
      </c>
      <c r="E12" s="165">
        <v>367.17</v>
      </c>
      <c r="F12" s="165">
        <v>4199.22</v>
      </c>
      <c r="G12" s="165">
        <v>2.94</v>
      </c>
      <c r="H12" s="165">
        <v>110</v>
      </c>
      <c r="I12" s="47">
        <v>0</v>
      </c>
    </row>
    <row r="13" spans="2:12" x14ac:dyDescent="0.35">
      <c r="B13" s="164">
        <v>44429</v>
      </c>
      <c r="C13" s="165">
        <v>630</v>
      </c>
      <c r="D13" s="165">
        <v>275.58999999999997</v>
      </c>
      <c r="E13" s="165">
        <v>350.5</v>
      </c>
      <c r="F13" s="165">
        <v>4756.7089999999998</v>
      </c>
      <c r="G13" s="165">
        <v>3.9</v>
      </c>
      <c r="H13" s="165">
        <v>116.5</v>
      </c>
      <c r="I13" s="47">
        <v>0</v>
      </c>
    </row>
    <row r="14" spans="2:12" x14ac:dyDescent="0.35">
      <c r="B14" s="164">
        <v>44460</v>
      </c>
      <c r="C14" s="165">
        <v>698</v>
      </c>
      <c r="D14" s="165">
        <v>162.07</v>
      </c>
      <c r="E14" s="165">
        <v>388.28</v>
      </c>
      <c r="F14" s="165">
        <v>3922.32</v>
      </c>
      <c r="G14" s="165">
        <v>1.5</v>
      </c>
      <c r="H14" s="165">
        <v>75</v>
      </c>
      <c r="I14" s="47">
        <v>0</v>
      </c>
    </row>
    <row r="15" spans="2:12" x14ac:dyDescent="0.35">
      <c r="B15" s="164">
        <v>44490</v>
      </c>
      <c r="C15" s="165">
        <v>810.5</v>
      </c>
      <c r="D15" s="165">
        <v>56.25</v>
      </c>
      <c r="E15" s="165">
        <v>326.65499999999997</v>
      </c>
      <c r="F15" s="165">
        <v>3591.2139999999999</v>
      </c>
      <c r="G15" s="165">
        <v>3.99</v>
      </c>
      <c r="H15" s="165">
        <v>105</v>
      </c>
      <c r="I15" s="47">
        <v>0</v>
      </c>
    </row>
    <row r="16" spans="2:12" x14ac:dyDescent="0.35">
      <c r="B16" s="164">
        <v>44521</v>
      </c>
      <c r="C16" s="165">
        <v>445</v>
      </c>
      <c r="D16" s="165">
        <v>0</v>
      </c>
      <c r="E16" s="165">
        <v>475.86</v>
      </c>
      <c r="F16" s="165">
        <v>4116.99</v>
      </c>
      <c r="G16" s="165">
        <v>1.115</v>
      </c>
      <c r="H16" s="165">
        <v>119.5</v>
      </c>
      <c r="I16" s="47">
        <v>0</v>
      </c>
    </row>
    <row r="17" spans="2:9" x14ac:dyDescent="0.35">
      <c r="B17" s="164">
        <v>44551</v>
      </c>
      <c r="C17" s="165">
        <v>725</v>
      </c>
      <c r="D17" s="165">
        <v>148.76</v>
      </c>
      <c r="E17" s="165">
        <v>414.12</v>
      </c>
      <c r="F17" s="165">
        <v>4112.8220000000001</v>
      </c>
      <c r="G17" s="165">
        <v>3.45</v>
      </c>
      <c r="H17" s="165">
        <v>91</v>
      </c>
      <c r="I17" s="47">
        <v>0</v>
      </c>
    </row>
    <row r="18" spans="2:9" x14ac:dyDescent="0.35">
      <c r="B18" s="166" t="s">
        <v>255</v>
      </c>
      <c r="C18" s="334">
        <f>SUM(C6:C17)</f>
        <v>7531.5</v>
      </c>
      <c r="D18" s="334">
        <f>SUM(D6:D17)</f>
        <v>2738.9050000000007</v>
      </c>
      <c r="E18" s="334">
        <f t="shared" ref="E18:I18" si="0">SUM(E6:E17)</f>
        <v>4530.3549999999996</v>
      </c>
      <c r="F18" s="334">
        <f>SUM(F6:F17)</f>
        <v>50185.165000000001</v>
      </c>
      <c r="G18" s="334">
        <f t="shared" si="0"/>
        <v>34.654999999999994</v>
      </c>
      <c r="H18" s="334">
        <f t="shared" si="0"/>
        <v>1228</v>
      </c>
      <c r="I18" s="334">
        <f t="shared" si="0"/>
        <v>149.20999999999998</v>
      </c>
    </row>
    <row r="19" spans="2:9" x14ac:dyDescent="0.35">
      <c r="B19" s="164">
        <v>44583</v>
      </c>
      <c r="C19" s="165">
        <v>884</v>
      </c>
      <c r="D19" s="165">
        <v>134.1</v>
      </c>
      <c r="E19" s="165">
        <v>581.15</v>
      </c>
      <c r="F19" s="165">
        <v>5355.31</v>
      </c>
      <c r="G19" s="165">
        <v>3.96</v>
      </c>
      <c r="H19" s="165">
        <v>126</v>
      </c>
      <c r="I19" s="47">
        <v>0</v>
      </c>
    </row>
    <row r="20" spans="2:9" x14ac:dyDescent="0.35">
      <c r="B20" s="164">
        <v>44614</v>
      </c>
      <c r="C20" s="165">
        <v>1058</v>
      </c>
      <c r="D20" s="165">
        <v>235.27</v>
      </c>
      <c r="E20" s="165">
        <v>596.21</v>
      </c>
      <c r="F20" s="165">
        <v>6920.52</v>
      </c>
      <c r="G20" s="165">
        <v>5.01</v>
      </c>
      <c r="H20" s="165">
        <v>126.5</v>
      </c>
      <c r="I20" s="47">
        <v>0</v>
      </c>
    </row>
    <row r="21" spans="2:9" x14ac:dyDescent="0.35">
      <c r="B21" s="164">
        <v>44642</v>
      </c>
      <c r="C21" s="165">
        <v>749</v>
      </c>
      <c r="D21" s="165">
        <v>175.37</v>
      </c>
      <c r="E21" s="165">
        <v>494.55</v>
      </c>
      <c r="F21" s="165">
        <v>4452.4470000000001</v>
      </c>
      <c r="G21" s="165">
        <v>3</v>
      </c>
      <c r="H21" s="165">
        <v>84</v>
      </c>
      <c r="I21" s="47">
        <v>0</v>
      </c>
    </row>
    <row r="22" spans="2:9" x14ac:dyDescent="0.35">
      <c r="B22" s="164">
        <v>44673</v>
      </c>
      <c r="C22" s="165">
        <v>525</v>
      </c>
      <c r="D22" s="165">
        <v>118.97</v>
      </c>
      <c r="E22" s="165">
        <v>473.23</v>
      </c>
      <c r="F22" s="165">
        <v>2798.32</v>
      </c>
      <c r="G22" s="165">
        <v>0.84</v>
      </c>
      <c r="H22" s="165">
        <v>73</v>
      </c>
      <c r="I22" s="47">
        <v>0</v>
      </c>
    </row>
    <row r="23" spans="2:9" x14ac:dyDescent="0.35">
      <c r="B23" s="164">
        <v>44703</v>
      </c>
      <c r="C23" s="165">
        <v>603</v>
      </c>
      <c r="D23" s="165">
        <v>60.284999999999997</v>
      </c>
      <c r="E23" s="165">
        <v>374.03</v>
      </c>
      <c r="F23" s="165">
        <v>4088.11</v>
      </c>
      <c r="G23" s="165">
        <v>0.99</v>
      </c>
      <c r="H23" s="165">
        <v>42</v>
      </c>
      <c r="I23" s="47">
        <v>0</v>
      </c>
    </row>
    <row r="24" spans="2:9" x14ac:dyDescent="0.35">
      <c r="B24" s="164">
        <v>44734</v>
      </c>
      <c r="C24" s="165">
        <v>661.5</v>
      </c>
      <c r="D24" s="165">
        <v>0</v>
      </c>
      <c r="E24" s="165">
        <v>445.2</v>
      </c>
      <c r="F24" s="165">
        <v>3300.16</v>
      </c>
      <c r="G24" s="165">
        <v>3</v>
      </c>
      <c r="H24" s="165">
        <v>67</v>
      </c>
      <c r="I24" s="47">
        <v>0</v>
      </c>
    </row>
    <row r="25" spans="2:9" x14ac:dyDescent="0.35">
      <c r="B25" s="164">
        <v>44764</v>
      </c>
      <c r="C25" s="167">
        <v>428</v>
      </c>
      <c r="D25" s="167">
        <v>0</v>
      </c>
      <c r="E25" s="167">
        <v>208.79</v>
      </c>
      <c r="F25" s="167">
        <v>3963.75</v>
      </c>
      <c r="G25" s="167">
        <v>0</v>
      </c>
      <c r="H25" s="167">
        <v>51.1</v>
      </c>
      <c r="I25" s="47">
        <v>0</v>
      </c>
    </row>
    <row r="26" spans="2:9" x14ac:dyDescent="0.35">
      <c r="B26" s="164">
        <v>44795</v>
      </c>
      <c r="C26" s="167">
        <v>531.5</v>
      </c>
      <c r="D26" s="167">
        <v>0</v>
      </c>
      <c r="E26" s="167">
        <v>452.8</v>
      </c>
      <c r="F26" s="167">
        <v>1944.94</v>
      </c>
      <c r="G26" s="167">
        <v>3</v>
      </c>
      <c r="H26" s="167">
        <v>75</v>
      </c>
      <c r="I26" s="47">
        <v>0</v>
      </c>
    </row>
    <row r="27" spans="2:9" x14ac:dyDescent="0.35">
      <c r="B27" s="164">
        <v>44826</v>
      </c>
      <c r="C27" s="167">
        <v>618</v>
      </c>
      <c r="D27" s="167">
        <v>39.35</v>
      </c>
      <c r="E27" s="167">
        <v>380.45</v>
      </c>
      <c r="F27" s="167">
        <v>6965.67</v>
      </c>
      <c r="G27" s="167">
        <v>1.68</v>
      </c>
      <c r="H27" s="167">
        <v>92</v>
      </c>
      <c r="I27" s="47">
        <v>0</v>
      </c>
    </row>
    <row r="28" spans="2:9" x14ac:dyDescent="0.35">
      <c r="B28" s="164">
        <v>44856</v>
      </c>
      <c r="C28" s="167">
        <v>610.5</v>
      </c>
      <c r="D28" s="167">
        <v>124.955</v>
      </c>
      <c r="E28" s="167">
        <v>383.42</v>
      </c>
      <c r="F28" s="167">
        <v>1673.075</v>
      </c>
      <c r="G28" s="167">
        <v>1.5</v>
      </c>
      <c r="H28" s="167">
        <v>42</v>
      </c>
      <c r="I28" s="47">
        <v>0</v>
      </c>
    </row>
    <row r="29" spans="2:9" x14ac:dyDescent="0.35">
      <c r="B29" s="164">
        <v>44887</v>
      </c>
      <c r="C29" s="167">
        <v>831.25</v>
      </c>
      <c r="D29" s="167">
        <v>0</v>
      </c>
      <c r="E29" s="167">
        <v>489.33</v>
      </c>
      <c r="F29" s="167">
        <v>4795.0119999999997</v>
      </c>
      <c r="G29" s="167">
        <v>3</v>
      </c>
      <c r="H29" s="167">
        <v>84</v>
      </c>
      <c r="I29" s="47">
        <v>0</v>
      </c>
    </row>
    <row r="30" spans="2:9" x14ac:dyDescent="0.35">
      <c r="B30" s="164">
        <v>44917</v>
      </c>
      <c r="C30" s="167">
        <v>1088.92</v>
      </c>
      <c r="D30" s="167">
        <v>25.58</v>
      </c>
      <c r="E30" s="167">
        <v>698.17</v>
      </c>
      <c r="F30" s="167">
        <v>4918.2219999999998</v>
      </c>
      <c r="G30" s="167">
        <v>5.52</v>
      </c>
      <c r="H30" s="167">
        <v>76</v>
      </c>
      <c r="I30" s="47">
        <v>0</v>
      </c>
    </row>
    <row r="31" spans="2:9" x14ac:dyDescent="0.35">
      <c r="B31" s="166" t="s">
        <v>255</v>
      </c>
      <c r="C31" s="335">
        <f>SUM(C19:C30)</f>
        <v>8588.67</v>
      </c>
      <c r="D31" s="335">
        <f t="shared" ref="D31:I31" si="1">SUM(D19:D30)</f>
        <v>913.88000000000011</v>
      </c>
      <c r="E31" s="335">
        <f t="shared" si="1"/>
        <v>5577.33</v>
      </c>
      <c r="F31" s="335">
        <f t="shared" si="1"/>
        <v>51175.536</v>
      </c>
      <c r="G31" s="335">
        <f t="shared" si="1"/>
        <v>31.499999999999996</v>
      </c>
      <c r="H31" s="335">
        <f t="shared" si="1"/>
        <v>938.6</v>
      </c>
      <c r="I31" s="335">
        <f t="shared" si="1"/>
        <v>0</v>
      </c>
    </row>
    <row r="32" spans="2:9" x14ac:dyDescent="0.35">
      <c r="B32" s="164">
        <v>44948</v>
      </c>
      <c r="C32" s="167">
        <v>1428.5</v>
      </c>
      <c r="D32" s="167">
        <v>214.34</v>
      </c>
      <c r="E32" s="167">
        <v>778.09</v>
      </c>
      <c r="F32" s="167">
        <v>5904.47</v>
      </c>
      <c r="G32" s="167">
        <v>3</v>
      </c>
      <c r="H32" s="167">
        <v>130.5</v>
      </c>
      <c r="I32" s="47">
        <v>0</v>
      </c>
    </row>
    <row r="33" spans="2:9" x14ac:dyDescent="0.35">
      <c r="B33" s="164">
        <v>44979</v>
      </c>
      <c r="C33" s="167">
        <v>1407.5</v>
      </c>
      <c r="D33" s="167">
        <v>490.58</v>
      </c>
      <c r="E33" s="167">
        <v>800.47</v>
      </c>
      <c r="F33" s="167">
        <v>6248.7489999999998</v>
      </c>
      <c r="G33" s="167">
        <v>4.0199999999999996</v>
      </c>
      <c r="H33" s="167">
        <v>114</v>
      </c>
      <c r="I33" s="47">
        <v>0</v>
      </c>
    </row>
    <row r="34" spans="2:9" x14ac:dyDescent="0.35">
      <c r="B34" s="164">
        <v>45007</v>
      </c>
      <c r="C34" s="167">
        <v>1021.9</v>
      </c>
      <c r="D34" s="167">
        <v>463.85500000000002</v>
      </c>
      <c r="E34" s="167">
        <v>681.69</v>
      </c>
      <c r="F34" s="167">
        <v>5578.81</v>
      </c>
      <c r="G34" s="167">
        <v>6.12</v>
      </c>
      <c r="H34" s="167">
        <v>124</v>
      </c>
      <c r="I34" s="47">
        <v>0</v>
      </c>
    </row>
    <row r="35" spans="2:9" x14ac:dyDescent="0.35">
      <c r="B35" s="164">
        <v>45038</v>
      </c>
      <c r="C35" s="167">
        <v>1304</v>
      </c>
      <c r="D35" s="167">
        <v>273.91500000000002</v>
      </c>
      <c r="E35" s="167">
        <v>549.94000000000005</v>
      </c>
      <c r="F35" s="167">
        <v>4252.5280000000002</v>
      </c>
      <c r="G35" s="167">
        <v>1.5</v>
      </c>
      <c r="H35" s="167">
        <v>109</v>
      </c>
      <c r="I35" s="47">
        <v>0</v>
      </c>
    </row>
    <row r="36" spans="2:9" x14ac:dyDescent="0.35">
      <c r="B36" s="166" t="s">
        <v>255</v>
      </c>
      <c r="C36" s="335">
        <f>SUM(C32:C35)</f>
        <v>5161.8999999999996</v>
      </c>
      <c r="D36" s="335">
        <f t="shared" ref="D36:I36" si="2">SUM(D32:D35)</f>
        <v>1442.69</v>
      </c>
      <c r="E36" s="335">
        <f t="shared" si="2"/>
        <v>2810.19</v>
      </c>
      <c r="F36" s="335">
        <f t="shared" si="2"/>
        <v>21984.557000000001</v>
      </c>
      <c r="G36" s="335">
        <f t="shared" si="2"/>
        <v>14.64</v>
      </c>
      <c r="H36" s="335">
        <f t="shared" si="2"/>
        <v>477.5</v>
      </c>
      <c r="I36" s="335">
        <f t="shared" si="2"/>
        <v>0</v>
      </c>
    </row>
    <row r="37" spans="2:9" ht="15" thickBot="1" x14ac:dyDescent="0.4">
      <c r="B37" s="168" t="s">
        <v>254</v>
      </c>
      <c r="C37" s="169">
        <f>C36+C31+C18</f>
        <v>21282.07</v>
      </c>
      <c r="D37" s="169">
        <f t="shared" ref="D37:I37" si="3">D36+D31+D18</f>
        <v>5095.4750000000004</v>
      </c>
      <c r="E37" s="169">
        <f t="shared" si="3"/>
        <v>12917.875</v>
      </c>
      <c r="F37" s="169">
        <f>F36+F31+F18</f>
        <v>123345.258</v>
      </c>
      <c r="G37" s="169">
        <f>G36+G31+G18</f>
        <v>80.794999999999987</v>
      </c>
      <c r="H37" s="169">
        <f t="shared" si="3"/>
        <v>2644.1</v>
      </c>
      <c r="I37" s="169">
        <f t="shared" si="3"/>
        <v>149.20999999999998</v>
      </c>
    </row>
    <row r="39" spans="2:9" x14ac:dyDescent="0.35">
      <c r="C39" s="63"/>
    </row>
  </sheetData>
  <mergeCells count="2">
    <mergeCell ref="B2:I3"/>
    <mergeCell ref="B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6A1C-6728-46BA-BDD5-C85C07A844CC}">
  <sheetPr>
    <tabColor theme="7" tint="0.59999389629810485"/>
  </sheetPr>
  <dimension ref="B1:AN1048"/>
  <sheetViews>
    <sheetView topLeftCell="A1002" workbookViewId="0">
      <selection activeCell="AN1037" sqref="AN1037"/>
    </sheetView>
  </sheetViews>
  <sheetFormatPr defaultRowHeight="14.5" x14ac:dyDescent="0.35"/>
  <cols>
    <col min="2" max="2" width="11.08984375" bestFit="1" customWidth="1"/>
    <col min="4" max="4" width="9.54296875" bestFit="1" customWidth="1"/>
    <col min="5" max="5" width="9" bestFit="1" customWidth="1"/>
    <col min="6" max="6" width="9.54296875" bestFit="1" customWidth="1"/>
    <col min="7" max="7" width="13.08984375" customWidth="1"/>
    <col min="8" max="8" width="14.08984375" bestFit="1" customWidth="1"/>
    <col min="9" max="9" width="13.6328125" bestFit="1" customWidth="1"/>
    <col min="10" max="10" width="11.1796875" customWidth="1"/>
    <col min="12" max="12" width="13.54296875" customWidth="1"/>
    <col min="13" max="13" width="12.54296875" customWidth="1"/>
    <col min="14" max="14" width="15.1796875" customWidth="1"/>
    <col min="15" max="15" width="25.1796875" style="170" customWidth="1"/>
    <col min="16" max="16" width="11.08984375" bestFit="1" customWidth="1"/>
    <col min="18" max="18" width="9.453125" bestFit="1" customWidth="1"/>
    <col min="20" max="20" width="9.54296875" bestFit="1" customWidth="1"/>
    <col min="28" max="28" width="11" customWidth="1"/>
    <col min="30" max="30" width="10.08984375" bestFit="1" customWidth="1"/>
    <col min="31" max="33" width="9.54296875" bestFit="1" customWidth="1"/>
    <col min="40" max="40" width="13.1796875" customWidth="1"/>
  </cols>
  <sheetData>
    <row r="1" spans="2:40" ht="15" thickBot="1" x14ac:dyDescent="0.4"/>
    <row r="2" spans="2:40" ht="21" x14ac:dyDescent="0.35">
      <c r="B2" s="592" t="s">
        <v>184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4"/>
      <c r="O2" s="171"/>
      <c r="P2" s="592" t="s">
        <v>184</v>
      </c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4"/>
      <c r="AD2" s="592" t="s">
        <v>184</v>
      </c>
      <c r="AE2" s="593"/>
      <c r="AF2" s="593"/>
      <c r="AG2" s="593"/>
      <c r="AH2" s="593"/>
      <c r="AI2" s="593"/>
      <c r="AJ2" s="593"/>
      <c r="AK2" s="593"/>
      <c r="AL2" s="593"/>
      <c r="AM2" s="593"/>
      <c r="AN2" s="594"/>
    </row>
    <row r="3" spans="2:40" ht="21.5" thickBot="1" x14ac:dyDescent="0.55000000000000004">
      <c r="B3" s="574">
        <v>44197</v>
      </c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6"/>
      <c r="O3" s="172"/>
      <c r="P3" s="568">
        <v>44197</v>
      </c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70"/>
      <c r="AD3" s="568">
        <v>44197</v>
      </c>
      <c r="AE3" s="569"/>
      <c r="AF3" s="569"/>
      <c r="AG3" s="569"/>
      <c r="AH3" s="569"/>
      <c r="AI3" s="569"/>
      <c r="AJ3" s="569"/>
      <c r="AK3" s="569"/>
      <c r="AL3" s="569"/>
      <c r="AM3" s="569"/>
      <c r="AN3" s="570"/>
    </row>
    <row r="4" spans="2:40" ht="15" thickBot="1" x14ac:dyDescent="0.4">
      <c r="B4" s="598" t="s">
        <v>256</v>
      </c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600"/>
      <c r="O4" s="50"/>
      <c r="P4" s="589" t="s">
        <v>257</v>
      </c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1"/>
      <c r="AD4" s="589" t="s">
        <v>338</v>
      </c>
      <c r="AE4" s="590"/>
      <c r="AF4" s="590"/>
      <c r="AG4" s="590"/>
      <c r="AH4" s="590"/>
      <c r="AI4" s="590"/>
      <c r="AJ4" s="590"/>
      <c r="AK4" s="590"/>
      <c r="AL4" s="590"/>
      <c r="AM4" s="590"/>
      <c r="AN4" s="591"/>
    </row>
    <row r="5" spans="2:40" ht="29.5" thickBot="1" x14ac:dyDescent="0.4">
      <c r="B5" s="173" t="s">
        <v>10</v>
      </c>
      <c r="C5" s="174" t="s">
        <v>372</v>
      </c>
      <c r="D5" s="174" t="s">
        <v>188</v>
      </c>
      <c r="E5" s="395" t="s">
        <v>272</v>
      </c>
      <c r="F5" s="395" t="s">
        <v>273</v>
      </c>
      <c r="G5" s="395" t="s">
        <v>274</v>
      </c>
      <c r="H5" s="395" t="s">
        <v>275</v>
      </c>
      <c r="I5" s="395" t="s">
        <v>276</v>
      </c>
      <c r="J5" s="395" t="s">
        <v>348</v>
      </c>
      <c r="K5" s="395" t="s">
        <v>277</v>
      </c>
      <c r="L5" s="396" t="s">
        <v>278</v>
      </c>
      <c r="M5" s="395" t="s">
        <v>195</v>
      </c>
      <c r="N5" s="397" t="s">
        <v>279</v>
      </c>
      <c r="O5" s="400" t="s">
        <v>374</v>
      </c>
      <c r="P5" s="173" t="s">
        <v>10</v>
      </c>
      <c r="Q5" s="174" t="s">
        <v>187</v>
      </c>
      <c r="R5" s="174" t="s">
        <v>188</v>
      </c>
      <c r="S5" s="175" t="s">
        <v>197</v>
      </c>
      <c r="T5" s="174" t="s">
        <v>198</v>
      </c>
      <c r="U5" s="176" t="s">
        <v>199</v>
      </c>
      <c r="V5" s="176" t="s">
        <v>200</v>
      </c>
      <c r="W5" s="176" t="s">
        <v>201</v>
      </c>
      <c r="X5" s="176" t="s">
        <v>202</v>
      </c>
      <c r="Y5" s="176" t="s">
        <v>203</v>
      </c>
      <c r="Z5" s="176" t="s">
        <v>204</v>
      </c>
      <c r="AA5" s="176" t="s">
        <v>205</v>
      </c>
      <c r="AB5" s="177" t="s">
        <v>206</v>
      </c>
      <c r="AD5" s="173" t="s">
        <v>10</v>
      </c>
      <c r="AE5" s="175" t="s">
        <v>197</v>
      </c>
      <c r="AF5" s="174" t="s">
        <v>198</v>
      </c>
      <c r="AG5" s="176" t="s">
        <v>199</v>
      </c>
      <c r="AH5" s="176" t="s">
        <v>200</v>
      </c>
      <c r="AI5" s="176" t="s">
        <v>201</v>
      </c>
      <c r="AJ5" s="176" t="s">
        <v>202</v>
      </c>
      <c r="AK5" s="176" t="s">
        <v>203</v>
      </c>
      <c r="AL5" s="176" t="s">
        <v>204</v>
      </c>
      <c r="AM5" s="176" t="s">
        <v>205</v>
      </c>
      <c r="AN5" s="177" t="s">
        <v>337</v>
      </c>
    </row>
    <row r="6" spans="2:40" x14ac:dyDescent="0.35">
      <c r="B6" s="44">
        <v>44197</v>
      </c>
      <c r="C6" s="298">
        <v>0</v>
      </c>
      <c r="D6" s="298">
        <f>C6*2.88</f>
        <v>0</v>
      </c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298">
        <v>0</v>
      </c>
      <c r="K6" s="298">
        <v>0</v>
      </c>
      <c r="L6" s="298">
        <v>0</v>
      </c>
      <c r="M6" s="298">
        <v>0</v>
      </c>
      <c r="N6" s="299">
        <v>0</v>
      </c>
      <c r="O6" s="50"/>
      <c r="P6" s="180">
        <v>44197</v>
      </c>
      <c r="Q6" s="178">
        <v>0</v>
      </c>
      <c r="R6" s="45">
        <f>Q6*2.88</f>
        <v>0</v>
      </c>
      <c r="S6" s="181">
        <v>0</v>
      </c>
      <c r="T6" s="181">
        <v>0</v>
      </c>
      <c r="U6" s="181">
        <v>0</v>
      </c>
      <c r="V6" s="181">
        <v>0</v>
      </c>
      <c r="W6" s="181">
        <v>0</v>
      </c>
      <c r="X6" s="181">
        <v>0</v>
      </c>
      <c r="Y6" s="181">
        <v>0</v>
      </c>
      <c r="Z6" s="181">
        <v>0</v>
      </c>
      <c r="AA6" s="181">
        <v>0</v>
      </c>
      <c r="AB6" s="48">
        <f t="shared" ref="AB6:AB36" si="0">SUM(S6:AA6)</f>
        <v>0</v>
      </c>
      <c r="AD6" s="180">
        <v>44197</v>
      </c>
      <c r="AE6" s="301">
        <f>S6*Assumption!$K$7</f>
        <v>0</v>
      </c>
      <c r="AF6" s="301">
        <f>T6*Assumption!$K$10</f>
        <v>0</v>
      </c>
      <c r="AG6" s="301">
        <f>U6*Assumption!$K$9</f>
        <v>0</v>
      </c>
      <c r="AH6" s="301">
        <f>V6*Assumption!$K$11</f>
        <v>0</v>
      </c>
      <c r="AI6" s="301">
        <f>W6*Assumption!$K$6</f>
        <v>0</v>
      </c>
      <c r="AJ6" s="301">
        <f>X6*Assumption!$K$8</f>
        <v>0</v>
      </c>
      <c r="AK6" s="301">
        <f>Y6*Assumption!$K$12</f>
        <v>0</v>
      </c>
      <c r="AL6" s="301">
        <f>Z6*Assumption!$K$14</f>
        <v>0</v>
      </c>
      <c r="AM6" s="301">
        <f>AA6*Assumption!$K$13</f>
        <v>0</v>
      </c>
      <c r="AN6" s="302">
        <f t="shared" ref="AN6:AN36" si="1">SUM(AE6:AM6)</f>
        <v>0</v>
      </c>
    </row>
    <row r="7" spans="2:40" x14ac:dyDescent="0.35">
      <c r="B7" s="44">
        <v>44198</v>
      </c>
      <c r="C7" s="298">
        <v>140</v>
      </c>
      <c r="D7" s="298">
        <f>C7*2.88</f>
        <v>403.2</v>
      </c>
      <c r="E7" s="298">
        <v>35</v>
      </c>
      <c r="F7" s="298">
        <v>17.5</v>
      </c>
      <c r="G7" s="298">
        <v>198</v>
      </c>
      <c r="H7" s="298">
        <v>12.6</v>
      </c>
      <c r="I7" s="298">
        <v>175</v>
      </c>
      <c r="J7" s="298">
        <v>4.2</v>
      </c>
      <c r="K7" s="298">
        <v>210</v>
      </c>
      <c r="L7" s="300">
        <v>258</v>
      </c>
      <c r="M7" s="300">
        <v>0</v>
      </c>
      <c r="N7" s="257">
        <v>5.6</v>
      </c>
      <c r="O7" s="50"/>
      <c r="P7" s="182">
        <f>P6+1</f>
        <v>44198</v>
      </c>
      <c r="Q7" s="178">
        <v>140</v>
      </c>
      <c r="R7" s="45">
        <f>Q7*2.88</f>
        <v>403.2</v>
      </c>
      <c r="S7" s="183">
        <v>0</v>
      </c>
      <c r="T7" s="183">
        <v>0</v>
      </c>
      <c r="U7" s="183">
        <v>251.99999999999997</v>
      </c>
      <c r="V7" s="183">
        <v>108</v>
      </c>
      <c r="W7" s="183">
        <v>0</v>
      </c>
      <c r="X7" s="183">
        <v>0</v>
      </c>
      <c r="Y7" s="183">
        <v>0</v>
      </c>
      <c r="Z7" s="183">
        <v>0</v>
      </c>
      <c r="AA7" s="183">
        <v>0</v>
      </c>
      <c r="AB7" s="49">
        <f t="shared" si="0"/>
        <v>360</v>
      </c>
      <c r="AD7" s="182">
        <f>AD6+1</f>
        <v>44198</v>
      </c>
      <c r="AE7" s="301">
        <f>S7*Assumption!$K$7</f>
        <v>0</v>
      </c>
      <c r="AF7" s="301">
        <f>T7*Assumption!$K$10</f>
        <v>0</v>
      </c>
      <c r="AG7" s="301">
        <f>U7*Assumption!$K$9</f>
        <v>13859.999999999998</v>
      </c>
      <c r="AH7" s="301">
        <f>V7*Assumption!$K$11</f>
        <v>3996</v>
      </c>
      <c r="AI7" s="301">
        <f>W7*Assumption!$K$6</f>
        <v>0</v>
      </c>
      <c r="AJ7" s="301">
        <f>X7*Assumption!$K$8</f>
        <v>0</v>
      </c>
      <c r="AK7" s="301">
        <f>Y7*Assumption!$K$12</f>
        <v>0</v>
      </c>
      <c r="AL7" s="301">
        <f>Z7*Assumption!$K$14</f>
        <v>0</v>
      </c>
      <c r="AM7" s="301">
        <f>AA7*Assumption!$K$13</f>
        <v>0</v>
      </c>
      <c r="AN7" s="303">
        <f t="shared" si="1"/>
        <v>17856</v>
      </c>
    </row>
    <row r="8" spans="2:40" x14ac:dyDescent="0.35">
      <c r="B8" s="44">
        <v>44199</v>
      </c>
      <c r="C8" s="298">
        <v>140</v>
      </c>
      <c r="D8" s="298">
        <f t="shared" ref="D8:D36" si="2">C8*2.88</f>
        <v>403.2</v>
      </c>
      <c r="E8" s="298">
        <v>35</v>
      </c>
      <c r="F8" s="298">
        <v>17.5</v>
      </c>
      <c r="G8" s="298">
        <v>198</v>
      </c>
      <c r="H8" s="298">
        <v>12.6</v>
      </c>
      <c r="I8" s="298">
        <v>175</v>
      </c>
      <c r="J8" s="298">
        <v>4.2</v>
      </c>
      <c r="K8" s="298">
        <v>210</v>
      </c>
      <c r="L8" s="300">
        <v>258</v>
      </c>
      <c r="M8" s="300">
        <v>0</v>
      </c>
      <c r="N8" s="257">
        <v>5.6</v>
      </c>
      <c r="O8" s="50"/>
      <c r="P8" s="182">
        <f t="shared" ref="P8:P36" si="3">P7+1</f>
        <v>44199</v>
      </c>
      <c r="Q8" s="178">
        <v>140</v>
      </c>
      <c r="R8" s="45">
        <f t="shared" ref="R8:R35" si="4">Q8*2.88</f>
        <v>403.2</v>
      </c>
      <c r="S8" s="183">
        <v>0</v>
      </c>
      <c r="T8" s="183">
        <v>240</v>
      </c>
      <c r="U8" s="183">
        <v>125.99999999999999</v>
      </c>
      <c r="V8" s="183">
        <v>0</v>
      </c>
      <c r="W8" s="183">
        <v>0</v>
      </c>
      <c r="X8" s="183">
        <v>0</v>
      </c>
      <c r="Y8" s="183">
        <v>0</v>
      </c>
      <c r="Z8" s="183">
        <v>0</v>
      </c>
      <c r="AA8" s="183">
        <v>0</v>
      </c>
      <c r="AB8" s="49">
        <f t="shared" si="0"/>
        <v>366</v>
      </c>
      <c r="AD8" s="182">
        <f t="shared" ref="AD8:AD36" si="5">AD7+1</f>
        <v>44199</v>
      </c>
      <c r="AE8" s="301">
        <f>S8*Assumption!$K$7</f>
        <v>0</v>
      </c>
      <c r="AF8" s="301">
        <f>T8*Assumption!$K$10</f>
        <v>9840</v>
      </c>
      <c r="AG8" s="301">
        <f>U8*Assumption!$K$9</f>
        <v>6929.9999999999991</v>
      </c>
      <c r="AH8" s="301">
        <f>V8*Assumption!$K$11</f>
        <v>0</v>
      </c>
      <c r="AI8" s="301">
        <f>W8*Assumption!$K$6</f>
        <v>0</v>
      </c>
      <c r="AJ8" s="301">
        <f>X8*Assumption!$K$8</f>
        <v>0</v>
      </c>
      <c r="AK8" s="301">
        <f>Y8*Assumption!$K$12</f>
        <v>0</v>
      </c>
      <c r="AL8" s="301">
        <f>Z8*Assumption!$K$14</f>
        <v>0</v>
      </c>
      <c r="AM8" s="301">
        <f>AA8*Assumption!$K$13</f>
        <v>0</v>
      </c>
      <c r="AN8" s="303">
        <f t="shared" si="1"/>
        <v>16770</v>
      </c>
    </row>
    <row r="9" spans="2:40" x14ac:dyDescent="0.35">
      <c r="B9" s="44">
        <v>44200</v>
      </c>
      <c r="C9" s="298">
        <v>140</v>
      </c>
      <c r="D9" s="298">
        <f t="shared" si="2"/>
        <v>403.2</v>
      </c>
      <c r="E9" s="298">
        <v>35</v>
      </c>
      <c r="F9" s="298">
        <v>17.5</v>
      </c>
      <c r="G9" s="298">
        <v>198</v>
      </c>
      <c r="H9" s="298">
        <v>12.6</v>
      </c>
      <c r="I9" s="298">
        <v>175</v>
      </c>
      <c r="J9" s="298">
        <v>4.2</v>
      </c>
      <c r="K9" s="298">
        <v>210</v>
      </c>
      <c r="L9" s="300">
        <v>258</v>
      </c>
      <c r="M9" s="300">
        <v>0</v>
      </c>
      <c r="N9" s="257">
        <v>5.6</v>
      </c>
      <c r="O9" s="50"/>
      <c r="P9" s="182">
        <f t="shared" si="3"/>
        <v>44200</v>
      </c>
      <c r="Q9" s="178">
        <v>140</v>
      </c>
      <c r="R9" s="45">
        <f t="shared" si="4"/>
        <v>403.2</v>
      </c>
      <c r="S9" s="183">
        <v>60</v>
      </c>
      <c r="T9" s="183">
        <v>120</v>
      </c>
      <c r="U9" s="183">
        <v>144</v>
      </c>
      <c r="V9" s="183">
        <v>0</v>
      </c>
      <c r="W9" s="183">
        <v>0</v>
      </c>
      <c r="X9" s="183">
        <v>0</v>
      </c>
      <c r="Y9" s="183">
        <v>30</v>
      </c>
      <c r="Z9" s="183">
        <v>0</v>
      </c>
      <c r="AA9" s="183">
        <v>0</v>
      </c>
      <c r="AB9" s="49">
        <f t="shared" si="0"/>
        <v>354</v>
      </c>
      <c r="AD9" s="182">
        <f t="shared" si="5"/>
        <v>44200</v>
      </c>
      <c r="AE9" s="301">
        <f>S9*Assumption!$K$7</f>
        <v>4980</v>
      </c>
      <c r="AF9" s="301">
        <f>T9*Assumption!$K$10</f>
        <v>4920</v>
      </c>
      <c r="AG9" s="301">
        <f>U9*Assumption!$K$9</f>
        <v>7920</v>
      </c>
      <c r="AH9" s="301">
        <f>V9*Assumption!$K$11</f>
        <v>0</v>
      </c>
      <c r="AI9" s="301">
        <f>W9*Assumption!$K$6</f>
        <v>0</v>
      </c>
      <c r="AJ9" s="301">
        <f>X9*Assumption!$K$8</f>
        <v>0</v>
      </c>
      <c r="AK9" s="301">
        <f>Y9*Assumption!$K$12</f>
        <v>990</v>
      </c>
      <c r="AL9" s="301">
        <f>Z9*Assumption!$K$14</f>
        <v>0</v>
      </c>
      <c r="AM9" s="301">
        <f>AA9*Assumption!$K$13</f>
        <v>0</v>
      </c>
      <c r="AN9" s="303">
        <f t="shared" si="1"/>
        <v>18810</v>
      </c>
    </row>
    <row r="10" spans="2:40" x14ac:dyDescent="0.35">
      <c r="B10" s="44">
        <v>44201</v>
      </c>
      <c r="C10" s="298">
        <v>140</v>
      </c>
      <c r="D10" s="298">
        <f t="shared" si="2"/>
        <v>403.2</v>
      </c>
      <c r="E10" s="298">
        <v>35</v>
      </c>
      <c r="F10" s="298">
        <v>17.5</v>
      </c>
      <c r="G10" s="298">
        <v>198</v>
      </c>
      <c r="H10" s="298">
        <v>12.6</v>
      </c>
      <c r="I10" s="298">
        <v>175</v>
      </c>
      <c r="J10" s="298">
        <v>4.2</v>
      </c>
      <c r="K10" s="298">
        <v>210</v>
      </c>
      <c r="L10" s="300">
        <v>258</v>
      </c>
      <c r="M10" s="300">
        <v>0</v>
      </c>
      <c r="N10" s="257">
        <v>5.6</v>
      </c>
      <c r="O10" s="50"/>
      <c r="P10" s="182">
        <f t="shared" si="3"/>
        <v>44201</v>
      </c>
      <c r="Q10" s="178">
        <v>140</v>
      </c>
      <c r="R10" s="45">
        <f t="shared" si="4"/>
        <v>403.2</v>
      </c>
      <c r="S10" s="183">
        <v>60</v>
      </c>
      <c r="T10" s="183">
        <v>0</v>
      </c>
      <c r="U10" s="183">
        <v>0</v>
      </c>
      <c r="V10" s="183">
        <v>270</v>
      </c>
      <c r="W10" s="183">
        <v>0</v>
      </c>
      <c r="X10" s="183">
        <v>0</v>
      </c>
      <c r="Y10" s="183">
        <v>30</v>
      </c>
      <c r="Z10" s="183">
        <v>0</v>
      </c>
      <c r="AA10" s="183">
        <v>0</v>
      </c>
      <c r="AB10" s="49">
        <f t="shared" si="0"/>
        <v>360</v>
      </c>
      <c r="AD10" s="182">
        <f t="shared" si="5"/>
        <v>44201</v>
      </c>
      <c r="AE10" s="301">
        <f>S10*Assumption!$K$7</f>
        <v>4980</v>
      </c>
      <c r="AF10" s="301">
        <f>T10*Assumption!$K$10</f>
        <v>0</v>
      </c>
      <c r="AG10" s="301">
        <f>U10*Assumption!$K$9</f>
        <v>0</v>
      </c>
      <c r="AH10" s="301">
        <f>V10*Assumption!$K$11</f>
        <v>9990</v>
      </c>
      <c r="AI10" s="301">
        <f>W10*Assumption!$K$6</f>
        <v>0</v>
      </c>
      <c r="AJ10" s="301">
        <f>X10*Assumption!$K$8</f>
        <v>0</v>
      </c>
      <c r="AK10" s="301">
        <f>Y10*Assumption!$K$12</f>
        <v>990</v>
      </c>
      <c r="AL10" s="301">
        <f>Z10*Assumption!$K$14</f>
        <v>0</v>
      </c>
      <c r="AM10" s="301">
        <f>AA10*Assumption!$K$13</f>
        <v>0</v>
      </c>
      <c r="AN10" s="303">
        <f t="shared" si="1"/>
        <v>15960</v>
      </c>
    </row>
    <row r="11" spans="2:40" x14ac:dyDescent="0.35">
      <c r="B11" s="44">
        <v>44202</v>
      </c>
      <c r="C11" s="298">
        <v>140</v>
      </c>
      <c r="D11" s="298">
        <f t="shared" si="2"/>
        <v>403.2</v>
      </c>
      <c r="E11" s="298">
        <v>35</v>
      </c>
      <c r="F11" s="298">
        <v>17.5</v>
      </c>
      <c r="G11" s="298">
        <v>198</v>
      </c>
      <c r="H11" s="298">
        <v>12.6</v>
      </c>
      <c r="I11" s="298">
        <v>175</v>
      </c>
      <c r="J11" s="298">
        <v>4.2</v>
      </c>
      <c r="K11" s="298">
        <v>210</v>
      </c>
      <c r="L11" s="300">
        <v>258</v>
      </c>
      <c r="M11" s="300">
        <v>0</v>
      </c>
      <c r="N11" s="257">
        <v>5.6</v>
      </c>
      <c r="O11" s="50"/>
      <c r="P11" s="182">
        <f t="shared" si="3"/>
        <v>44202</v>
      </c>
      <c r="Q11" s="178">
        <v>140</v>
      </c>
      <c r="R11" s="45">
        <f t="shared" si="4"/>
        <v>403.2</v>
      </c>
      <c r="S11" s="183">
        <v>60</v>
      </c>
      <c r="T11" s="183">
        <v>168</v>
      </c>
      <c r="U11" s="183">
        <v>107.99999999999999</v>
      </c>
      <c r="V11" s="183">
        <v>0</v>
      </c>
      <c r="W11" s="183">
        <v>0</v>
      </c>
      <c r="X11" s="183">
        <v>0</v>
      </c>
      <c r="Y11" s="183">
        <v>0</v>
      </c>
      <c r="Z11" s="183">
        <v>24</v>
      </c>
      <c r="AA11" s="183">
        <v>0</v>
      </c>
      <c r="AB11" s="49">
        <f t="shared" si="0"/>
        <v>360</v>
      </c>
      <c r="AD11" s="182">
        <f t="shared" si="5"/>
        <v>44202</v>
      </c>
      <c r="AE11" s="301">
        <f>S11*Assumption!$K$7</f>
        <v>4980</v>
      </c>
      <c r="AF11" s="301">
        <f>T11*Assumption!$K$10</f>
        <v>6888</v>
      </c>
      <c r="AG11" s="301">
        <f>U11*Assumption!$K$9</f>
        <v>5939.9999999999991</v>
      </c>
      <c r="AH11" s="301">
        <f>V11*Assumption!$K$11</f>
        <v>0</v>
      </c>
      <c r="AI11" s="301">
        <f>W11*Assumption!$K$6</f>
        <v>0</v>
      </c>
      <c r="AJ11" s="301">
        <f>X11*Assumption!$K$8</f>
        <v>0</v>
      </c>
      <c r="AK11" s="301">
        <f>Y11*Assumption!$K$12</f>
        <v>0</v>
      </c>
      <c r="AL11" s="301">
        <f>Z11*Assumption!$K$14</f>
        <v>480</v>
      </c>
      <c r="AM11" s="301">
        <f>AA11*Assumption!$K$13</f>
        <v>0</v>
      </c>
      <c r="AN11" s="303">
        <f t="shared" si="1"/>
        <v>18288</v>
      </c>
    </row>
    <row r="12" spans="2:40" x14ac:dyDescent="0.35">
      <c r="B12" s="44">
        <v>44203</v>
      </c>
      <c r="C12" s="298">
        <v>140</v>
      </c>
      <c r="D12" s="298">
        <f t="shared" si="2"/>
        <v>403.2</v>
      </c>
      <c r="E12" s="298">
        <v>35</v>
      </c>
      <c r="F12" s="298">
        <v>17.5</v>
      </c>
      <c r="G12" s="298">
        <v>198</v>
      </c>
      <c r="H12" s="298">
        <v>12.6</v>
      </c>
      <c r="I12" s="298">
        <v>175</v>
      </c>
      <c r="J12" s="298">
        <v>4.2</v>
      </c>
      <c r="K12" s="298">
        <v>210</v>
      </c>
      <c r="L12" s="300">
        <v>258</v>
      </c>
      <c r="M12" s="300">
        <v>0</v>
      </c>
      <c r="N12" s="257">
        <v>5.6</v>
      </c>
      <c r="O12" s="50"/>
      <c r="P12" s="182">
        <f t="shared" si="3"/>
        <v>44203</v>
      </c>
      <c r="Q12" s="178">
        <v>140</v>
      </c>
      <c r="R12" s="45">
        <f t="shared" si="4"/>
        <v>403.2</v>
      </c>
      <c r="S12" s="183">
        <v>132</v>
      </c>
      <c r="T12" s="183">
        <v>192</v>
      </c>
      <c r="U12" s="183">
        <v>0</v>
      </c>
      <c r="V12" s="183">
        <v>0</v>
      </c>
      <c r="W12" s="183">
        <v>0</v>
      </c>
      <c r="X12" s="183">
        <v>0</v>
      </c>
      <c r="Y12" s="183">
        <v>0</v>
      </c>
      <c r="Z12" s="183">
        <v>36</v>
      </c>
      <c r="AA12" s="183">
        <v>0</v>
      </c>
      <c r="AB12" s="49">
        <f t="shared" si="0"/>
        <v>360</v>
      </c>
      <c r="AD12" s="182">
        <f t="shared" si="5"/>
        <v>44203</v>
      </c>
      <c r="AE12" s="301">
        <f>S12*Assumption!$K$7</f>
        <v>10956</v>
      </c>
      <c r="AF12" s="301">
        <f>T12*Assumption!$K$10</f>
        <v>7872</v>
      </c>
      <c r="AG12" s="301">
        <f>U12*Assumption!$K$9</f>
        <v>0</v>
      </c>
      <c r="AH12" s="301">
        <f>V12*Assumption!$K$11</f>
        <v>0</v>
      </c>
      <c r="AI12" s="301">
        <f>W12*Assumption!$K$6</f>
        <v>0</v>
      </c>
      <c r="AJ12" s="301">
        <f>X12*Assumption!$K$8</f>
        <v>0</v>
      </c>
      <c r="AK12" s="301">
        <f>Y12*Assumption!$K$12</f>
        <v>0</v>
      </c>
      <c r="AL12" s="301">
        <f>Z12*Assumption!$K$14</f>
        <v>720</v>
      </c>
      <c r="AM12" s="301">
        <f>AA12*Assumption!$K$13</f>
        <v>0</v>
      </c>
      <c r="AN12" s="303">
        <f t="shared" si="1"/>
        <v>19548</v>
      </c>
    </row>
    <row r="13" spans="2:40" x14ac:dyDescent="0.35">
      <c r="B13" s="44">
        <v>44204</v>
      </c>
      <c r="C13" s="298">
        <v>140</v>
      </c>
      <c r="D13" s="298">
        <f t="shared" si="2"/>
        <v>403.2</v>
      </c>
      <c r="E13" s="298">
        <v>35</v>
      </c>
      <c r="F13" s="298">
        <v>17.5</v>
      </c>
      <c r="G13" s="298">
        <v>198</v>
      </c>
      <c r="H13" s="298">
        <v>12.6</v>
      </c>
      <c r="I13" s="298">
        <v>175</v>
      </c>
      <c r="J13" s="298">
        <v>4.2</v>
      </c>
      <c r="K13" s="298">
        <v>210</v>
      </c>
      <c r="L13" s="300">
        <v>258</v>
      </c>
      <c r="M13" s="300">
        <v>0</v>
      </c>
      <c r="N13" s="257">
        <v>5.6</v>
      </c>
      <c r="O13" s="50"/>
      <c r="P13" s="182">
        <f t="shared" si="3"/>
        <v>44204</v>
      </c>
      <c r="Q13" s="178">
        <v>140</v>
      </c>
      <c r="R13" s="45">
        <f t="shared" si="4"/>
        <v>403.2</v>
      </c>
      <c r="S13" s="183">
        <v>84</v>
      </c>
      <c r="T13" s="183">
        <v>168</v>
      </c>
      <c r="U13" s="183">
        <v>0</v>
      </c>
      <c r="V13" s="183">
        <v>81</v>
      </c>
      <c r="W13" s="183">
        <v>0</v>
      </c>
      <c r="X13" s="183">
        <v>0</v>
      </c>
      <c r="Y13" s="183">
        <v>0</v>
      </c>
      <c r="Z13" s="183">
        <v>36</v>
      </c>
      <c r="AA13" s="183">
        <v>0</v>
      </c>
      <c r="AB13" s="49">
        <f t="shared" si="0"/>
        <v>369</v>
      </c>
      <c r="AD13" s="182">
        <f t="shared" si="5"/>
        <v>44204</v>
      </c>
      <c r="AE13" s="301">
        <f>S13*Assumption!$K$7</f>
        <v>6972</v>
      </c>
      <c r="AF13" s="301">
        <f>T13*Assumption!$K$10</f>
        <v>6888</v>
      </c>
      <c r="AG13" s="301">
        <f>U13*Assumption!$K$9</f>
        <v>0</v>
      </c>
      <c r="AH13" s="301">
        <f>V13*Assumption!$K$11</f>
        <v>2997</v>
      </c>
      <c r="AI13" s="301">
        <f>W13*Assumption!$K$6</f>
        <v>0</v>
      </c>
      <c r="AJ13" s="301">
        <f>X13*Assumption!$K$8</f>
        <v>0</v>
      </c>
      <c r="AK13" s="301">
        <f>Y13*Assumption!$K$12</f>
        <v>0</v>
      </c>
      <c r="AL13" s="301">
        <f>Z13*Assumption!$K$14</f>
        <v>720</v>
      </c>
      <c r="AM13" s="301">
        <f>AA13*Assumption!$K$13</f>
        <v>0</v>
      </c>
      <c r="AN13" s="303">
        <f t="shared" si="1"/>
        <v>17577</v>
      </c>
    </row>
    <row r="14" spans="2:40" x14ac:dyDescent="0.35">
      <c r="B14" s="44">
        <v>44205</v>
      </c>
      <c r="C14" s="298">
        <v>0</v>
      </c>
      <c r="D14" s="298">
        <f t="shared" si="2"/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300">
        <v>0</v>
      </c>
      <c r="N14" s="299">
        <v>0</v>
      </c>
      <c r="O14" s="50"/>
      <c r="P14" s="182">
        <f t="shared" si="3"/>
        <v>44205</v>
      </c>
      <c r="Q14" s="178">
        <v>0</v>
      </c>
      <c r="R14" s="45">
        <f t="shared" si="4"/>
        <v>0</v>
      </c>
      <c r="S14" s="183">
        <v>0</v>
      </c>
      <c r="T14" s="183">
        <v>0</v>
      </c>
      <c r="U14" s="183">
        <v>0</v>
      </c>
      <c r="V14" s="183">
        <v>0</v>
      </c>
      <c r="W14" s="183">
        <v>0</v>
      </c>
      <c r="X14" s="183">
        <v>0</v>
      </c>
      <c r="Y14" s="183">
        <v>0</v>
      </c>
      <c r="Z14" s="183">
        <v>0</v>
      </c>
      <c r="AA14" s="183">
        <v>0</v>
      </c>
      <c r="AB14" s="49">
        <f t="shared" si="0"/>
        <v>0</v>
      </c>
      <c r="AD14" s="182">
        <f t="shared" si="5"/>
        <v>44205</v>
      </c>
      <c r="AE14" s="301">
        <f>S14*Assumption!$K$7</f>
        <v>0</v>
      </c>
      <c r="AF14" s="301">
        <f>T14*Assumption!$K$10</f>
        <v>0</v>
      </c>
      <c r="AG14" s="301">
        <f>U14*Assumption!$K$9</f>
        <v>0</v>
      </c>
      <c r="AH14" s="301">
        <f>V14*Assumption!$K$11</f>
        <v>0</v>
      </c>
      <c r="AI14" s="301">
        <f>W14*Assumption!$K$6</f>
        <v>0</v>
      </c>
      <c r="AJ14" s="301">
        <f>X14*Assumption!$K$8</f>
        <v>0</v>
      </c>
      <c r="AK14" s="301">
        <f>Y14*Assumption!$K$12</f>
        <v>0</v>
      </c>
      <c r="AL14" s="301">
        <f>Z14*Assumption!$K$14</f>
        <v>0</v>
      </c>
      <c r="AM14" s="301">
        <f>AA14*Assumption!$K$13</f>
        <v>0</v>
      </c>
      <c r="AN14" s="303">
        <f t="shared" si="1"/>
        <v>0</v>
      </c>
    </row>
    <row r="15" spans="2:40" x14ac:dyDescent="0.35">
      <c r="B15" s="44">
        <v>44206</v>
      </c>
      <c r="C15" s="298">
        <v>0</v>
      </c>
      <c r="D15" s="298">
        <f t="shared" si="2"/>
        <v>0</v>
      </c>
      <c r="E15" s="298">
        <v>0</v>
      </c>
      <c r="F15" s="298">
        <v>0</v>
      </c>
      <c r="G15" s="298">
        <v>0</v>
      </c>
      <c r="H15" s="298">
        <v>0</v>
      </c>
      <c r="I15" s="298">
        <v>0</v>
      </c>
      <c r="J15" s="298">
        <v>0</v>
      </c>
      <c r="K15" s="298">
        <v>0</v>
      </c>
      <c r="L15" s="298">
        <v>0</v>
      </c>
      <c r="M15" s="300">
        <v>0</v>
      </c>
      <c r="N15" s="299">
        <v>0</v>
      </c>
      <c r="O15" s="50"/>
      <c r="P15" s="182">
        <f t="shared" si="3"/>
        <v>44206</v>
      </c>
      <c r="Q15" s="178">
        <v>0</v>
      </c>
      <c r="R15" s="45">
        <f t="shared" si="4"/>
        <v>0</v>
      </c>
      <c r="S15" s="183">
        <v>0</v>
      </c>
      <c r="T15" s="183">
        <v>0</v>
      </c>
      <c r="U15" s="183">
        <v>0</v>
      </c>
      <c r="V15" s="183">
        <v>0</v>
      </c>
      <c r="W15" s="183">
        <v>0</v>
      </c>
      <c r="X15" s="183">
        <v>0</v>
      </c>
      <c r="Y15" s="183">
        <v>0</v>
      </c>
      <c r="Z15" s="183">
        <v>0</v>
      </c>
      <c r="AA15" s="183">
        <v>0</v>
      </c>
      <c r="AB15" s="49">
        <f t="shared" si="0"/>
        <v>0</v>
      </c>
      <c r="AD15" s="182">
        <f t="shared" si="5"/>
        <v>44206</v>
      </c>
      <c r="AE15" s="301">
        <f>S15*Assumption!$K$7</f>
        <v>0</v>
      </c>
      <c r="AF15" s="301">
        <f>T15*Assumption!$K$10</f>
        <v>0</v>
      </c>
      <c r="AG15" s="301">
        <f>U15*Assumption!$K$9</f>
        <v>0</v>
      </c>
      <c r="AH15" s="301">
        <f>V15*Assumption!$K$11</f>
        <v>0</v>
      </c>
      <c r="AI15" s="301">
        <f>W15*Assumption!$K$6</f>
        <v>0</v>
      </c>
      <c r="AJ15" s="301">
        <f>X15*Assumption!$K$8</f>
        <v>0</v>
      </c>
      <c r="AK15" s="301">
        <f>Y15*Assumption!$K$12</f>
        <v>0</v>
      </c>
      <c r="AL15" s="301">
        <f>Z15*Assumption!$K$14</f>
        <v>0</v>
      </c>
      <c r="AM15" s="301">
        <f>AA15*Assumption!$K$13</f>
        <v>0</v>
      </c>
      <c r="AN15" s="303">
        <f t="shared" si="1"/>
        <v>0</v>
      </c>
    </row>
    <row r="16" spans="2:40" x14ac:dyDescent="0.35">
      <c r="B16" s="44">
        <v>44207</v>
      </c>
      <c r="C16" s="298">
        <v>0</v>
      </c>
      <c r="D16" s="298">
        <f t="shared" si="2"/>
        <v>0</v>
      </c>
      <c r="E16" s="298">
        <v>0</v>
      </c>
      <c r="F16" s="298">
        <v>0</v>
      </c>
      <c r="G16" s="298">
        <v>0</v>
      </c>
      <c r="H16" s="298">
        <v>0</v>
      </c>
      <c r="I16" s="298">
        <v>0</v>
      </c>
      <c r="J16" s="298">
        <v>0</v>
      </c>
      <c r="K16" s="298">
        <v>0</v>
      </c>
      <c r="L16" s="298">
        <v>0</v>
      </c>
      <c r="M16" s="300">
        <v>0</v>
      </c>
      <c r="N16" s="299">
        <v>0</v>
      </c>
      <c r="O16" s="50"/>
      <c r="P16" s="182">
        <f t="shared" si="3"/>
        <v>44207</v>
      </c>
      <c r="Q16" s="178">
        <v>0</v>
      </c>
      <c r="R16" s="45">
        <f t="shared" si="4"/>
        <v>0</v>
      </c>
      <c r="S16" s="183">
        <v>0</v>
      </c>
      <c r="T16" s="183">
        <v>0</v>
      </c>
      <c r="U16" s="183">
        <v>0</v>
      </c>
      <c r="V16" s="183">
        <v>0</v>
      </c>
      <c r="W16" s="183">
        <v>0</v>
      </c>
      <c r="X16" s="183">
        <v>0</v>
      </c>
      <c r="Y16" s="183">
        <v>0</v>
      </c>
      <c r="Z16" s="183">
        <v>0</v>
      </c>
      <c r="AA16" s="183">
        <v>0</v>
      </c>
      <c r="AB16" s="49">
        <f t="shared" si="0"/>
        <v>0</v>
      </c>
      <c r="AD16" s="182">
        <f t="shared" si="5"/>
        <v>44207</v>
      </c>
      <c r="AE16" s="301">
        <f>S16*Assumption!$K$7</f>
        <v>0</v>
      </c>
      <c r="AF16" s="301">
        <f>T16*Assumption!$K$10</f>
        <v>0</v>
      </c>
      <c r="AG16" s="301">
        <f>U16*Assumption!$K$9</f>
        <v>0</v>
      </c>
      <c r="AH16" s="301">
        <f>V16*Assumption!$K$11</f>
        <v>0</v>
      </c>
      <c r="AI16" s="301">
        <f>W16*Assumption!$K$6</f>
        <v>0</v>
      </c>
      <c r="AJ16" s="301">
        <f>X16*Assumption!$K$8</f>
        <v>0</v>
      </c>
      <c r="AK16" s="301">
        <f>Y16*Assumption!$K$12</f>
        <v>0</v>
      </c>
      <c r="AL16" s="301">
        <f>Z16*Assumption!$K$14</f>
        <v>0</v>
      </c>
      <c r="AM16" s="301">
        <f>AA16*Assumption!$K$13</f>
        <v>0</v>
      </c>
      <c r="AN16" s="303">
        <f t="shared" si="1"/>
        <v>0</v>
      </c>
    </row>
    <row r="17" spans="2:40" x14ac:dyDescent="0.35">
      <c r="B17" s="44">
        <v>44208</v>
      </c>
      <c r="C17" s="298">
        <v>0</v>
      </c>
      <c r="D17" s="298">
        <f t="shared" si="2"/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300">
        <v>0</v>
      </c>
      <c r="N17" s="299">
        <v>0</v>
      </c>
      <c r="O17" s="50"/>
      <c r="P17" s="182">
        <f t="shared" si="3"/>
        <v>44208</v>
      </c>
      <c r="Q17" s="178">
        <v>0</v>
      </c>
      <c r="R17" s="45">
        <f t="shared" si="4"/>
        <v>0</v>
      </c>
      <c r="S17" s="183">
        <v>0</v>
      </c>
      <c r="T17" s="183">
        <v>0</v>
      </c>
      <c r="U17" s="183">
        <v>0</v>
      </c>
      <c r="V17" s="183">
        <v>0</v>
      </c>
      <c r="W17" s="183">
        <v>0</v>
      </c>
      <c r="X17" s="183">
        <v>0</v>
      </c>
      <c r="Y17" s="183">
        <v>0</v>
      </c>
      <c r="Z17" s="183">
        <v>0</v>
      </c>
      <c r="AA17" s="183">
        <v>0</v>
      </c>
      <c r="AB17" s="49">
        <f t="shared" si="0"/>
        <v>0</v>
      </c>
      <c r="AD17" s="182">
        <f t="shared" si="5"/>
        <v>44208</v>
      </c>
      <c r="AE17" s="301">
        <f>S17*Assumption!$K$7</f>
        <v>0</v>
      </c>
      <c r="AF17" s="301">
        <f>T17*Assumption!$K$10</f>
        <v>0</v>
      </c>
      <c r="AG17" s="301">
        <f>U17*Assumption!$K$9</f>
        <v>0</v>
      </c>
      <c r="AH17" s="301">
        <f>V17*Assumption!$K$11</f>
        <v>0</v>
      </c>
      <c r="AI17" s="301">
        <f>W17*Assumption!$K$6</f>
        <v>0</v>
      </c>
      <c r="AJ17" s="301">
        <f>X17*Assumption!$K$8</f>
        <v>0</v>
      </c>
      <c r="AK17" s="301">
        <f>Y17*Assumption!$K$12</f>
        <v>0</v>
      </c>
      <c r="AL17" s="301">
        <f>Z17*Assumption!$K$14</f>
        <v>0</v>
      </c>
      <c r="AM17" s="301">
        <f>AA17*Assumption!$K$13</f>
        <v>0</v>
      </c>
      <c r="AN17" s="303">
        <f t="shared" si="1"/>
        <v>0</v>
      </c>
    </row>
    <row r="18" spans="2:40" x14ac:dyDescent="0.35">
      <c r="B18" s="44">
        <v>44209</v>
      </c>
      <c r="C18" s="298">
        <v>140</v>
      </c>
      <c r="D18" s="298">
        <f t="shared" si="2"/>
        <v>403.2</v>
      </c>
      <c r="E18" s="298">
        <v>33</v>
      </c>
      <c r="F18" s="298">
        <v>18</v>
      </c>
      <c r="G18" s="298">
        <v>190</v>
      </c>
      <c r="H18" s="298">
        <v>12.6</v>
      </c>
      <c r="I18" s="298">
        <v>179</v>
      </c>
      <c r="J18" s="298">
        <v>4.2</v>
      </c>
      <c r="K18" s="298">
        <v>215</v>
      </c>
      <c r="L18" s="298">
        <v>260</v>
      </c>
      <c r="M18" s="300">
        <v>0</v>
      </c>
      <c r="N18" s="257">
        <v>5.6</v>
      </c>
      <c r="O18" s="50"/>
      <c r="P18" s="182">
        <f t="shared" si="3"/>
        <v>44209</v>
      </c>
      <c r="Q18" s="178">
        <v>140</v>
      </c>
      <c r="R18" s="45">
        <f t="shared" si="4"/>
        <v>403.2</v>
      </c>
      <c r="S18" s="183">
        <v>216</v>
      </c>
      <c r="T18" s="183">
        <v>144</v>
      </c>
      <c r="U18" s="183">
        <v>0</v>
      </c>
      <c r="V18" s="183">
        <v>0</v>
      </c>
      <c r="W18" s="183">
        <v>0</v>
      </c>
      <c r="X18" s="183">
        <v>0</v>
      </c>
      <c r="Y18" s="183">
        <v>0</v>
      </c>
      <c r="Z18" s="183">
        <v>0</v>
      </c>
      <c r="AA18" s="183">
        <v>0</v>
      </c>
      <c r="AB18" s="49">
        <f t="shared" si="0"/>
        <v>360</v>
      </c>
      <c r="AD18" s="182">
        <f t="shared" si="5"/>
        <v>44209</v>
      </c>
      <c r="AE18" s="301">
        <f>S18*Assumption!$K$7</f>
        <v>17928</v>
      </c>
      <c r="AF18" s="301">
        <f>T18*Assumption!$K$10</f>
        <v>5904</v>
      </c>
      <c r="AG18" s="301">
        <f>U18*Assumption!$K$9</f>
        <v>0</v>
      </c>
      <c r="AH18" s="301">
        <f>V18*Assumption!$K$11</f>
        <v>0</v>
      </c>
      <c r="AI18" s="301">
        <f>W18*Assumption!$K$6</f>
        <v>0</v>
      </c>
      <c r="AJ18" s="301">
        <f>X18*Assumption!$K$8</f>
        <v>0</v>
      </c>
      <c r="AK18" s="301">
        <f>Y18*Assumption!$K$12</f>
        <v>0</v>
      </c>
      <c r="AL18" s="301">
        <f>Z18*Assumption!$K$14</f>
        <v>0</v>
      </c>
      <c r="AM18" s="301">
        <f>AA18*Assumption!$K$13</f>
        <v>0</v>
      </c>
      <c r="AN18" s="303">
        <f t="shared" si="1"/>
        <v>23832</v>
      </c>
    </row>
    <row r="19" spans="2:40" x14ac:dyDescent="0.35">
      <c r="B19" s="44">
        <v>44210</v>
      </c>
      <c r="C19" s="298">
        <v>140</v>
      </c>
      <c r="D19" s="298">
        <f t="shared" si="2"/>
        <v>403.2</v>
      </c>
      <c r="E19" s="298">
        <v>33</v>
      </c>
      <c r="F19" s="298">
        <v>18</v>
      </c>
      <c r="G19" s="298">
        <v>190</v>
      </c>
      <c r="H19" s="298">
        <v>12.6</v>
      </c>
      <c r="I19" s="298">
        <v>179</v>
      </c>
      <c r="J19" s="298">
        <v>4.2</v>
      </c>
      <c r="K19" s="298">
        <v>215</v>
      </c>
      <c r="L19" s="298">
        <v>260</v>
      </c>
      <c r="M19" s="300">
        <v>0</v>
      </c>
      <c r="N19" s="257">
        <v>5.6</v>
      </c>
      <c r="O19" s="50"/>
      <c r="P19" s="182">
        <f t="shared" si="3"/>
        <v>44210</v>
      </c>
      <c r="Q19" s="178">
        <v>140</v>
      </c>
      <c r="R19" s="45">
        <f t="shared" si="4"/>
        <v>403.2</v>
      </c>
      <c r="S19" s="183">
        <v>102</v>
      </c>
      <c r="T19" s="183">
        <v>264</v>
      </c>
      <c r="U19" s="183">
        <v>0</v>
      </c>
      <c r="V19" s="183">
        <v>0</v>
      </c>
      <c r="W19" s="183">
        <v>0</v>
      </c>
      <c r="X19" s="183">
        <v>0</v>
      </c>
      <c r="Y19" s="183">
        <v>0</v>
      </c>
      <c r="Z19" s="183">
        <v>0</v>
      </c>
      <c r="AA19" s="183">
        <v>0</v>
      </c>
      <c r="AB19" s="49">
        <f t="shared" si="0"/>
        <v>366</v>
      </c>
      <c r="AD19" s="182">
        <f t="shared" si="5"/>
        <v>44210</v>
      </c>
      <c r="AE19" s="301">
        <f>S19*Assumption!$K$7</f>
        <v>8466</v>
      </c>
      <c r="AF19" s="301">
        <f>T19*Assumption!$K$10</f>
        <v>10824</v>
      </c>
      <c r="AG19" s="301">
        <f>U19*Assumption!$K$9</f>
        <v>0</v>
      </c>
      <c r="AH19" s="301">
        <f>V19*Assumption!$K$11</f>
        <v>0</v>
      </c>
      <c r="AI19" s="301">
        <f>W19*Assumption!$K$6</f>
        <v>0</v>
      </c>
      <c r="AJ19" s="301">
        <f>X19*Assumption!$K$8</f>
        <v>0</v>
      </c>
      <c r="AK19" s="301">
        <f>Y19*Assumption!$K$12</f>
        <v>0</v>
      </c>
      <c r="AL19" s="301">
        <f>Z19*Assumption!$K$14</f>
        <v>0</v>
      </c>
      <c r="AM19" s="301">
        <f>AA19*Assumption!$K$13</f>
        <v>0</v>
      </c>
      <c r="AN19" s="303">
        <f t="shared" si="1"/>
        <v>19290</v>
      </c>
    </row>
    <row r="20" spans="2:40" x14ac:dyDescent="0.35">
      <c r="B20" s="44">
        <v>44211</v>
      </c>
      <c r="C20" s="298">
        <v>140</v>
      </c>
      <c r="D20" s="298">
        <f t="shared" si="2"/>
        <v>403.2</v>
      </c>
      <c r="E20" s="298">
        <v>33</v>
      </c>
      <c r="F20" s="298">
        <v>18</v>
      </c>
      <c r="G20" s="298">
        <v>190</v>
      </c>
      <c r="H20" s="298">
        <v>12.6</v>
      </c>
      <c r="I20" s="298">
        <v>179</v>
      </c>
      <c r="J20" s="298">
        <v>4.2</v>
      </c>
      <c r="K20" s="298">
        <v>215</v>
      </c>
      <c r="L20" s="298">
        <v>260</v>
      </c>
      <c r="M20" s="300">
        <v>0</v>
      </c>
      <c r="N20" s="257">
        <v>5.6</v>
      </c>
      <c r="O20" s="50"/>
      <c r="P20" s="182">
        <f t="shared" si="3"/>
        <v>44211</v>
      </c>
      <c r="Q20" s="178">
        <v>140</v>
      </c>
      <c r="R20" s="45">
        <f t="shared" si="4"/>
        <v>403.2</v>
      </c>
      <c r="S20" s="183">
        <v>60</v>
      </c>
      <c r="T20" s="183">
        <v>300</v>
      </c>
      <c r="U20" s="183">
        <v>0</v>
      </c>
      <c r="V20" s="183">
        <v>0</v>
      </c>
      <c r="W20" s="183">
        <v>0</v>
      </c>
      <c r="X20" s="183">
        <v>0</v>
      </c>
      <c r="Y20" s="183">
        <v>0</v>
      </c>
      <c r="Z20" s="183">
        <v>0</v>
      </c>
      <c r="AA20" s="183">
        <v>0</v>
      </c>
      <c r="AB20" s="49">
        <f t="shared" si="0"/>
        <v>360</v>
      </c>
      <c r="AD20" s="182">
        <f t="shared" si="5"/>
        <v>44211</v>
      </c>
      <c r="AE20" s="301">
        <f>S20*Assumption!$K$7</f>
        <v>4980</v>
      </c>
      <c r="AF20" s="301">
        <f>T20*Assumption!$K$10</f>
        <v>12300</v>
      </c>
      <c r="AG20" s="301">
        <f>U20*Assumption!$K$9</f>
        <v>0</v>
      </c>
      <c r="AH20" s="301">
        <f>V20*Assumption!$K$11</f>
        <v>0</v>
      </c>
      <c r="AI20" s="301">
        <f>W20*Assumption!$K$6</f>
        <v>0</v>
      </c>
      <c r="AJ20" s="301">
        <f>X20*Assumption!$K$8</f>
        <v>0</v>
      </c>
      <c r="AK20" s="301">
        <f>Y20*Assumption!$K$12</f>
        <v>0</v>
      </c>
      <c r="AL20" s="301">
        <f>Z20*Assumption!$K$14</f>
        <v>0</v>
      </c>
      <c r="AM20" s="301">
        <f>AA20*Assumption!$K$13</f>
        <v>0</v>
      </c>
      <c r="AN20" s="303">
        <f t="shared" si="1"/>
        <v>17280</v>
      </c>
    </row>
    <row r="21" spans="2:40" x14ac:dyDescent="0.35">
      <c r="B21" s="44">
        <v>44212</v>
      </c>
      <c r="C21" s="298">
        <v>140</v>
      </c>
      <c r="D21" s="298">
        <f t="shared" si="2"/>
        <v>403.2</v>
      </c>
      <c r="E21" s="298">
        <v>33</v>
      </c>
      <c r="F21" s="298">
        <v>18</v>
      </c>
      <c r="G21" s="298">
        <v>190</v>
      </c>
      <c r="H21" s="298">
        <v>12.6</v>
      </c>
      <c r="I21" s="298">
        <v>179</v>
      </c>
      <c r="J21" s="298">
        <v>4.2</v>
      </c>
      <c r="K21" s="298">
        <v>215</v>
      </c>
      <c r="L21" s="298">
        <v>260</v>
      </c>
      <c r="M21" s="300">
        <v>0</v>
      </c>
      <c r="N21" s="257">
        <v>5.6</v>
      </c>
      <c r="O21" s="50"/>
      <c r="P21" s="182">
        <f t="shared" si="3"/>
        <v>44212</v>
      </c>
      <c r="Q21" s="178">
        <v>140</v>
      </c>
      <c r="R21" s="45">
        <f t="shared" si="4"/>
        <v>403.2</v>
      </c>
      <c r="S21" s="183">
        <v>0</v>
      </c>
      <c r="T21" s="183">
        <v>180</v>
      </c>
      <c r="U21" s="183">
        <v>180</v>
      </c>
      <c r="V21" s="183">
        <v>0</v>
      </c>
      <c r="W21" s="183">
        <v>0</v>
      </c>
      <c r="X21" s="183">
        <v>0</v>
      </c>
      <c r="Y21" s="183">
        <v>0</v>
      </c>
      <c r="Z21" s="183">
        <v>0</v>
      </c>
      <c r="AA21" s="183">
        <v>0</v>
      </c>
      <c r="AB21" s="49">
        <f t="shared" si="0"/>
        <v>360</v>
      </c>
      <c r="AD21" s="182">
        <f t="shared" si="5"/>
        <v>44212</v>
      </c>
      <c r="AE21" s="301">
        <f>S21*Assumption!$K$7</f>
        <v>0</v>
      </c>
      <c r="AF21" s="301">
        <f>T21*Assumption!$K$10</f>
        <v>7380</v>
      </c>
      <c r="AG21" s="301">
        <f>U21*Assumption!$K$9</f>
        <v>9900</v>
      </c>
      <c r="AH21" s="301">
        <f>V21*Assumption!$K$11</f>
        <v>0</v>
      </c>
      <c r="AI21" s="301">
        <f>W21*Assumption!$K$6</f>
        <v>0</v>
      </c>
      <c r="AJ21" s="301">
        <f>X21*Assumption!$K$8</f>
        <v>0</v>
      </c>
      <c r="AK21" s="301">
        <f>Y21*Assumption!$K$12</f>
        <v>0</v>
      </c>
      <c r="AL21" s="301">
        <f>Z21*Assumption!$K$14</f>
        <v>0</v>
      </c>
      <c r="AM21" s="301">
        <f>AA21*Assumption!$K$13</f>
        <v>0</v>
      </c>
      <c r="AN21" s="303">
        <f t="shared" si="1"/>
        <v>17280</v>
      </c>
    </row>
    <row r="22" spans="2:40" x14ac:dyDescent="0.35">
      <c r="B22" s="44">
        <v>44213</v>
      </c>
      <c r="C22" s="298">
        <v>140</v>
      </c>
      <c r="D22" s="298">
        <f t="shared" si="2"/>
        <v>403.2</v>
      </c>
      <c r="E22" s="298">
        <v>33</v>
      </c>
      <c r="F22" s="298">
        <v>18</v>
      </c>
      <c r="G22" s="298">
        <v>190</v>
      </c>
      <c r="H22" s="298">
        <v>12.6</v>
      </c>
      <c r="I22" s="298">
        <v>179</v>
      </c>
      <c r="J22" s="298">
        <v>4.2</v>
      </c>
      <c r="K22" s="298">
        <v>215</v>
      </c>
      <c r="L22" s="298">
        <v>260</v>
      </c>
      <c r="M22" s="300">
        <v>0</v>
      </c>
      <c r="N22" s="257">
        <v>5.6</v>
      </c>
      <c r="O22" s="50"/>
      <c r="P22" s="182">
        <f t="shared" si="3"/>
        <v>44213</v>
      </c>
      <c r="Q22" s="178">
        <v>140</v>
      </c>
      <c r="R22" s="45">
        <f t="shared" si="4"/>
        <v>403.2</v>
      </c>
      <c r="S22" s="183">
        <v>60</v>
      </c>
      <c r="T22" s="183">
        <v>288</v>
      </c>
      <c r="U22" s="183">
        <v>0</v>
      </c>
      <c r="V22" s="183">
        <v>0</v>
      </c>
      <c r="W22" s="183">
        <v>0</v>
      </c>
      <c r="X22" s="183">
        <v>0</v>
      </c>
      <c r="Y22" s="183">
        <v>0</v>
      </c>
      <c r="Z22" s="183">
        <v>0</v>
      </c>
      <c r="AA22" s="183">
        <v>0</v>
      </c>
      <c r="AB22" s="49">
        <f t="shared" si="0"/>
        <v>348</v>
      </c>
      <c r="AD22" s="182">
        <f t="shared" si="5"/>
        <v>44213</v>
      </c>
      <c r="AE22" s="301">
        <f>S22*Assumption!$K$7</f>
        <v>4980</v>
      </c>
      <c r="AF22" s="301">
        <f>T22*Assumption!$K$10</f>
        <v>11808</v>
      </c>
      <c r="AG22" s="301">
        <f>U22*Assumption!$K$9</f>
        <v>0</v>
      </c>
      <c r="AH22" s="301">
        <f>V22*Assumption!$K$11</f>
        <v>0</v>
      </c>
      <c r="AI22" s="301">
        <f>W22*Assumption!$K$6</f>
        <v>0</v>
      </c>
      <c r="AJ22" s="301">
        <f>X22*Assumption!$K$8</f>
        <v>0</v>
      </c>
      <c r="AK22" s="301">
        <f>Y22*Assumption!$K$12</f>
        <v>0</v>
      </c>
      <c r="AL22" s="301">
        <f>Z22*Assumption!$K$14</f>
        <v>0</v>
      </c>
      <c r="AM22" s="301">
        <f>AA22*Assumption!$K$13</f>
        <v>0</v>
      </c>
      <c r="AN22" s="303">
        <f t="shared" si="1"/>
        <v>16788</v>
      </c>
    </row>
    <row r="23" spans="2:40" x14ac:dyDescent="0.35">
      <c r="B23" s="44">
        <v>44214</v>
      </c>
      <c r="C23" s="298">
        <v>140</v>
      </c>
      <c r="D23" s="298">
        <f t="shared" si="2"/>
        <v>403.2</v>
      </c>
      <c r="E23" s="298">
        <v>33</v>
      </c>
      <c r="F23" s="298">
        <v>18</v>
      </c>
      <c r="G23" s="298">
        <v>190</v>
      </c>
      <c r="H23" s="298">
        <v>12.6</v>
      </c>
      <c r="I23" s="298">
        <v>179</v>
      </c>
      <c r="J23" s="298">
        <v>4.2</v>
      </c>
      <c r="K23" s="298">
        <v>215</v>
      </c>
      <c r="L23" s="298">
        <v>260</v>
      </c>
      <c r="M23" s="300">
        <v>0</v>
      </c>
      <c r="N23" s="257">
        <v>5.6</v>
      </c>
      <c r="O23" s="50"/>
      <c r="P23" s="182">
        <f t="shared" si="3"/>
        <v>44214</v>
      </c>
      <c r="Q23" s="178">
        <v>140</v>
      </c>
      <c r="R23" s="45">
        <f t="shared" si="4"/>
        <v>403.2</v>
      </c>
      <c r="S23" s="183">
        <v>36</v>
      </c>
      <c r="T23" s="183">
        <v>312</v>
      </c>
      <c r="U23" s="183">
        <v>0</v>
      </c>
      <c r="V23" s="183">
        <v>0</v>
      </c>
      <c r="W23" s="183">
        <v>0</v>
      </c>
      <c r="X23" s="183">
        <v>0</v>
      </c>
      <c r="Y23" s="183">
        <v>0</v>
      </c>
      <c r="Z23" s="183">
        <v>0</v>
      </c>
      <c r="AA23" s="183">
        <v>0</v>
      </c>
      <c r="AB23" s="49">
        <f t="shared" si="0"/>
        <v>348</v>
      </c>
      <c r="AD23" s="182">
        <f t="shared" si="5"/>
        <v>44214</v>
      </c>
      <c r="AE23" s="301">
        <f>S23*Assumption!$K$7</f>
        <v>2988</v>
      </c>
      <c r="AF23" s="301">
        <f>T23*Assumption!$K$10</f>
        <v>12792</v>
      </c>
      <c r="AG23" s="301">
        <f>U23*Assumption!$K$9</f>
        <v>0</v>
      </c>
      <c r="AH23" s="301">
        <f>V23*Assumption!$K$11</f>
        <v>0</v>
      </c>
      <c r="AI23" s="301">
        <f>W23*Assumption!$K$6</f>
        <v>0</v>
      </c>
      <c r="AJ23" s="301">
        <f>X23*Assumption!$K$8</f>
        <v>0</v>
      </c>
      <c r="AK23" s="301">
        <f>Y23*Assumption!$K$12</f>
        <v>0</v>
      </c>
      <c r="AL23" s="301">
        <f>Z23*Assumption!$K$14</f>
        <v>0</v>
      </c>
      <c r="AM23" s="301">
        <f>AA23*Assumption!$K$13</f>
        <v>0</v>
      </c>
      <c r="AN23" s="303">
        <f t="shared" si="1"/>
        <v>15780</v>
      </c>
    </row>
    <row r="24" spans="2:40" x14ac:dyDescent="0.35">
      <c r="B24" s="44">
        <v>44215</v>
      </c>
      <c r="C24" s="298">
        <v>140</v>
      </c>
      <c r="D24" s="298">
        <f t="shared" si="2"/>
        <v>403.2</v>
      </c>
      <c r="E24" s="298">
        <v>33</v>
      </c>
      <c r="F24" s="298">
        <v>18</v>
      </c>
      <c r="G24" s="298">
        <v>190</v>
      </c>
      <c r="H24" s="298">
        <v>12.6</v>
      </c>
      <c r="I24" s="298">
        <v>179</v>
      </c>
      <c r="J24" s="298">
        <v>4.2</v>
      </c>
      <c r="K24" s="298">
        <v>215</v>
      </c>
      <c r="L24" s="298">
        <v>260</v>
      </c>
      <c r="M24" s="300">
        <v>0</v>
      </c>
      <c r="N24" s="257">
        <v>5.6</v>
      </c>
      <c r="O24" s="50"/>
      <c r="P24" s="182">
        <f t="shared" si="3"/>
        <v>44215</v>
      </c>
      <c r="Q24" s="178">
        <v>140</v>
      </c>
      <c r="R24" s="45">
        <f t="shared" si="4"/>
        <v>403.2</v>
      </c>
      <c r="S24" s="183">
        <v>72</v>
      </c>
      <c r="T24" s="183">
        <v>288</v>
      </c>
      <c r="U24" s="183">
        <v>0</v>
      </c>
      <c r="V24" s="183">
        <v>0</v>
      </c>
      <c r="W24" s="183">
        <v>0</v>
      </c>
      <c r="X24" s="183">
        <v>0</v>
      </c>
      <c r="Y24" s="183">
        <v>0</v>
      </c>
      <c r="Z24" s="183">
        <v>0</v>
      </c>
      <c r="AA24" s="183">
        <v>0</v>
      </c>
      <c r="AB24" s="49">
        <f t="shared" si="0"/>
        <v>360</v>
      </c>
      <c r="AD24" s="182">
        <f t="shared" si="5"/>
        <v>44215</v>
      </c>
      <c r="AE24" s="301">
        <f>S24*Assumption!$K$7</f>
        <v>5976</v>
      </c>
      <c r="AF24" s="301">
        <f>T24*Assumption!$K$10</f>
        <v>11808</v>
      </c>
      <c r="AG24" s="301">
        <f>U24*Assumption!$K$9</f>
        <v>0</v>
      </c>
      <c r="AH24" s="301">
        <f>V24*Assumption!$K$11</f>
        <v>0</v>
      </c>
      <c r="AI24" s="301">
        <f>W24*Assumption!$K$6</f>
        <v>0</v>
      </c>
      <c r="AJ24" s="301">
        <f>X24*Assumption!$K$8</f>
        <v>0</v>
      </c>
      <c r="AK24" s="301">
        <f>Y24*Assumption!$K$12</f>
        <v>0</v>
      </c>
      <c r="AL24" s="301">
        <f>Z24*Assumption!$K$14</f>
        <v>0</v>
      </c>
      <c r="AM24" s="301">
        <f>AA24*Assumption!$K$13</f>
        <v>0</v>
      </c>
      <c r="AN24" s="303">
        <f t="shared" si="1"/>
        <v>17784</v>
      </c>
    </row>
    <row r="25" spans="2:40" x14ac:dyDescent="0.35">
      <c r="B25" s="44">
        <v>44216</v>
      </c>
      <c r="C25" s="298">
        <v>0</v>
      </c>
      <c r="D25" s="298">
        <f t="shared" si="2"/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300">
        <v>0</v>
      </c>
      <c r="N25" s="299">
        <v>0</v>
      </c>
      <c r="O25" s="50"/>
      <c r="P25" s="182">
        <f t="shared" si="3"/>
        <v>44216</v>
      </c>
      <c r="Q25" s="178">
        <v>0</v>
      </c>
      <c r="R25" s="45">
        <f t="shared" si="4"/>
        <v>0</v>
      </c>
      <c r="S25" s="183">
        <v>0</v>
      </c>
      <c r="T25" s="183">
        <v>0</v>
      </c>
      <c r="U25" s="183">
        <v>0</v>
      </c>
      <c r="V25" s="183">
        <v>0</v>
      </c>
      <c r="W25" s="183">
        <v>0</v>
      </c>
      <c r="X25" s="183">
        <v>0</v>
      </c>
      <c r="Y25" s="183">
        <v>0</v>
      </c>
      <c r="Z25" s="183">
        <v>0</v>
      </c>
      <c r="AA25" s="183">
        <v>0</v>
      </c>
      <c r="AB25" s="49">
        <f t="shared" si="0"/>
        <v>0</v>
      </c>
      <c r="AD25" s="182">
        <f t="shared" si="5"/>
        <v>44216</v>
      </c>
      <c r="AE25" s="301">
        <f>S25*Assumption!$K$7</f>
        <v>0</v>
      </c>
      <c r="AF25" s="301">
        <f>T25*Assumption!$K$10</f>
        <v>0</v>
      </c>
      <c r="AG25" s="301">
        <f>U25*Assumption!$K$9</f>
        <v>0</v>
      </c>
      <c r="AH25" s="301">
        <f>V25*Assumption!$K$11</f>
        <v>0</v>
      </c>
      <c r="AI25" s="301">
        <f>W25*Assumption!$K$6</f>
        <v>0</v>
      </c>
      <c r="AJ25" s="301">
        <f>X25*Assumption!$K$8</f>
        <v>0</v>
      </c>
      <c r="AK25" s="301">
        <f>Y25*Assumption!$K$12</f>
        <v>0</v>
      </c>
      <c r="AL25" s="301">
        <f>Z25*Assumption!$K$14</f>
        <v>0</v>
      </c>
      <c r="AM25" s="301">
        <f>AA25*Assumption!$K$13</f>
        <v>0</v>
      </c>
      <c r="AN25" s="303">
        <f t="shared" si="1"/>
        <v>0</v>
      </c>
    </row>
    <row r="26" spans="2:40" x14ac:dyDescent="0.35">
      <c r="B26" s="44">
        <v>44217</v>
      </c>
      <c r="C26" s="298">
        <v>0</v>
      </c>
      <c r="D26" s="298">
        <f t="shared" si="2"/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300">
        <v>0</v>
      </c>
      <c r="N26" s="299">
        <v>0</v>
      </c>
      <c r="O26" s="50"/>
      <c r="P26" s="182">
        <f t="shared" si="3"/>
        <v>44217</v>
      </c>
      <c r="Q26" s="178">
        <v>0</v>
      </c>
      <c r="R26" s="45">
        <f t="shared" si="4"/>
        <v>0</v>
      </c>
      <c r="S26" s="183">
        <v>0</v>
      </c>
      <c r="T26" s="183">
        <v>0</v>
      </c>
      <c r="U26" s="183">
        <v>0</v>
      </c>
      <c r="V26" s="183">
        <v>0</v>
      </c>
      <c r="W26" s="183">
        <v>0</v>
      </c>
      <c r="X26" s="183">
        <v>0</v>
      </c>
      <c r="Y26" s="183">
        <v>0</v>
      </c>
      <c r="Z26" s="183">
        <v>0</v>
      </c>
      <c r="AA26" s="183">
        <v>0</v>
      </c>
      <c r="AB26" s="49">
        <f t="shared" si="0"/>
        <v>0</v>
      </c>
      <c r="AD26" s="182">
        <f t="shared" si="5"/>
        <v>44217</v>
      </c>
      <c r="AE26" s="301">
        <f>S26*Assumption!$K$7</f>
        <v>0</v>
      </c>
      <c r="AF26" s="301">
        <f>T26*Assumption!$K$10</f>
        <v>0</v>
      </c>
      <c r="AG26" s="301">
        <f>U26*Assumption!$K$9</f>
        <v>0</v>
      </c>
      <c r="AH26" s="301">
        <f>V26*Assumption!$K$11</f>
        <v>0</v>
      </c>
      <c r="AI26" s="301">
        <f>W26*Assumption!$K$6</f>
        <v>0</v>
      </c>
      <c r="AJ26" s="301">
        <f>X26*Assumption!$K$8</f>
        <v>0</v>
      </c>
      <c r="AK26" s="301">
        <f>Y26*Assumption!$K$12</f>
        <v>0</v>
      </c>
      <c r="AL26" s="301">
        <f>Z26*Assumption!$K$14</f>
        <v>0</v>
      </c>
      <c r="AM26" s="301">
        <f>AA26*Assumption!$K$13</f>
        <v>0</v>
      </c>
      <c r="AN26" s="303">
        <f t="shared" si="1"/>
        <v>0</v>
      </c>
    </row>
    <row r="27" spans="2:40" x14ac:dyDescent="0.35">
      <c r="B27" s="44">
        <v>44218</v>
      </c>
      <c r="C27" s="298">
        <v>0</v>
      </c>
      <c r="D27" s="298">
        <f t="shared" si="2"/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300">
        <v>0</v>
      </c>
      <c r="N27" s="299">
        <v>0</v>
      </c>
      <c r="O27" s="50"/>
      <c r="P27" s="182">
        <f t="shared" si="3"/>
        <v>44218</v>
      </c>
      <c r="Q27" s="178">
        <v>0</v>
      </c>
      <c r="R27" s="45">
        <f t="shared" si="4"/>
        <v>0</v>
      </c>
      <c r="S27" s="183">
        <v>0</v>
      </c>
      <c r="T27" s="183">
        <v>0</v>
      </c>
      <c r="U27" s="183">
        <v>0</v>
      </c>
      <c r="V27" s="183">
        <v>0</v>
      </c>
      <c r="W27" s="183">
        <v>0</v>
      </c>
      <c r="X27" s="183">
        <v>0</v>
      </c>
      <c r="Y27" s="183">
        <v>0</v>
      </c>
      <c r="Z27" s="183">
        <v>0</v>
      </c>
      <c r="AA27" s="183">
        <v>0</v>
      </c>
      <c r="AB27" s="49">
        <f t="shared" si="0"/>
        <v>0</v>
      </c>
      <c r="AD27" s="182">
        <f t="shared" si="5"/>
        <v>44218</v>
      </c>
      <c r="AE27" s="301">
        <f>S27*Assumption!$K$7</f>
        <v>0</v>
      </c>
      <c r="AF27" s="301">
        <f>T27*Assumption!$K$10</f>
        <v>0</v>
      </c>
      <c r="AG27" s="301">
        <f>U27*Assumption!$K$9</f>
        <v>0</v>
      </c>
      <c r="AH27" s="301">
        <f>V27*Assumption!$K$11</f>
        <v>0</v>
      </c>
      <c r="AI27" s="301">
        <f>W27*Assumption!$K$6</f>
        <v>0</v>
      </c>
      <c r="AJ27" s="301">
        <f>X27*Assumption!$K$8</f>
        <v>0</v>
      </c>
      <c r="AK27" s="301">
        <f>Y27*Assumption!$K$12</f>
        <v>0</v>
      </c>
      <c r="AL27" s="301">
        <f>Z27*Assumption!$K$14</f>
        <v>0</v>
      </c>
      <c r="AM27" s="301">
        <f>AA27*Assumption!$K$13</f>
        <v>0</v>
      </c>
      <c r="AN27" s="303">
        <f t="shared" si="1"/>
        <v>0</v>
      </c>
    </row>
    <row r="28" spans="2:40" x14ac:dyDescent="0.35">
      <c r="B28" s="44">
        <v>44219</v>
      </c>
      <c r="C28" s="298">
        <v>0</v>
      </c>
      <c r="D28" s="298">
        <f t="shared" si="2"/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300">
        <v>0</v>
      </c>
      <c r="N28" s="299">
        <v>0</v>
      </c>
      <c r="O28" s="50"/>
      <c r="P28" s="182">
        <f t="shared" si="3"/>
        <v>44219</v>
      </c>
      <c r="Q28" s="178">
        <v>0</v>
      </c>
      <c r="R28" s="45">
        <f t="shared" si="4"/>
        <v>0</v>
      </c>
      <c r="S28" s="183">
        <v>0</v>
      </c>
      <c r="T28" s="183">
        <v>0</v>
      </c>
      <c r="U28" s="183">
        <v>0</v>
      </c>
      <c r="V28" s="183">
        <v>0</v>
      </c>
      <c r="W28" s="183">
        <v>0</v>
      </c>
      <c r="X28" s="183">
        <v>0</v>
      </c>
      <c r="Y28" s="183">
        <v>0</v>
      </c>
      <c r="Z28" s="183">
        <v>0</v>
      </c>
      <c r="AA28" s="183">
        <v>0</v>
      </c>
      <c r="AB28" s="49">
        <f t="shared" si="0"/>
        <v>0</v>
      </c>
      <c r="AD28" s="182">
        <f t="shared" si="5"/>
        <v>44219</v>
      </c>
      <c r="AE28" s="301">
        <f>S28*Assumption!$K$7</f>
        <v>0</v>
      </c>
      <c r="AF28" s="301">
        <f>T28*Assumption!$K$10</f>
        <v>0</v>
      </c>
      <c r="AG28" s="301">
        <f>U28*Assumption!$K$9</f>
        <v>0</v>
      </c>
      <c r="AH28" s="301">
        <f>V28*Assumption!$K$11</f>
        <v>0</v>
      </c>
      <c r="AI28" s="301">
        <f>W28*Assumption!$K$6</f>
        <v>0</v>
      </c>
      <c r="AJ28" s="301">
        <f>X28*Assumption!$K$8</f>
        <v>0</v>
      </c>
      <c r="AK28" s="301">
        <f>Y28*Assumption!$K$12</f>
        <v>0</v>
      </c>
      <c r="AL28" s="301">
        <f>Z28*Assumption!$K$14</f>
        <v>0</v>
      </c>
      <c r="AM28" s="301">
        <f>AA28*Assumption!$K$13</f>
        <v>0</v>
      </c>
      <c r="AN28" s="303">
        <f t="shared" si="1"/>
        <v>0</v>
      </c>
    </row>
    <row r="29" spans="2:40" x14ac:dyDescent="0.35">
      <c r="B29" s="44">
        <v>44220</v>
      </c>
      <c r="C29" s="298">
        <v>140</v>
      </c>
      <c r="D29" s="298">
        <f t="shared" si="2"/>
        <v>403.2</v>
      </c>
      <c r="E29" s="298">
        <v>33</v>
      </c>
      <c r="F29" s="298">
        <v>17</v>
      </c>
      <c r="G29" s="298">
        <v>200</v>
      </c>
      <c r="H29" s="298">
        <v>12.6</v>
      </c>
      <c r="I29" s="298">
        <v>180</v>
      </c>
      <c r="J29" s="298">
        <v>4.2</v>
      </c>
      <c r="K29" s="298">
        <v>205</v>
      </c>
      <c r="L29" s="298">
        <v>270</v>
      </c>
      <c r="M29" s="300">
        <v>0</v>
      </c>
      <c r="N29" s="257">
        <v>5.6</v>
      </c>
      <c r="O29" s="50"/>
      <c r="P29" s="182">
        <f t="shared" si="3"/>
        <v>44220</v>
      </c>
      <c r="Q29" s="178">
        <v>140</v>
      </c>
      <c r="R29" s="45">
        <f t="shared" si="4"/>
        <v>403.2</v>
      </c>
      <c r="S29" s="183">
        <v>60</v>
      </c>
      <c r="T29" s="183">
        <v>180</v>
      </c>
      <c r="U29" s="183">
        <v>107.99999999999999</v>
      </c>
      <c r="V29" s="183">
        <v>0</v>
      </c>
      <c r="W29" s="183">
        <v>0</v>
      </c>
      <c r="X29" s="183">
        <v>0</v>
      </c>
      <c r="Y29" s="183">
        <v>0</v>
      </c>
      <c r="Z29" s="183">
        <v>0</v>
      </c>
      <c r="AA29" s="183">
        <v>0</v>
      </c>
      <c r="AB29" s="49">
        <f t="shared" si="0"/>
        <v>348</v>
      </c>
      <c r="AD29" s="182">
        <f t="shared" si="5"/>
        <v>44220</v>
      </c>
      <c r="AE29" s="301">
        <f>S29*Assumption!$K$7</f>
        <v>4980</v>
      </c>
      <c r="AF29" s="301">
        <f>T29*Assumption!$K$10</f>
        <v>7380</v>
      </c>
      <c r="AG29" s="301">
        <f>U29*Assumption!$K$9</f>
        <v>5939.9999999999991</v>
      </c>
      <c r="AH29" s="301">
        <f>V29*Assumption!$K$11</f>
        <v>0</v>
      </c>
      <c r="AI29" s="301">
        <f>W29*Assumption!$K$6</f>
        <v>0</v>
      </c>
      <c r="AJ29" s="301">
        <f>X29*Assumption!$K$8</f>
        <v>0</v>
      </c>
      <c r="AK29" s="301">
        <f>Y29*Assumption!$K$12</f>
        <v>0</v>
      </c>
      <c r="AL29" s="301">
        <f>Z29*Assumption!$K$14</f>
        <v>0</v>
      </c>
      <c r="AM29" s="301">
        <f>AA29*Assumption!$K$13</f>
        <v>0</v>
      </c>
      <c r="AN29" s="303">
        <f t="shared" si="1"/>
        <v>18300</v>
      </c>
    </row>
    <row r="30" spans="2:40" x14ac:dyDescent="0.35">
      <c r="B30" s="44">
        <v>44221</v>
      </c>
      <c r="C30" s="298">
        <v>140</v>
      </c>
      <c r="D30" s="298">
        <f t="shared" si="2"/>
        <v>403.2</v>
      </c>
      <c r="E30" s="298">
        <v>33</v>
      </c>
      <c r="F30" s="298">
        <v>17</v>
      </c>
      <c r="G30" s="298">
        <v>200</v>
      </c>
      <c r="H30" s="298">
        <v>12.6</v>
      </c>
      <c r="I30" s="298">
        <v>180</v>
      </c>
      <c r="J30" s="298">
        <v>4.2</v>
      </c>
      <c r="K30" s="298">
        <v>205</v>
      </c>
      <c r="L30" s="298">
        <v>270</v>
      </c>
      <c r="M30" s="300">
        <v>0</v>
      </c>
      <c r="N30" s="257">
        <v>5.6</v>
      </c>
      <c r="O30" s="50"/>
      <c r="P30" s="182">
        <f t="shared" si="3"/>
        <v>44221</v>
      </c>
      <c r="Q30" s="178">
        <v>140</v>
      </c>
      <c r="R30" s="45">
        <f t="shared" si="4"/>
        <v>403.2</v>
      </c>
      <c r="S30" s="183">
        <v>0</v>
      </c>
      <c r="T30" s="183">
        <v>240</v>
      </c>
      <c r="U30" s="183">
        <v>107.99999999999999</v>
      </c>
      <c r="V30" s="183">
        <v>0</v>
      </c>
      <c r="W30" s="183">
        <v>0</v>
      </c>
      <c r="X30" s="183">
        <v>0</v>
      </c>
      <c r="Y30" s="183">
        <v>0</v>
      </c>
      <c r="Z30" s="183">
        <v>0</v>
      </c>
      <c r="AA30" s="183">
        <v>0</v>
      </c>
      <c r="AB30" s="49">
        <f t="shared" si="0"/>
        <v>348</v>
      </c>
      <c r="AD30" s="182">
        <f t="shared" si="5"/>
        <v>44221</v>
      </c>
      <c r="AE30" s="301">
        <f>S30*Assumption!$K$7</f>
        <v>0</v>
      </c>
      <c r="AF30" s="301">
        <f>T30*Assumption!$K$10</f>
        <v>9840</v>
      </c>
      <c r="AG30" s="301">
        <f>U30*Assumption!$K$9</f>
        <v>5939.9999999999991</v>
      </c>
      <c r="AH30" s="301">
        <f>V30*Assumption!$K$11</f>
        <v>0</v>
      </c>
      <c r="AI30" s="301">
        <f>W30*Assumption!$K$6</f>
        <v>0</v>
      </c>
      <c r="AJ30" s="301">
        <f>X30*Assumption!$K$8</f>
        <v>0</v>
      </c>
      <c r="AK30" s="301">
        <f>Y30*Assumption!$K$12</f>
        <v>0</v>
      </c>
      <c r="AL30" s="301">
        <f>Z30*Assumption!$K$14</f>
        <v>0</v>
      </c>
      <c r="AM30" s="301">
        <f>AA30*Assumption!$K$13</f>
        <v>0</v>
      </c>
      <c r="AN30" s="303">
        <f t="shared" si="1"/>
        <v>15780</v>
      </c>
    </row>
    <row r="31" spans="2:40" x14ac:dyDescent="0.35">
      <c r="B31" s="44">
        <v>44222</v>
      </c>
      <c r="C31" s="298">
        <v>140</v>
      </c>
      <c r="D31" s="298">
        <f t="shared" si="2"/>
        <v>403.2</v>
      </c>
      <c r="E31" s="298">
        <v>33</v>
      </c>
      <c r="F31" s="298">
        <v>17</v>
      </c>
      <c r="G31" s="298">
        <v>200</v>
      </c>
      <c r="H31" s="298">
        <v>12.6</v>
      </c>
      <c r="I31" s="298">
        <v>180</v>
      </c>
      <c r="J31" s="298">
        <v>4.2</v>
      </c>
      <c r="K31" s="298">
        <v>205</v>
      </c>
      <c r="L31" s="298">
        <v>270</v>
      </c>
      <c r="M31" s="300">
        <v>0</v>
      </c>
      <c r="N31" s="257">
        <v>5.6</v>
      </c>
      <c r="O31" s="50"/>
      <c r="P31" s="182">
        <f t="shared" si="3"/>
        <v>44222</v>
      </c>
      <c r="Q31" s="178">
        <v>140</v>
      </c>
      <c r="R31" s="45">
        <f t="shared" si="4"/>
        <v>403.2</v>
      </c>
      <c r="S31" s="183">
        <v>0</v>
      </c>
      <c r="T31" s="183">
        <v>264</v>
      </c>
      <c r="U31" s="183">
        <v>26.999999999999996</v>
      </c>
      <c r="V31" s="183">
        <v>67.5</v>
      </c>
      <c r="W31" s="183">
        <v>0</v>
      </c>
      <c r="X31" s="183">
        <v>0</v>
      </c>
      <c r="Y31" s="183">
        <v>0</v>
      </c>
      <c r="Z31" s="183">
        <v>0</v>
      </c>
      <c r="AA31" s="183">
        <v>0</v>
      </c>
      <c r="AB31" s="49">
        <f t="shared" si="0"/>
        <v>358.5</v>
      </c>
      <c r="AD31" s="182">
        <f t="shared" si="5"/>
        <v>44222</v>
      </c>
      <c r="AE31" s="301">
        <f>S31*Assumption!$K$7</f>
        <v>0</v>
      </c>
      <c r="AF31" s="301">
        <f>T31*Assumption!$K$10</f>
        <v>10824</v>
      </c>
      <c r="AG31" s="301">
        <f>U31*Assumption!$K$9</f>
        <v>1484.9999999999998</v>
      </c>
      <c r="AH31" s="301">
        <f>V31*Assumption!$K$11</f>
        <v>2497.5</v>
      </c>
      <c r="AI31" s="301">
        <f>W31*Assumption!$K$6</f>
        <v>0</v>
      </c>
      <c r="AJ31" s="301">
        <f>X31*Assumption!$K$8</f>
        <v>0</v>
      </c>
      <c r="AK31" s="301">
        <f>Y31*Assumption!$K$12</f>
        <v>0</v>
      </c>
      <c r="AL31" s="301">
        <f>Z31*Assumption!$K$14</f>
        <v>0</v>
      </c>
      <c r="AM31" s="301">
        <f>AA31*Assumption!$K$13</f>
        <v>0</v>
      </c>
      <c r="AN31" s="303">
        <f t="shared" si="1"/>
        <v>14806.5</v>
      </c>
    </row>
    <row r="32" spans="2:40" x14ac:dyDescent="0.35">
      <c r="B32" s="44">
        <v>44223</v>
      </c>
      <c r="C32" s="298">
        <v>140</v>
      </c>
      <c r="D32" s="298">
        <f t="shared" si="2"/>
        <v>403.2</v>
      </c>
      <c r="E32" s="298">
        <v>33</v>
      </c>
      <c r="F32" s="298">
        <v>17</v>
      </c>
      <c r="G32" s="298">
        <v>200</v>
      </c>
      <c r="H32" s="298">
        <v>12.6</v>
      </c>
      <c r="I32" s="298">
        <v>180</v>
      </c>
      <c r="J32" s="298">
        <v>4.2</v>
      </c>
      <c r="K32" s="298">
        <v>205</v>
      </c>
      <c r="L32" s="298">
        <v>270</v>
      </c>
      <c r="M32" s="300">
        <v>0</v>
      </c>
      <c r="N32" s="257">
        <v>5.6</v>
      </c>
      <c r="O32" s="50"/>
      <c r="P32" s="182">
        <f t="shared" si="3"/>
        <v>44223</v>
      </c>
      <c r="Q32" s="178">
        <v>140</v>
      </c>
      <c r="R32" s="45">
        <f t="shared" si="4"/>
        <v>403.2</v>
      </c>
      <c r="S32" s="183">
        <v>72</v>
      </c>
      <c r="T32" s="183">
        <v>288</v>
      </c>
      <c r="U32" s="183">
        <v>0</v>
      </c>
      <c r="V32" s="183">
        <v>0</v>
      </c>
      <c r="W32" s="183">
        <v>0</v>
      </c>
      <c r="X32" s="183">
        <v>0</v>
      </c>
      <c r="Y32" s="183">
        <v>0</v>
      </c>
      <c r="Z32" s="183">
        <v>0</v>
      </c>
      <c r="AA32" s="183">
        <v>0</v>
      </c>
      <c r="AB32" s="49">
        <f t="shared" si="0"/>
        <v>360</v>
      </c>
      <c r="AD32" s="182">
        <f t="shared" si="5"/>
        <v>44223</v>
      </c>
      <c r="AE32" s="301">
        <f>S32*Assumption!$K$7</f>
        <v>5976</v>
      </c>
      <c r="AF32" s="301">
        <f>T32*Assumption!$K$10</f>
        <v>11808</v>
      </c>
      <c r="AG32" s="301">
        <f>U32*Assumption!$K$9</f>
        <v>0</v>
      </c>
      <c r="AH32" s="301">
        <f>V32*Assumption!$K$11</f>
        <v>0</v>
      </c>
      <c r="AI32" s="301">
        <f>W32*Assumption!$K$6</f>
        <v>0</v>
      </c>
      <c r="AJ32" s="301">
        <f>X32*Assumption!$K$8</f>
        <v>0</v>
      </c>
      <c r="AK32" s="301">
        <f>Y32*Assumption!$K$12</f>
        <v>0</v>
      </c>
      <c r="AL32" s="301">
        <f>Z32*Assumption!$K$14</f>
        <v>0</v>
      </c>
      <c r="AM32" s="301">
        <f>AA32*Assumption!$K$13</f>
        <v>0</v>
      </c>
      <c r="AN32" s="303">
        <f t="shared" si="1"/>
        <v>17784</v>
      </c>
    </row>
    <row r="33" spans="2:40" x14ac:dyDescent="0.35">
      <c r="B33" s="44">
        <v>44224</v>
      </c>
      <c r="C33" s="298">
        <v>140</v>
      </c>
      <c r="D33" s="298">
        <f t="shared" si="2"/>
        <v>403.2</v>
      </c>
      <c r="E33" s="298">
        <v>33</v>
      </c>
      <c r="F33" s="298">
        <v>17</v>
      </c>
      <c r="G33" s="298">
        <v>200</v>
      </c>
      <c r="H33" s="298">
        <v>12.6</v>
      </c>
      <c r="I33" s="298">
        <v>180</v>
      </c>
      <c r="J33" s="298">
        <v>4.2</v>
      </c>
      <c r="K33" s="298">
        <v>205</v>
      </c>
      <c r="L33" s="298">
        <v>270</v>
      </c>
      <c r="M33" s="300">
        <v>0</v>
      </c>
      <c r="N33" s="257">
        <v>5.6</v>
      </c>
      <c r="O33" s="50"/>
      <c r="P33" s="182">
        <f t="shared" si="3"/>
        <v>44224</v>
      </c>
      <c r="Q33" s="178">
        <v>140</v>
      </c>
      <c r="R33" s="45">
        <f t="shared" si="4"/>
        <v>403.2</v>
      </c>
      <c r="S33" s="183">
        <v>72</v>
      </c>
      <c r="T33" s="183">
        <v>192</v>
      </c>
      <c r="U33" s="183">
        <v>18</v>
      </c>
      <c r="V33" s="183">
        <v>67.5</v>
      </c>
      <c r="W33" s="183">
        <v>0</v>
      </c>
      <c r="X33" s="183">
        <v>0</v>
      </c>
      <c r="Y33" s="183">
        <v>0</v>
      </c>
      <c r="Z33" s="183">
        <v>0</v>
      </c>
      <c r="AA33" s="183">
        <v>0</v>
      </c>
      <c r="AB33" s="49">
        <f t="shared" si="0"/>
        <v>349.5</v>
      </c>
      <c r="AD33" s="182">
        <f t="shared" si="5"/>
        <v>44224</v>
      </c>
      <c r="AE33" s="301">
        <f>S33*Assumption!$K$7</f>
        <v>5976</v>
      </c>
      <c r="AF33" s="301">
        <f>T33*Assumption!$K$10</f>
        <v>7872</v>
      </c>
      <c r="AG33" s="301">
        <f>U33*Assumption!$K$9</f>
        <v>990</v>
      </c>
      <c r="AH33" s="301">
        <f>V33*Assumption!$K$11</f>
        <v>2497.5</v>
      </c>
      <c r="AI33" s="301">
        <f>W33*Assumption!$K$6</f>
        <v>0</v>
      </c>
      <c r="AJ33" s="301">
        <f>X33*Assumption!$K$8</f>
        <v>0</v>
      </c>
      <c r="AK33" s="301">
        <f>Y33*Assumption!$K$12</f>
        <v>0</v>
      </c>
      <c r="AL33" s="301">
        <f>Z33*Assumption!$K$14</f>
        <v>0</v>
      </c>
      <c r="AM33" s="301">
        <f>AA33*Assumption!$K$13</f>
        <v>0</v>
      </c>
      <c r="AN33" s="303">
        <f t="shared" si="1"/>
        <v>17335.5</v>
      </c>
    </row>
    <row r="34" spans="2:40" x14ac:dyDescent="0.35">
      <c r="B34" s="44">
        <v>44225</v>
      </c>
      <c r="C34" s="298">
        <v>140</v>
      </c>
      <c r="D34" s="298">
        <f t="shared" si="2"/>
        <v>403.2</v>
      </c>
      <c r="E34" s="298">
        <v>33</v>
      </c>
      <c r="F34" s="298">
        <v>17</v>
      </c>
      <c r="G34" s="298">
        <v>200</v>
      </c>
      <c r="H34" s="298">
        <v>12.6</v>
      </c>
      <c r="I34" s="298">
        <v>180</v>
      </c>
      <c r="J34" s="298">
        <v>4.2</v>
      </c>
      <c r="K34" s="298">
        <v>205</v>
      </c>
      <c r="L34" s="298">
        <v>270</v>
      </c>
      <c r="M34" s="300">
        <v>0</v>
      </c>
      <c r="N34" s="257">
        <v>5.6</v>
      </c>
      <c r="O34" s="50"/>
      <c r="P34" s="182">
        <f t="shared" si="3"/>
        <v>44225</v>
      </c>
      <c r="Q34" s="178">
        <v>140</v>
      </c>
      <c r="R34" s="45">
        <f t="shared" si="4"/>
        <v>403.2</v>
      </c>
      <c r="S34" s="183">
        <v>120</v>
      </c>
      <c r="T34" s="183">
        <v>168</v>
      </c>
      <c r="U34" s="183">
        <v>0</v>
      </c>
      <c r="V34" s="183">
        <v>0</v>
      </c>
      <c r="W34" s="183">
        <v>0</v>
      </c>
      <c r="X34" s="183">
        <v>0</v>
      </c>
      <c r="Y34" s="183">
        <v>60</v>
      </c>
      <c r="Z34" s="183">
        <v>0</v>
      </c>
      <c r="AA34" s="183">
        <v>0</v>
      </c>
      <c r="AB34" s="49">
        <f t="shared" si="0"/>
        <v>348</v>
      </c>
      <c r="AD34" s="182">
        <f t="shared" si="5"/>
        <v>44225</v>
      </c>
      <c r="AE34" s="301">
        <f>S34*Assumption!$K$7</f>
        <v>9960</v>
      </c>
      <c r="AF34" s="301">
        <f>T34*Assumption!$K$10</f>
        <v>6888</v>
      </c>
      <c r="AG34" s="301">
        <f>U34*Assumption!$K$9</f>
        <v>0</v>
      </c>
      <c r="AH34" s="301">
        <f>V34*Assumption!$K$11</f>
        <v>0</v>
      </c>
      <c r="AI34" s="301">
        <f>W34*Assumption!$K$6</f>
        <v>0</v>
      </c>
      <c r="AJ34" s="301">
        <f>X34*Assumption!$K$8</f>
        <v>0</v>
      </c>
      <c r="AK34" s="301">
        <f>Y34*Assumption!$K$12</f>
        <v>1980</v>
      </c>
      <c r="AL34" s="301">
        <f>Z34*Assumption!$K$14</f>
        <v>0</v>
      </c>
      <c r="AM34" s="301">
        <f>AA34*Assumption!$K$13</f>
        <v>0</v>
      </c>
      <c r="AN34" s="303">
        <f t="shared" si="1"/>
        <v>18828</v>
      </c>
    </row>
    <row r="35" spans="2:40" x14ac:dyDescent="0.35">
      <c r="B35" s="44">
        <v>44226</v>
      </c>
      <c r="C35" s="298">
        <v>140</v>
      </c>
      <c r="D35" s="298">
        <f t="shared" si="2"/>
        <v>403.2</v>
      </c>
      <c r="E35" s="298">
        <v>33</v>
      </c>
      <c r="F35" s="298">
        <v>17</v>
      </c>
      <c r="G35" s="298">
        <v>200</v>
      </c>
      <c r="H35" s="298">
        <v>12.6</v>
      </c>
      <c r="I35" s="298">
        <v>180</v>
      </c>
      <c r="J35" s="298">
        <v>4.2</v>
      </c>
      <c r="K35" s="298">
        <v>205</v>
      </c>
      <c r="L35" s="298">
        <v>270</v>
      </c>
      <c r="M35" s="300">
        <v>0</v>
      </c>
      <c r="N35" s="257">
        <v>5.6</v>
      </c>
      <c r="O35" s="50"/>
      <c r="P35" s="182">
        <f t="shared" si="3"/>
        <v>44226</v>
      </c>
      <c r="Q35" s="178">
        <v>140</v>
      </c>
      <c r="R35" s="45">
        <f t="shared" si="4"/>
        <v>403.2</v>
      </c>
      <c r="S35" s="183">
        <v>132</v>
      </c>
      <c r="T35" s="183">
        <v>228</v>
      </c>
      <c r="U35" s="183">
        <v>0</v>
      </c>
      <c r="V35" s="183">
        <v>0</v>
      </c>
      <c r="W35" s="183">
        <v>0</v>
      </c>
      <c r="X35" s="183">
        <v>0</v>
      </c>
      <c r="Y35" s="183">
        <v>0</v>
      </c>
      <c r="Z35" s="183">
        <v>0</v>
      </c>
      <c r="AA35" s="183">
        <v>0</v>
      </c>
      <c r="AB35" s="49">
        <f t="shared" si="0"/>
        <v>360</v>
      </c>
      <c r="AD35" s="182">
        <f t="shared" si="5"/>
        <v>44226</v>
      </c>
      <c r="AE35" s="301">
        <f>S35*Assumption!$K$7</f>
        <v>10956</v>
      </c>
      <c r="AF35" s="301">
        <f>T35*Assumption!$K$10</f>
        <v>9348</v>
      </c>
      <c r="AG35" s="301">
        <f>U35*Assumption!$K$9</f>
        <v>0</v>
      </c>
      <c r="AH35" s="301">
        <f>V35*Assumption!$K$11</f>
        <v>0</v>
      </c>
      <c r="AI35" s="301">
        <f>W35*Assumption!$K$6</f>
        <v>0</v>
      </c>
      <c r="AJ35" s="301">
        <f>X35*Assumption!$K$8</f>
        <v>0</v>
      </c>
      <c r="AK35" s="301">
        <f>Y35*Assumption!$K$12</f>
        <v>0</v>
      </c>
      <c r="AL35" s="301">
        <f>Z35*Assumption!$K$14</f>
        <v>0</v>
      </c>
      <c r="AM35" s="301">
        <f>AA35*Assumption!$K$13</f>
        <v>0</v>
      </c>
      <c r="AN35" s="303">
        <f t="shared" si="1"/>
        <v>20304</v>
      </c>
    </row>
    <row r="36" spans="2:40" x14ac:dyDescent="0.35">
      <c r="B36" s="44">
        <v>44227</v>
      </c>
      <c r="C36" s="298">
        <v>0</v>
      </c>
      <c r="D36" s="298">
        <f t="shared" si="2"/>
        <v>0</v>
      </c>
      <c r="E36" s="298">
        <v>0</v>
      </c>
      <c r="F36" s="298">
        <v>0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300">
        <v>0</v>
      </c>
      <c r="M36" s="300">
        <v>0</v>
      </c>
      <c r="N36" s="257">
        <v>0</v>
      </c>
      <c r="O36" s="50"/>
      <c r="P36" s="182">
        <f t="shared" si="3"/>
        <v>44227</v>
      </c>
      <c r="Q36" s="178">
        <v>0</v>
      </c>
      <c r="R36" s="45">
        <f>Q36*2.88</f>
        <v>0</v>
      </c>
      <c r="S36" s="183">
        <v>0</v>
      </c>
      <c r="T36" s="183">
        <v>0</v>
      </c>
      <c r="U36" s="183">
        <v>0</v>
      </c>
      <c r="V36" s="183">
        <v>0</v>
      </c>
      <c r="W36" s="183">
        <v>0</v>
      </c>
      <c r="X36" s="183">
        <v>0</v>
      </c>
      <c r="Y36" s="183">
        <v>0</v>
      </c>
      <c r="Z36" s="183">
        <v>0</v>
      </c>
      <c r="AA36" s="183"/>
      <c r="AB36" s="49">
        <f t="shared" si="0"/>
        <v>0</v>
      </c>
      <c r="AD36" s="182">
        <f t="shared" si="5"/>
        <v>44227</v>
      </c>
      <c r="AE36" s="301">
        <f>S36*Assumption!$K$7</f>
        <v>0</v>
      </c>
      <c r="AF36" s="301">
        <f>T36*Assumption!$K$10</f>
        <v>0</v>
      </c>
      <c r="AG36" s="301">
        <f>U36*Assumption!$K$9</f>
        <v>0</v>
      </c>
      <c r="AH36" s="301">
        <f>V36*Assumption!$K$11</f>
        <v>0</v>
      </c>
      <c r="AI36" s="301">
        <f>W36*Assumption!$K$6</f>
        <v>0</v>
      </c>
      <c r="AJ36" s="301">
        <f>X36*Assumption!$K$8</f>
        <v>0</v>
      </c>
      <c r="AK36" s="301">
        <f>Y36*Assumption!$K$12</f>
        <v>0</v>
      </c>
      <c r="AL36" s="301">
        <f>Z36*Assumption!$K$14</f>
        <v>0</v>
      </c>
      <c r="AM36" s="301">
        <f>AA36*Assumption!$K$13</f>
        <v>0</v>
      </c>
      <c r="AN36" s="303">
        <f t="shared" si="1"/>
        <v>0</v>
      </c>
    </row>
    <row r="37" spans="2:40" ht="15" thickBot="1" x14ac:dyDescent="0.4">
      <c r="B37" s="311" t="s">
        <v>183</v>
      </c>
      <c r="C37" s="312">
        <f>SUM(C6:C36)</f>
        <v>2940</v>
      </c>
      <c r="D37" s="312">
        <f>SUM(D6:D36)</f>
        <v>8467.1999999999971</v>
      </c>
      <c r="E37" s="312">
        <f t="shared" ref="E37:N37" si="6">SUM(E6:E36)</f>
        <v>707</v>
      </c>
      <c r="F37" s="312">
        <f t="shared" si="6"/>
        <v>367.5</v>
      </c>
      <c r="G37" s="312">
        <f t="shared" si="6"/>
        <v>4116</v>
      </c>
      <c r="H37" s="312">
        <f t="shared" si="6"/>
        <v>264.59999999999991</v>
      </c>
      <c r="I37" s="312">
        <f t="shared" si="6"/>
        <v>3738</v>
      </c>
      <c r="J37" s="312">
        <f t="shared" si="6"/>
        <v>88.200000000000031</v>
      </c>
      <c r="K37" s="312">
        <f t="shared" si="6"/>
        <v>4410</v>
      </c>
      <c r="L37" s="312">
        <f t="shared" si="6"/>
        <v>5516</v>
      </c>
      <c r="M37" s="312">
        <f t="shared" si="6"/>
        <v>0</v>
      </c>
      <c r="N37" s="312">
        <f t="shared" si="6"/>
        <v>117.59999999999995</v>
      </c>
      <c r="O37" s="187"/>
      <c r="P37" s="184" t="s">
        <v>183</v>
      </c>
      <c r="Q37" s="188">
        <f>SUM(Q6:Q36)</f>
        <v>2940</v>
      </c>
      <c r="R37" s="188">
        <f t="shared" ref="R37:AB37" si="7">SUM(R6:R36)</f>
        <v>8467.1999999999971</v>
      </c>
      <c r="S37" s="188">
        <f t="shared" si="7"/>
        <v>1398</v>
      </c>
      <c r="T37" s="188">
        <f t="shared" si="7"/>
        <v>4224</v>
      </c>
      <c r="U37" s="188">
        <f t="shared" si="7"/>
        <v>1071</v>
      </c>
      <c r="V37" s="188">
        <f t="shared" si="7"/>
        <v>594</v>
      </c>
      <c r="W37" s="188">
        <f t="shared" si="7"/>
        <v>0</v>
      </c>
      <c r="X37" s="188">
        <f t="shared" si="7"/>
        <v>0</v>
      </c>
      <c r="Y37" s="188">
        <f t="shared" si="7"/>
        <v>120</v>
      </c>
      <c r="Z37" s="188">
        <f t="shared" si="7"/>
        <v>96</v>
      </c>
      <c r="AA37" s="188">
        <f t="shared" si="7"/>
        <v>0</v>
      </c>
      <c r="AB37" s="189">
        <f t="shared" si="7"/>
        <v>7503</v>
      </c>
      <c r="AD37" s="184" t="s">
        <v>183</v>
      </c>
      <c r="AE37" s="188">
        <f t="shared" ref="AE37:AN37" si="8">SUM(AE6:AE36)</f>
        <v>116034</v>
      </c>
      <c r="AF37" s="188">
        <f t="shared" si="8"/>
        <v>173184</v>
      </c>
      <c r="AG37" s="188">
        <f t="shared" si="8"/>
        <v>58904.999999999993</v>
      </c>
      <c r="AH37" s="188">
        <f t="shared" si="8"/>
        <v>21978</v>
      </c>
      <c r="AI37" s="188">
        <f t="shared" si="8"/>
        <v>0</v>
      </c>
      <c r="AJ37" s="188">
        <f t="shared" si="8"/>
        <v>0</v>
      </c>
      <c r="AK37" s="188">
        <f t="shared" si="8"/>
        <v>3960</v>
      </c>
      <c r="AL37" s="188">
        <f t="shared" si="8"/>
        <v>1920</v>
      </c>
      <c r="AM37" s="188">
        <f t="shared" si="8"/>
        <v>0</v>
      </c>
      <c r="AN37" s="189">
        <f t="shared" si="8"/>
        <v>375981</v>
      </c>
    </row>
    <row r="38" spans="2:40" x14ac:dyDescent="0.35"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P38" s="190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D38" s="190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</row>
    <row r="39" spans="2:40" ht="15" thickBot="1" x14ac:dyDescent="0.4"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P39" s="190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D39" s="190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</row>
    <row r="40" spans="2:40" ht="21" x14ac:dyDescent="0.5">
      <c r="B40" s="595" t="s">
        <v>207</v>
      </c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7"/>
      <c r="O40" s="192"/>
      <c r="P40" s="595" t="str">
        <f>B40</f>
        <v xml:space="preserve">AEROCON BUILDWELL PVT LTD     
 </v>
      </c>
      <c r="Q40" s="596"/>
      <c r="R40" s="596"/>
      <c r="S40" s="596"/>
      <c r="T40" s="596"/>
      <c r="U40" s="596"/>
      <c r="V40" s="596"/>
      <c r="W40" s="596"/>
      <c r="X40" s="596"/>
      <c r="Y40" s="596"/>
      <c r="Z40" s="596"/>
      <c r="AA40" s="596"/>
      <c r="AB40" s="597"/>
      <c r="AD40" s="595" t="str">
        <f>P40</f>
        <v xml:space="preserve">AEROCON BUILDWELL PVT LTD     
 </v>
      </c>
      <c r="AE40" s="596"/>
      <c r="AF40" s="596"/>
      <c r="AG40" s="596"/>
      <c r="AH40" s="596"/>
      <c r="AI40" s="596"/>
      <c r="AJ40" s="596"/>
      <c r="AK40" s="596"/>
      <c r="AL40" s="596"/>
      <c r="AM40" s="596"/>
      <c r="AN40" s="597"/>
    </row>
    <row r="41" spans="2:40" ht="21.5" thickBot="1" x14ac:dyDescent="0.55000000000000004">
      <c r="B41" s="574">
        <v>44228</v>
      </c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6"/>
      <c r="O41" s="192"/>
      <c r="P41" s="568">
        <v>44228</v>
      </c>
      <c r="Q41" s="569"/>
      <c r="R41" s="569"/>
      <c r="S41" s="569"/>
      <c r="T41" s="569"/>
      <c r="U41" s="569"/>
      <c r="V41" s="569"/>
      <c r="W41" s="569"/>
      <c r="X41" s="569"/>
      <c r="Y41" s="569"/>
      <c r="Z41" s="569"/>
      <c r="AA41" s="569"/>
      <c r="AB41" s="570"/>
      <c r="AD41" s="568">
        <v>44228</v>
      </c>
      <c r="AE41" s="569"/>
      <c r="AF41" s="569"/>
      <c r="AG41" s="569"/>
      <c r="AH41" s="569"/>
      <c r="AI41" s="569"/>
      <c r="AJ41" s="569"/>
      <c r="AK41" s="569"/>
      <c r="AL41" s="569"/>
      <c r="AM41" s="569"/>
      <c r="AN41" s="570"/>
    </row>
    <row r="42" spans="2:40" ht="15" thickBot="1" x14ac:dyDescent="0.4">
      <c r="B42" s="577" t="s">
        <v>185</v>
      </c>
      <c r="C42" s="578"/>
      <c r="D42" s="578"/>
      <c r="E42" s="578"/>
      <c r="F42" s="578"/>
      <c r="G42" s="578"/>
      <c r="H42" s="578"/>
      <c r="I42" s="578"/>
      <c r="J42" s="578"/>
      <c r="K42" s="578"/>
      <c r="L42" s="578"/>
      <c r="M42" s="578"/>
      <c r="N42" s="579"/>
      <c r="P42" s="571" t="s">
        <v>186</v>
      </c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3"/>
      <c r="AD42" s="571" t="s">
        <v>338</v>
      </c>
      <c r="AE42" s="572"/>
      <c r="AF42" s="572"/>
      <c r="AG42" s="572"/>
      <c r="AH42" s="572"/>
      <c r="AI42" s="572"/>
      <c r="AJ42" s="572"/>
      <c r="AK42" s="572"/>
      <c r="AL42" s="572"/>
      <c r="AM42" s="572"/>
      <c r="AN42" s="573"/>
    </row>
    <row r="43" spans="2:40" ht="29.5" thickBot="1" x14ac:dyDescent="0.4">
      <c r="B43" s="173" t="s">
        <v>10</v>
      </c>
      <c r="C43" s="174" t="s">
        <v>187</v>
      </c>
      <c r="D43" s="174" t="s">
        <v>188</v>
      </c>
      <c r="E43" s="176" t="s">
        <v>189</v>
      </c>
      <c r="F43" s="176" t="s">
        <v>47</v>
      </c>
      <c r="G43" s="176" t="s">
        <v>190</v>
      </c>
      <c r="H43" s="176" t="s">
        <v>345</v>
      </c>
      <c r="I43" s="176" t="s">
        <v>191</v>
      </c>
      <c r="J43" s="176" t="s">
        <v>192</v>
      </c>
      <c r="K43" s="176" t="s">
        <v>193</v>
      </c>
      <c r="L43" s="193" t="s">
        <v>194</v>
      </c>
      <c r="M43" s="176" t="s">
        <v>195</v>
      </c>
      <c r="N43" s="177" t="s">
        <v>196</v>
      </c>
      <c r="P43" s="173" t="s">
        <v>10</v>
      </c>
      <c r="Q43" s="174" t="s">
        <v>187</v>
      </c>
      <c r="R43" s="174" t="s">
        <v>188</v>
      </c>
      <c r="S43" s="175" t="s">
        <v>197</v>
      </c>
      <c r="T43" s="174" t="s">
        <v>198</v>
      </c>
      <c r="U43" s="176" t="s">
        <v>199</v>
      </c>
      <c r="V43" s="176" t="s">
        <v>200</v>
      </c>
      <c r="W43" s="176" t="s">
        <v>201</v>
      </c>
      <c r="X43" s="176" t="s">
        <v>202</v>
      </c>
      <c r="Y43" s="176" t="s">
        <v>203</v>
      </c>
      <c r="Z43" s="176" t="s">
        <v>204</v>
      </c>
      <c r="AA43" s="176" t="s">
        <v>205</v>
      </c>
      <c r="AB43" s="177" t="s">
        <v>206</v>
      </c>
      <c r="AD43" s="173" t="s">
        <v>10</v>
      </c>
      <c r="AE43" s="175" t="s">
        <v>197</v>
      </c>
      <c r="AF43" s="174" t="s">
        <v>198</v>
      </c>
      <c r="AG43" s="176" t="s">
        <v>199</v>
      </c>
      <c r="AH43" s="176" t="s">
        <v>200</v>
      </c>
      <c r="AI43" s="176" t="s">
        <v>201</v>
      </c>
      <c r="AJ43" s="176" t="s">
        <v>202</v>
      </c>
      <c r="AK43" s="176" t="s">
        <v>203</v>
      </c>
      <c r="AL43" s="176" t="s">
        <v>204</v>
      </c>
      <c r="AM43" s="176" t="s">
        <v>205</v>
      </c>
      <c r="AN43" s="177" t="s">
        <v>339</v>
      </c>
    </row>
    <row r="44" spans="2:40" x14ac:dyDescent="0.35">
      <c r="B44" s="44">
        <v>44228</v>
      </c>
      <c r="C44" s="298">
        <v>0</v>
      </c>
      <c r="D44" s="298">
        <f>C44*2.88</f>
        <v>0</v>
      </c>
      <c r="E44" s="298">
        <v>0</v>
      </c>
      <c r="F44" s="298">
        <v>0</v>
      </c>
      <c r="G44" s="298">
        <v>0</v>
      </c>
      <c r="H44" s="298">
        <v>0</v>
      </c>
      <c r="I44" s="298">
        <v>0</v>
      </c>
      <c r="J44" s="298">
        <v>0</v>
      </c>
      <c r="K44" s="298">
        <v>0</v>
      </c>
      <c r="L44" s="298">
        <v>0</v>
      </c>
      <c r="M44" s="298">
        <v>0</v>
      </c>
      <c r="N44" s="299">
        <v>0</v>
      </c>
      <c r="O44" s="50"/>
      <c r="P44" s="180">
        <v>44228</v>
      </c>
      <c r="Q44" s="178">
        <v>0</v>
      </c>
      <c r="R44" s="45">
        <f>Q44*2.88</f>
        <v>0</v>
      </c>
      <c r="S44" s="178">
        <v>0</v>
      </c>
      <c r="T44" s="178">
        <v>0</v>
      </c>
      <c r="U44" s="178">
        <v>0</v>
      </c>
      <c r="V44" s="178">
        <v>0</v>
      </c>
      <c r="W44" s="178">
        <v>0</v>
      </c>
      <c r="X44" s="178">
        <v>0</v>
      </c>
      <c r="Y44" s="178">
        <v>0</v>
      </c>
      <c r="Z44" s="178">
        <v>0</v>
      </c>
      <c r="AA44" s="178">
        <v>0</v>
      </c>
      <c r="AB44" s="48">
        <f t="shared" ref="AB44:AB71" si="9">SUM(S44:AA44)</f>
        <v>0</v>
      </c>
      <c r="AD44" s="180">
        <v>44228</v>
      </c>
      <c r="AE44" s="301">
        <f>S44*Assumption!$K$7</f>
        <v>0</v>
      </c>
      <c r="AF44" s="301">
        <f>T44*Assumption!$K$10</f>
        <v>0</v>
      </c>
      <c r="AG44" s="301">
        <f>U44*Assumption!$K$9</f>
        <v>0</v>
      </c>
      <c r="AH44" s="301">
        <f>V44*Assumption!$K$11</f>
        <v>0</v>
      </c>
      <c r="AI44" s="301">
        <f>W44*Assumption!$K$6</f>
        <v>0</v>
      </c>
      <c r="AJ44" s="301">
        <f>X44*Assumption!$K$8</f>
        <v>0</v>
      </c>
      <c r="AK44" s="301">
        <f>Y44*Assumption!$K$12</f>
        <v>0</v>
      </c>
      <c r="AL44" s="301">
        <f>Z44*Assumption!$K$14</f>
        <v>0</v>
      </c>
      <c r="AM44" s="301">
        <f>AA44*Assumption!$K$13</f>
        <v>0</v>
      </c>
      <c r="AN44" s="48">
        <f t="shared" ref="AN44:AN71" si="10">SUM(AE44:AM44)</f>
        <v>0</v>
      </c>
    </row>
    <row r="45" spans="2:40" x14ac:dyDescent="0.35">
      <c r="B45" s="44">
        <v>44229</v>
      </c>
      <c r="C45" s="298">
        <v>140</v>
      </c>
      <c r="D45" s="298">
        <f t="shared" ref="D45:D71" si="11">C45*2.88</f>
        <v>403.2</v>
      </c>
      <c r="E45" s="298">
        <v>36</v>
      </c>
      <c r="F45" s="298">
        <v>17.5</v>
      </c>
      <c r="G45" s="298">
        <v>190</v>
      </c>
      <c r="H45" s="298">
        <v>16.8</v>
      </c>
      <c r="I45" s="298">
        <v>145</v>
      </c>
      <c r="J45" s="298">
        <v>4.2</v>
      </c>
      <c r="K45" s="298">
        <v>190</v>
      </c>
      <c r="L45" s="300">
        <v>385</v>
      </c>
      <c r="M45" s="300">
        <v>224</v>
      </c>
      <c r="N45" s="257">
        <v>1.4</v>
      </c>
      <c r="O45" s="50"/>
      <c r="P45" s="182">
        <f>P44+1</f>
        <v>44229</v>
      </c>
      <c r="Q45" s="178">
        <v>140</v>
      </c>
      <c r="R45" s="178">
        <f>Q45*2.88</f>
        <v>403.2</v>
      </c>
      <c r="S45" s="178">
        <v>0</v>
      </c>
      <c r="T45" s="178">
        <v>0</v>
      </c>
      <c r="U45" s="178">
        <v>377.99999999999994</v>
      </c>
      <c r="V45" s="178">
        <v>0</v>
      </c>
      <c r="W45" s="178">
        <v>0</v>
      </c>
      <c r="X45" s="178">
        <v>0</v>
      </c>
      <c r="Y45" s="178">
        <v>0</v>
      </c>
      <c r="Z45" s="178">
        <v>0</v>
      </c>
      <c r="AA45" s="178">
        <v>0</v>
      </c>
      <c r="AB45" s="49">
        <f t="shared" si="9"/>
        <v>377.99999999999994</v>
      </c>
      <c r="AD45" s="182">
        <f>AD44+1</f>
        <v>44229</v>
      </c>
      <c r="AE45" s="301">
        <f>S45*Assumption!$K$7</f>
        <v>0</v>
      </c>
      <c r="AF45" s="301">
        <f>T45*Assumption!$K$10</f>
        <v>0</v>
      </c>
      <c r="AG45" s="301">
        <f>U45*Assumption!$K$9</f>
        <v>20789.999999999996</v>
      </c>
      <c r="AH45" s="301">
        <f>V45*Assumption!$K$11</f>
        <v>0</v>
      </c>
      <c r="AI45" s="301">
        <f>W45*Assumption!$K$6</f>
        <v>0</v>
      </c>
      <c r="AJ45" s="301">
        <f>X45*Assumption!$K$8</f>
        <v>0</v>
      </c>
      <c r="AK45" s="301">
        <f>Y45*Assumption!$K$12</f>
        <v>0</v>
      </c>
      <c r="AL45" s="301">
        <f>Z45*Assumption!$K$14</f>
        <v>0</v>
      </c>
      <c r="AM45" s="301">
        <f>AA45*Assumption!$K$13</f>
        <v>0</v>
      </c>
      <c r="AN45" s="49">
        <f t="shared" si="10"/>
        <v>20789.999999999996</v>
      </c>
    </row>
    <row r="46" spans="2:40" x14ac:dyDescent="0.35">
      <c r="B46" s="44">
        <v>44230</v>
      </c>
      <c r="C46" s="298">
        <v>140</v>
      </c>
      <c r="D46" s="298">
        <f t="shared" si="11"/>
        <v>403.2</v>
      </c>
      <c r="E46" s="298">
        <v>36</v>
      </c>
      <c r="F46" s="298">
        <v>17.5</v>
      </c>
      <c r="G46" s="298">
        <v>190</v>
      </c>
      <c r="H46" s="298">
        <v>16.8</v>
      </c>
      <c r="I46" s="298">
        <v>145</v>
      </c>
      <c r="J46" s="298">
        <v>4.2</v>
      </c>
      <c r="K46" s="298">
        <v>190</v>
      </c>
      <c r="L46" s="300">
        <v>385</v>
      </c>
      <c r="M46" s="300">
        <v>224</v>
      </c>
      <c r="N46" s="257">
        <v>1.4</v>
      </c>
      <c r="O46" s="50"/>
      <c r="P46" s="182">
        <f t="shared" ref="P46:P71" si="12">P45+1</f>
        <v>44230</v>
      </c>
      <c r="Q46" s="178">
        <v>140</v>
      </c>
      <c r="R46" s="178">
        <f t="shared" ref="R46:R71" si="13">Q46*2.88</f>
        <v>403.2</v>
      </c>
      <c r="S46" s="178">
        <v>0</v>
      </c>
      <c r="T46" s="178">
        <v>384</v>
      </c>
      <c r="U46" s="178">
        <v>0</v>
      </c>
      <c r="V46" s="178">
        <v>0</v>
      </c>
      <c r="W46" s="178">
        <v>0</v>
      </c>
      <c r="X46" s="178">
        <v>0</v>
      </c>
      <c r="Y46" s="178">
        <v>0</v>
      </c>
      <c r="Z46" s="178">
        <v>0</v>
      </c>
      <c r="AA46" s="178">
        <v>0</v>
      </c>
      <c r="AB46" s="49">
        <f t="shared" si="9"/>
        <v>384</v>
      </c>
      <c r="AD46" s="182">
        <f t="shared" ref="AD46:AD71" si="14">AD45+1</f>
        <v>44230</v>
      </c>
      <c r="AE46" s="301">
        <f>S46*Assumption!$K$7</f>
        <v>0</v>
      </c>
      <c r="AF46" s="301">
        <f>T46*Assumption!$K$10</f>
        <v>15744</v>
      </c>
      <c r="AG46" s="301">
        <f>U46*Assumption!$K$9</f>
        <v>0</v>
      </c>
      <c r="AH46" s="301">
        <f>V46*Assumption!$K$11</f>
        <v>0</v>
      </c>
      <c r="AI46" s="301">
        <f>W46*Assumption!$K$6</f>
        <v>0</v>
      </c>
      <c r="AJ46" s="301">
        <f>X46*Assumption!$K$8</f>
        <v>0</v>
      </c>
      <c r="AK46" s="301">
        <f>Y46*Assumption!$K$12</f>
        <v>0</v>
      </c>
      <c r="AL46" s="301">
        <f>Z46*Assumption!$K$14</f>
        <v>0</v>
      </c>
      <c r="AM46" s="301">
        <f>AA46*Assumption!$K$13</f>
        <v>0</v>
      </c>
      <c r="AN46" s="49">
        <f t="shared" si="10"/>
        <v>15744</v>
      </c>
    </row>
    <row r="47" spans="2:40" x14ac:dyDescent="0.35">
      <c r="B47" s="44">
        <v>44231</v>
      </c>
      <c r="C47" s="298">
        <v>140</v>
      </c>
      <c r="D47" s="298">
        <f t="shared" si="11"/>
        <v>403.2</v>
      </c>
      <c r="E47" s="298">
        <v>36</v>
      </c>
      <c r="F47" s="298">
        <v>17.5</v>
      </c>
      <c r="G47" s="298">
        <v>190</v>
      </c>
      <c r="H47" s="298">
        <v>16.8</v>
      </c>
      <c r="I47" s="298">
        <v>145</v>
      </c>
      <c r="J47" s="298">
        <v>4.2</v>
      </c>
      <c r="K47" s="298">
        <v>190</v>
      </c>
      <c r="L47" s="300">
        <v>385</v>
      </c>
      <c r="M47" s="300">
        <v>224</v>
      </c>
      <c r="N47" s="257">
        <v>1.4</v>
      </c>
      <c r="O47" s="50"/>
      <c r="P47" s="182">
        <f t="shared" si="12"/>
        <v>44231</v>
      </c>
      <c r="Q47" s="178">
        <v>140</v>
      </c>
      <c r="R47" s="178">
        <f t="shared" si="13"/>
        <v>403.2</v>
      </c>
      <c r="S47" s="178">
        <v>384</v>
      </c>
      <c r="T47" s="178">
        <v>0</v>
      </c>
      <c r="U47" s="178">
        <v>0</v>
      </c>
      <c r="V47" s="178">
        <v>0</v>
      </c>
      <c r="W47" s="178">
        <v>0</v>
      </c>
      <c r="X47" s="178">
        <v>0</v>
      </c>
      <c r="Y47" s="178">
        <v>0</v>
      </c>
      <c r="Z47" s="178">
        <v>0</v>
      </c>
      <c r="AA47" s="178">
        <v>0</v>
      </c>
      <c r="AB47" s="49">
        <f t="shared" si="9"/>
        <v>384</v>
      </c>
      <c r="AD47" s="182">
        <f t="shared" si="14"/>
        <v>44231</v>
      </c>
      <c r="AE47" s="301">
        <f>S47*Assumption!$K$7</f>
        <v>31872</v>
      </c>
      <c r="AF47" s="301">
        <f>T47*Assumption!$K$10</f>
        <v>0</v>
      </c>
      <c r="AG47" s="301">
        <f>U47*Assumption!$K$9</f>
        <v>0</v>
      </c>
      <c r="AH47" s="301">
        <f>V47*Assumption!$K$11</f>
        <v>0</v>
      </c>
      <c r="AI47" s="301">
        <f>W47*Assumption!$K$6</f>
        <v>0</v>
      </c>
      <c r="AJ47" s="301">
        <f>X47*Assumption!$K$8</f>
        <v>0</v>
      </c>
      <c r="AK47" s="301">
        <f>Y47*Assumption!$K$12</f>
        <v>0</v>
      </c>
      <c r="AL47" s="301">
        <f>Z47*Assumption!$K$14</f>
        <v>0</v>
      </c>
      <c r="AM47" s="301">
        <f>AA47*Assumption!$K$13</f>
        <v>0</v>
      </c>
      <c r="AN47" s="49">
        <f t="shared" si="10"/>
        <v>31872</v>
      </c>
    </row>
    <row r="48" spans="2:40" x14ac:dyDescent="0.35">
      <c r="B48" s="44">
        <v>44232</v>
      </c>
      <c r="C48" s="298">
        <v>140</v>
      </c>
      <c r="D48" s="298">
        <f t="shared" si="11"/>
        <v>403.2</v>
      </c>
      <c r="E48" s="298">
        <v>36</v>
      </c>
      <c r="F48" s="298">
        <v>17.5</v>
      </c>
      <c r="G48" s="298">
        <v>190</v>
      </c>
      <c r="H48" s="298">
        <v>16.8</v>
      </c>
      <c r="I48" s="298">
        <v>145</v>
      </c>
      <c r="J48" s="298">
        <v>4.2</v>
      </c>
      <c r="K48" s="298">
        <v>190</v>
      </c>
      <c r="L48" s="300">
        <v>385</v>
      </c>
      <c r="M48" s="300">
        <v>224</v>
      </c>
      <c r="N48" s="257">
        <v>1.4</v>
      </c>
      <c r="O48" s="50"/>
      <c r="P48" s="182">
        <f t="shared" si="12"/>
        <v>44232</v>
      </c>
      <c r="Q48" s="178">
        <v>140</v>
      </c>
      <c r="R48" s="178">
        <f t="shared" si="13"/>
        <v>403.2</v>
      </c>
      <c r="S48" s="178">
        <v>0</v>
      </c>
      <c r="T48" s="178">
        <v>384</v>
      </c>
      <c r="U48" s="178">
        <v>0</v>
      </c>
      <c r="V48" s="178">
        <v>0</v>
      </c>
      <c r="W48" s="178">
        <v>0</v>
      </c>
      <c r="X48" s="178">
        <v>0</v>
      </c>
      <c r="Y48" s="178">
        <v>0</v>
      </c>
      <c r="Z48" s="178">
        <v>0</v>
      </c>
      <c r="AA48" s="178">
        <v>0</v>
      </c>
      <c r="AB48" s="49">
        <f t="shared" si="9"/>
        <v>384</v>
      </c>
      <c r="AD48" s="182">
        <f t="shared" si="14"/>
        <v>44232</v>
      </c>
      <c r="AE48" s="301">
        <f>S48*Assumption!$K$7</f>
        <v>0</v>
      </c>
      <c r="AF48" s="301">
        <f>T48*Assumption!$K$10</f>
        <v>15744</v>
      </c>
      <c r="AG48" s="301">
        <f>U48*Assumption!$K$9</f>
        <v>0</v>
      </c>
      <c r="AH48" s="301">
        <f>V48*Assumption!$K$11</f>
        <v>0</v>
      </c>
      <c r="AI48" s="301">
        <f>W48*Assumption!$K$6</f>
        <v>0</v>
      </c>
      <c r="AJ48" s="301">
        <f>X48*Assumption!$K$8</f>
        <v>0</v>
      </c>
      <c r="AK48" s="301">
        <f>Y48*Assumption!$K$12</f>
        <v>0</v>
      </c>
      <c r="AL48" s="301">
        <f>Z48*Assumption!$K$14</f>
        <v>0</v>
      </c>
      <c r="AM48" s="301">
        <f>AA48*Assumption!$K$13</f>
        <v>0</v>
      </c>
      <c r="AN48" s="49">
        <f t="shared" si="10"/>
        <v>15744</v>
      </c>
    </row>
    <row r="49" spans="2:40" x14ac:dyDescent="0.35">
      <c r="B49" s="44">
        <v>44233</v>
      </c>
      <c r="C49" s="298">
        <v>140</v>
      </c>
      <c r="D49" s="298">
        <f t="shared" si="11"/>
        <v>403.2</v>
      </c>
      <c r="E49" s="298">
        <v>36</v>
      </c>
      <c r="F49" s="298">
        <v>17.5</v>
      </c>
      <c r="G49" s="298">
        <v>190</v>
      </c>
      <c r="H49" s="298">
        <v>16.8</v>
      </c>
      <c r="I49" s="298">
        <v>145</v>
      </c>
      <c r="J49" s="298">
        <v>4.2</v>
      </c>
      <c r="K49" s="298">
        <v>190</v>
      </c>
      <c r="L49" s="300">
        <v>385</v>
      </c>
      <c r="M49" s="300">
        <v>224</v>
      </c>
      <c r="N49" s="257">
        <v>1.4</v>
      </c>
      <c r="O49" s="50"/>
      <c r="P49" s="182">
        <f t="shared" si="12"/>
        <v>44233</v>
      </c>
      <c r="Q49" s="178">
        <v>140</v>
      </c>
      <c r="R49" s="178">
        <f t="shared" si="13"/>
        <v>403.2</v>
      </c>
      <c r="S49" s="178">
        <v>72</v>
      </c>
      <c r="T49" s="178">
        <v>96</v>
      </c>
      <c r="U49" s="178">
        <v>180</v>
      </c>
      <c r="V49" s="178">
        <v>0</v>
      </c>
      <c r="W49" s="178">
        <v>0</v>
      </c>
      <c r="X49" s="178">
        <v>0</v>
      </c>
      <c r="Y49" s="178">
        <v>0</v>
      </c>
      <c r="Z49" s="178">
        <v>24</v>
      </c>
      <c r="AA49" s="178">
        <v>0</v>
      </c>
      <c r="AB49" s="49">
        <f t="shared" si="9"/>
        <v>372</v>
      </c>
      <c r="AD49" s="182">
        <f t="shared" si="14"/>
        <v>44233</v>
      </c>
      <c r="AE49" s="301">
        <f>S49*Assumption!$K$7</f>
        <v>5976</v>
      </c>
      <c r="AF49" s="301">
        <f>T49*Assumption!$K$10</f>
        <v>3936</v>
      </c>
      <c r="AG49" s="301">
        <f>U49*Assumption!$K$9</f>
        <v>9900</v>
      </c>
      <c r="AH49" s="301">
        <f>V49*Assumption!$K$11</f>
        <v>0</v>
      </c>
      <c r="AI49" s="301">
        <f>W49*Assumption!$K$6</f>
        <v>0</v>
      </c>
      <c r="AJ49" s="301">
        <f>X49*Assumption!$K$8</f>
        <v>0</v>
      </c>
      <c r="AK49" s="301">
        <f>Y49*Assumption!$K$12</f>
        <v>0</v>
      </c>
      <c r="AL49" s="301">
        <f>Z49*Assumption!$K$14</f>
        <v>480</v>
      </c>
      <c r="AM49" s="301">
        <f>AA49*Assumption!$K$13</f>
        <v>0</v>
      </c>
      <c r="AN49" s="49">
        <f t="shared" si="10"/>
        <v>20292</v>
      </c>
    </row>
    <row r="50" spans="2:40" x14ac:dyDescent="0.35">
      <c r="B50" s="44">
        <v>44234</v>
      </c>
      <c r="C50" s="298">
        <v>140</v>
      </c>
      <c r="D50" s="298">
        <f t="shared" si="11"/>
        <v>403.2</v>
      </c>
      <c r="E50" s="298">
        <v>36</v>
      </c>
      <c r="F50" s="298">
        <v>17.5</v>
      </c>
      <c r="G50" s="298">
        <v>190</v>
      </c>
      <c r="H50" s="298">
        <v>16.8</v>
      </c>
      <c r="I50" s="298">
        <v>145</v>
      </c>
      <c r="J50" s="298">
        <v>4.2</v>
      </c>
      <c r="K50" s="298">
        <v>190</v>
      </c>
      <c r="L50" s="300">
        <v>385</v>
      </c>
      <c r="M50" s="300">
        <v>224</v>
      </c>
      <c r="N50" s="257">
        <v>1.4</v>
      </c>
      <c r="O50" s="50"/>
      <c r="P50" s="182">
        <f t="shared" si="12"/>
        <v>44234</v>
      </c>
      <c r="Q50" s="178">
        <v>140</v>
      </c>
      <c r="R50" s="178">
        <f t="shared" si="13"/>
        <v>403.2</v>
      </c>
      <c r="S50" s="178">
        <v>384</v>
      </c>
      <c r="T50" s="178">
        <v>0</v>
      </c>
      <c r="U50" s="178">
        <v>0</v>
      </c>
      <c r="V50" s="178">
        <v>0</v>
      </c>
      <c r="W50" s="178">
        <v>0</v>
      </c>
      <c r="X50" s="178">
        <v>0</v>
      </c>
      <c r="Y50" s="178">
        <v>0</v>
      </c>
      <c r="Z50" s="178">
        <v>0</v>
      </c>
      <c r="AA50" s="178">
        <v>0</v>
      </c>
      <c r="AB50" s="49">
        <f t="shared" si="9"/>
        <v>384</v>
      </c>
      <c r="AD50" s="182">
        <f t="shared" si="14"/>
        <v>44234</v>
      </c>
      <c r="AE50" s="301">
        <f>S50*Assumption!$K$7</f>
        <v>31872</v>
      </c>
      <c r="AF50" s="301">
        <f>T50*Assumption!$K$10</f>
        <v>0</v>
      </c>
      <c r="AG50" s="301">
        <f>U50*Assumption!$K$9</f>
        <v>0</v>
      </c>
      <c r="AH50" s="301">
        <f>V50*Assumption!$K$11</f>
        <v>0</v>
      </c>
      <c r="AI50" s="301">
        <f>W50*Assumption!$K$6</f>
        <v>0</v>
      </c>
      <c r="AJ50" s="301">
        <f>X50*Assumption!$K$8</f>
        <v>0</v>
      </c>
      <c r="AK50" s="301">
        <f>Y50*Assumption!$K$12</f>
        <v>0</v>
      </c>
      <c r="AL50" s="301">
        <f>Z50*Assumption!$K$14</f>
        <v>0</v>
      </c>
      <c r="AM50" s="301">
        <f>AA50*Assumption!$K$13</f>
        <v>0</v>
      </c>
      <c r="AN50" s="49">
        <f t="shared" si="10"/>
        <v>31872</v>
      </c>
    </row>
    <row r="51" spans="2:40" x14ac:dyDescent="0.35">
      <c r="B51" s="44">
        <v>44235</v>
      </c>
      <c r="C51" s="298">
        <v>140</v>
      </c>
      <c r="D51" s="298">
        <f t="shared" si="11"/>
        <v>403.2</v>
      </c>
      <c r="E51" s="298">
        <v>36</v>
      </c>
      <c r="F51" s="298">
        <v>17.5</v>
      </c>
      <c r="G51" s="298">
        <v>190</v>
      </c>
      <c r="H51" s="298">
        <v>16.8</v>
      </c>
      <c r="I51" s="298">
        <v>145</v>
      </c>
      <c r="J51" s="298">
        <v>4.2</v>
      </c>
      <c r="K51" s="298">
        <v>190</v>
      </c>
      <c r="L51" s="300">
        <v>385</v>
      </c>
      <c r="M51" s="300">
        <v>224</v>
      </c>
      <c r="N51" s="257">
        <v>1.4</v>
      </c>
      <c r="O51" s="50"/>
      <c r="P51" s="182">
        <f t="shared" si="12"/>
        <v>44235</v>
      </c>
      <c r="Q51" s="178">
        <v>140</v>
      </c>
      <c r="R51" s="178">
        <f t="shared" si="13"/>
        <v>403.2</v>
      </c>
      <c r="S51" s="178">
        <v>0</v>
      </c>
      <c r="T51" s="178">
        <v>0</v>
      </c>
      <c r="U51" s="178">
        <v>0</v>
      </c>
      <c r="V51" s="178">
        <v>378</v>
      </c>
      <c r="W51" s="178">
        <v>0</v>
      </c>
      <c r="X51" s="178">
        <v>0</v>
      </c>
      <c r="Y51" s="178">
        <v>0</v>
      </c>
      <c r="Z51" s="178">
        <v>0</v>
      </c>
      <c r="AA51" s="178">
        <v>0</v>
      </c>
      <c r="AB51" s="49">
        <f t="shared" si="9"/>
        <v>378</v>
      </c>
      <c r="AD51" s="182">
        <f t="shared" si="14"/>
        <v>44235</v>
      </c>
      <c r="AE51" s="301">
        <f>S51*Assumption!$K$7</f>
        <v>0</v>
      </c>
      <c r="AF51" s="301">
        <f>T51*Assumption!$K$10</f>
        <v>0</v>
      </c>
      <c r="AG51" s="301">
        <f>U51*Assumption!$K$9</f>
        <v>0</v>
      </c>
      <c r="AH51" s="301">
        <f>V51*Assumption!$K$11</f>
        <v>13986</v>
      </c>
      <c r="AI51" s="301">
        <f>W51*Assumption!$K$6</f>
        <v>0</v>
      </c>
      <c r="AJ51" s="301">
        <f>X51*Assumption!$K$8</f>
        <v>0</v>
      </c>
      <c r="AK51" s="301">
        <f>Y51*Assumption!$K$12</f>
        <v>0</v>
      </c>
      <c r="AL51" s="301">
        <f>Z51*Assumption!$K$14</f>
        <v>0</v>
      </c>
      <c r="AM51" s="301">
        <f>AA51*Assumption!$K$13</f>
        <v>0</v>
      </c>
      <c r="AN51" s="49">
        <f t="shared" si="10"/>
        <v>13986</v>
      </c>
    </row>
    <row r="52" spans="2:40" x14ac:dyDescent="0.35">
      <c r="B52" s="44">
        <v>44236</v>
      </c>
      <c r="C52" s="298">
        <v>140</v>
      </c>
      <c r="D52" s="298">
        <f t="shared" si="11"/>
        <v>403.2</v>
      </c>
      <c r="E52" s="298">
        <v>33</v>
      </c>
      <c r="F52" s="298">
        <v>18</v>
      </c>
      <c r="G52" s="298">
        <v>195</v>
      </c>
      <c r="H52" s="298">
        <v>16.8</v>
      </c>
      <c r="I52" s="298">
        <v>150</v>
      </c>
      <c r="J52" s="298">
        <v>4.2</v>
      </c>
      <c r="K52" s="298">
        <v>187</v>
      </c>
      <c r="L52" s="300">
        <v>385</v>
      </c>
      <c r="M52" s="300">
        <v>224</v>
      </c>
      <c r="N52" s="257">
        <v>1.4</v>
      </c>
      <c r="O52" s="50"/>
      <c r="P52" s="182">
        <f t="shared" si="12"/>
        <v>44236</v>
      </c>
      <c r="Q52" s="178">
        <v>140</v>
      </c>
      <c r="R52" s="178">
        <f t="shared" si="13"/>
        <v>403.2</v>
      </c>
      <c r="S52" s="178">
        <v>216</v>
      </c>
      <c r="T52" s="178">
        <v>168</v>
      </c>
      <c r="U52" s="178">
        <v>0</v>
      </c>
      <c r="V52" s="178">
        <v>0</v>
      </c>
      <c r="W52" s="178">
        <v>0</v>
      </c>
      <c r="X52" s="178">
        <v>0</v>
      </c>
      <c r="Y52" s="178">
        <v>0</v>
      </c>
      <c r="Z52" s="178">
        <v>0</v>
      </c>
      <c r="AA52" s="178">
        <v>0</v>
      </c>
      <c r="AB52" s="49">
        <f t="shared" si="9"/>
        <v>384</v>
      </c>
      <c r="AD52" s="182">
        <f t="shared" si="14"/>
        <v>44236</v>
      </c>
      <c r="AE52" s="301">
        <f>S52*Assumption!$K$7</f>
        <v>17928</v>
      </c>
      <c r="AF52" s="301">
        <f>T52*Assumption!$K$10</f>
        <v>6888</v>
      </c>
      <c r="AG52" s="301">
        <f>U52*Assumption!$K$9</f>
        <v>0</v>
      </c>
      <c r="AH52" s="301">
        <f>V52*Assumption!$K$11</f>
        <v>0</v>
      </c>
      <c r="AI52" s="301">
        <f>W52*Assumption!$K$6</f>
        <v>0</v>
      </c>
      <c r="AJ52" s="301">
        <f>X52*Assumption!$K$8</f>
        <v>0</v>
      </c>
      <c r="AK52" s="301">
        <f>Y52*Assumption!$K$12</f>
        <v>0</v>
      </c>
      <c r="AL52" s="301">
        <f>Z52*Assumption!$K$14</f>
        <v>0</v>
      </c>
      <c r="AM52" s="301">
        <f>AA52*Assumption!$K$13</f>
        <v>0</v>
      </c>
      <c r="AN52" s="49">
        <f t="shared" si="10"/>
        <v>24816</v>
      </c>
    </row>
    <row r="53" spans="2:40" x14ac:dyDescent="0.35">
      <c r="B53" s="44">
        <v>44237</v>
      </c>
      <c r="C53" s="298">
        <v>140</v>
      </c>
      <c r="D53" s="298">
        <f t="shared" si="11"/>
        <v>403.2</v>
      </c>
      <c r="E53" s="298">
        <v>33</v>
      </c>
      <c r="F53" s="298">
        <v>18</v>
      </c>
      <c r="G53" s="298">
        <v>195</v>
      </c>
      <c r="H53" s="298">
        <v>16.8</v>
      </c>
      <c r="I53" s="298">
        <v>150</v>
      </c>
      <c r="J53" s="298">
        <v>4.2</v>
      </c>
      <c r="K53" s="298">
        <v>187</v>
      </c>
      <c r="L53" s="300">
        <v>385</v>
      </c>
      <c r="M53" s="300">
        <v>224</v>
      </c>
      <c r="N53" s="257">
        <v>1.4</v>
      </c>
      <c r="O53" s="50"/>
      <c r="P53" s="182">
        <f t="shared" si="12"/>
        <v>44237</v>
      </c>
      <c r="Q53" s="178">
        <v>140</v>
      </c>
      <c r="R53" s="178">
        <f t="shared" si="13"/>
        <v>403.2</v>
      </c>
      <c r="S53" s="178">
        <v>102</v>
      </c>
      <c r="T53" s="178">
        <v>264</v>
      </c>
      <c r="U53" s="178">
        <v>0</v>
      </c>
      <c r="V53" s="178">
        <v>0</v>
      </c>
      <c r="W53" s="178">
        <v>0</v>
      </c>
      <c r="X53" s="178">
        <v>0</v>
      </c>
      <c r="Y53" s="178">
        <v>0</v>
      </c>
      <c r="Z53" s="178">
        <v>0</v>
      </c>
      <c r="AA53" s="178">
        <v>0</v>
      </c>
      <c r="AB53" s="49">
        <f t="shared" si="9"/>
        <v>366</v>
      </c>
      <c r="AD53" s="182">
        <f t="shared" si="14"/>
        <v>44237</v>
      </c>
      <c r="AE53" s="301">
        <f>S53*Assumption!$K$7</f>
        <v>8466</v>
      </c>
      <c r="AF53" s="301">
        <f>T53*Assumption!$K$10</f>
        <v>10824</v>
      </c>
      <c r="AG53" s="301">
        <f>U53*Assumption!$K$9</f>
        <v>0</v>
      </c>
      <c r="AH53" s="301">
        <f>V53*Assumption!$K$11</f>
        <v>0</v>
      </c>
      <c r="AI53" s="301">
        <f>W53*Assumption!$K$6</f>
        <v>0</v>
      </c>
      <c r="AJ53" s="301">
        <f>X53*Assumption!$K$8</f>
        <v>0</v>
      </c>
      <c r="AK53" s="301">
        <f>Y53*Assumption!$K$12</f>
        <v>0</v>
      </c>
      <c r="AL53" s="301">
        <f>Z53*Assumption!$K$14</f>
        <v>0</v>
      </c>
      <c r="AM53" s="301">
        <f>AA53*Assumption!$K$13</f>
        <v>0</v>
      </c>
      <c r="AN53" s="49">
        <f t="shared" si="10"/>
        <v>19290</v>
      </c>
    </row>
    <row r="54" spans="2:40" x14ac:dyDescent="0.35">
      <c r="B54" s="44">
        <v>44238</v>
      </c>
      <c r="C54" s="298">
        <v>140</v>
      </c>
      <c r="D54" s="298">
        <f t="shared" si="11"/>
        <v>403.2</v>
      </c>
      <c r="E54" s="298">
        <v>33</v>
      </c>
      <c r="F54" s="298">
        <v>18</v>
      </c>
      <c r="G54" s="298">
        <v>195</v>
      </c>
      <c r="H54" s="298">
        <v>16.8</v>
      </c>
      <c r="I54" s="298">
        <v>150</v>
      </c>
      <c r="J54" s="298">
        <v>4.2</v>
      </c>
      <c r="K54" s="298">
        <v>187</v>
      </c>
      <c r="L54" s="300">
        <v>385</v>
      </c>
      <c r="M54" s="300">
        <v>224</v>
      </c>
      <c r="N54" s="257">
        <v>1.4</v>
      </c>
      <c r="O54" s="50"/>
      <c r="P54" s="182">
        <f t="shared" si="12"/>
        <v>44238</v>
      </c>
      <c r="Q54" s="178">
        <v>140</v>
      </c>
      <c r="R54" s="178">
        <f t="shared" si="13"/>
        <v>403.2</v>
      </c>
      <c r="S54" s="178">
        <v>60</v>
      </c>
      <c r="T54" s="178">
        <v>300</v>
      </c>
      <c r="U54" s="178">
        <v>0</v>
      </c>
      <c r="V54" s="178">
        <v>0</v>
      </c>
      <c r="W54" s="178">
        <v>0</v>
      </c>
      <c r="X54" s="178">
        <v>0</v>
      </c>
      <c r="Y54" s="178">
        <v>0</v>
      </c>
      <c r="Z54" s="178">
        <v>0</v>
      </c>
      <c r="AA54" s="178">
        <v>0</v>
      </c>
      <c r="AB54" s="49">
        <f t="shared" si="9"/>
        <v>360</v>
      </c>
      <c r="AD54" s="182">
        <f t="shared" si="14"/>
        <v>44238</v>
      </c>
      <c r="AE54" s="301">
        <f>S54*Assumption!$K$7</f>
        <v>4980</v>
      </c>
      <c r="AF54" s="301">
        <f>T54*Assumption!$K$10</f>
        <v>12300</v>
      </c>
      <c r="AG54" s="301">
        <f>U54*Assumption!$K$9</f>
        <v>0</v>
      </c>
      <c r="AH54" s="301">
        <f>V54*Assumption!$K$11</f>
        <v>0</v>
      </c>
      <c r="AI54" s="301">
        <f>W54*Assumption!$K$6</f>
        <v>0</v>
      </c>
      <c r="AJ54" s="301">
        <f>X54*Assumption!$K$8</f>
        <v>0</v>
      </c>
      <c r="AK54" s="301">
        <f>Y54*Assumption!$K$12</f>
        <v>0</v>
      </c>
      <c r="AL54" s="301">
        <f>Z54*Assumption!$K$14</f>
        <v>0</v>
      </c>
      <c r="AM54" s="301">
        <f>AA54*Assumption!$K$13</f>
        <v>0</v>
      </c>
      <c r="AN54" s="49">
        <f t="shared" si="10"/>
        <v>17280</v>
      </c>
    </row>
    <row r="55" spans="2:40" x14ac:dyDescent="0.35">
      <c r="B55" s="44">
        <f t="shared" ref="B55:B60" si="15">B54+1</f>
        <v>44239</v>
      </c>
      <c r="C55" s="298">
        <v>140</v>
      </c>
      <c r="D55" s="298">
        <f t="shared" si="11"/>
        <v>403.2</v>
      </c>
      <c r="E55" s="298">
        <v>33</v>
      </c>
      <c r="F55" s="298">
        <v>18</v>
      </c>
      <c r="G55" s="298">
        <v>195</v>
      </c>
      <c r="H55" s="298">
        <v>16.8</v>
      </c>
      <c r="I55" s="298">
        <v>150</v>
      </c>
      <c r="J55" s="298">
        <v>4.2</v>
      </c>
      <c r="K55" s="298">
        <v>187</v>
      </c>
      <c r="L55" s="300">
        <v>385</v>
      </c>
      <c r="M55" s="300">
        <v>224</v>
      </c>
      <c r="N55" s="257">
        <v>1.4</v>
      </c>
      <c r="O55" s="50"/>
      <c r="P55" s="182">
        <f t="shared" si="12"/>
        <v>44239</v>
      </c>
      <c r="Q55" s="178">
        <v>140</v>
      </c>
      <c r="R55" s="178">
        <f t="shared" si="13"/>
        <v>403.2</v>
      </c>
      <c r="S55" s="178">
        <v>0</v>
      </c>
      <c r="T55" s="178">
        <v>0</v>
      </c>
      <c r="U55" s="178">
        <v>377.99999999999994</v>
      </c>
      <c r="V55" s="178">
        <v>0</v>
      </c>
      <c r="W55" s="178">
        <v>0</v>
      </c>
      <c r="X55" s="178">
        <v>0</v>
      </c>
      <c r="Y55" s="178">
        <v>0</v>
      </c>
      <c r="Z55" s="178">
        <v>0</v>
      </c>
      <c r="AA55" s="178">
        <v>0</v>
      </c>
      <c r="AB55" s="49">
        <f t="shared" si="9"/>
        <v>377.99999999999994</v>
      </c>
      <c r="AD55" s="182">
        <f t="shared" si="14"/>
        <v>44239</v>
      </c>
      <c r="AE55" s="301">
        <f>S55*Assumption!$K$7</f>
        <v>0</v>
      </c>
      <c r="AF55" s="301">
        <f>T55*Assumption!$K$10</f>
        <v>0</v>
      </c>
      <c r="AG55" s="301">
        <f>U55*Assumption!$K$9</f>
        <v>20789.999999999996</v>
      </c>
      <c r="AH55" s="301">
        <f>V55*Assumption!$K$11</f>
        <v>0</v>
      </c>
      <c r="AI55" s="301">
        <f>W55*Assumption!$K$6</f>
        <v>0</v>
      </c>
      <c r="AJ55" s="301">
        <f>X55*Assumption!$K$8</f>
        <v>0</v>
      </c>
      <c r="AK55" s="301">
        <f>Y55*Assumption!$K$12</f>
        <v>0</v>
      </c>
      <c r="AL55" s="301">
        <f>Z55*Assumption!$K$14</f>
        <v>0</v>
      </c>
      <c r="AM55" s="301">
        <f>AA55*Assumption!$K$13</f>
        <v>0</v>
      </c>
      <c r="AN55" s="49">
        <f t="shared" si="10"/>
        <v>20789.999999999996</v>
      </c>
    </row>
    <row r="56" spans="2:40" x14ac:dyDescent="0.35">
      <c r="B56" s="44">
        <f t="shared" si="15"/>
        <v>44240</v>
      </c>
      <c r="C56" s="298">
        <v>140</v>
      </c>
      <c r="D56" s="298">
        <f t="shared" si="11"/>
        <v>403.2</v>
      </c>
      <c r="E56" s="298">
        <v>33</v>
      </c>
      <c r="F56" s="298">
        <v>18</v>
      </c>
      <c r="G56" s="298">
        <v>195</v>
      </c>
      <c r="H56" s="298">
        <v>16.8</v>
      </c>
      <c r="I56" s="298">
        <v>150</v>
      </c>
      <c r="J56" s="298">
        <v>4.2</v>
      </c>
      <c r="K56" s="298">
        <v>187</v>
      </c>
      <c r="L56" s="300">
        <v>385</v>
      </c>
      <c r="M56" s="300">
        <v>224</v>
      </c>
      <c r="N56" s="257">
        <v>1.4</v>
      </c>
      <c r="O56" s="50"/>
      <c r="P56" s="182">
        <f t="shared" si="12"/>
        <v>44240</v>
      </c>
      <c r="Q56" s="178">
        <v>140</v>
      </c>
      <c r="R56" s="178">
        <f t="shared" si="13"/>
        <v>403.2</v>
      </c>
      <c r="S56" s="178">
        <v>384</v>
      </c>
      <c r="T56" s="178">
        <v>0</v>
      </c>
      <c r="U56" s="178">
        <v>0</v>
      </c>
      <c r="V56" s="178">
        <v>0</v>
      </c>
      <c r="W56" s="178">
        <v>0</v>
      </c>
      <c r="X56" s="178">
        <v>0</v>
      </c>
      <c r="Y56" s="178">
        <v>0</v>
      </c>
      <c r="Z56" s="178">
        <v>0</v>
      </c>
      <c r="AA56" s="178">
        <v>0</v>
      </c>
      <c r="AB56" s="49">
        <f t="shared" si="9"/>
        <v>384</v>
      </c>
      <c r="AD56" s="182">
        <f t="shared" si="14"/>
        <v>44240</v>
      </c>
      <c r="AE56" s="301">
        <f>S56*Assumption!$K$7</f>
        <v>31872</v>
      </c>
      <c r="AF56" s="301">
        <f>T56*Assumption!$K$10</f>
        <v>0</v>
      </c>
      <c r="AG56" s="301">
        <f>U56*Assumption!$K$9</f>
        <v>0</v>
      </c>
      <c r="AH56" s="301">
        <f>V56*Assumption!$K$11</f>
        <v>0</v>
      </c>
      <c r="AI56" s="301">
        <f>W56*Assumption!$K$6</f>
        <v>0</v>
      </c>
      <c r="AJ56" s="301">
        <f>X56*Assumption!$K$8</f>
        <v>0</v>
      </c>
      <c r="AK56" s="301">
        <f>Y56*Assumption!$K$12</f>
        <v>0</v>
      </c>
      <c r="AL56" s="301">
        <f>Z56*Assumption!$K$14</f>
        <v>0</v>
      </c>
      <c r="AM56" s="301">
        <f>AA56*Assumption!$K$13</f>
        <v>0</v>
      </c>
      <c r="AN56" s="49">
        <f t="shared" si="10"/>
        <v>31872</v>
      </c>
    </row>
    <row r="57" spans="2:40" x14ac:dyDescent="0.35">
      <c r="B57" s="44">
        <f t="shared" si="15"/>
        <v>44241</v>
      </c>
      <c r="C57" s="298">
        <v>140</v>
      </c>
      <c r="D57" s="298">
        <f t="shared" si="11"/>
        <v>403.2</v>
      </c>
      <c r="E57" s="298">
        <v>33</v>
      </c>
      <c r="F57" s="298">
        <v>18</v>
      </c>
      <c r="G57" s="298">
        <v>195</v>
      </c>
      <c r="H57" s="298">
        <v>16.8</v>
      </c>
      <c r="I57" s="298">
        <v>150</v>
      </c>
      <c r="J57" s="298">
        <v>4.2</v>
      </c>
      <c r="K57" s="298">
        <v>187</v>
      </c>
      <c r="L57" s="300">
        <v>385</v>
      </c>
      <c r="M57" s="300">
        <v>224</v>
      </c>
      <c r="N57" s="257">
        <v>1.4</v>
      </c>
      <c r="O57" s="50"/>
      <c r="P57" s="182">
        <f t="shared" si="12"/>
        <v>44241</v>
      </c>
      <c r="Q57" s="178">
        <v>140</v>
      </c>
      <c r="R57" s="178">
        <f t="shared" si="13"/>
        <v>403.2</v>
      </c>
      <c r="S57" s="178">
        <v>36</v>
      </c>
      <c r="T57" s="178">
        <v>240</v>
      </c>
      <c r="U57" s="178">
        <v>90</v>
      </c>
      <c r="V57" s="178">
        <v>0</v>
      </c>
      <c r="W57" s="178">
        <v>0</v>
      </c>
      <c r="X57" s="178">
        <v>0</v>
      </c>
      <c r="Y57" s="178">
        <v>0</v>
      </c>
      <c r="Z57" s="178">
        <v>0</v>
      </c>
      <c r="AA57" s="178">
        <v>0</v>
      </c>
      <c r="AB57" s="49">
        <f t="shared" si="9"/>
        <v>366</v>
      </c>
      <c r="AD57" s="182">
        <f t="shared" si="14"/>
        <v>44241</v>
      </c>
      <c r="AE57" s="301">
        <f>S57*Assumption!$K$7</f>
        <v>2988</v>
      </c>
      <c r="AF57" s="301">
        <f>T57*Assumption!$K$10</f>
        <v>9840</v>
      </c>
      <c r="AG57" s="301">
        <f>U57*Assumption!$K$9</f>
        <v>4950</v>
      </c>
      <c r="AH57" s="301">
        <f>V57*Assumption!$K$11</f>
        <v>0</v>
      </c>
      <c r="AI57" s="301">
        <f>W57*Assumption!$K$6</f>
        <v>0</v>
      </c>
      <c r="AJ57" s="301">
        <f>X57*Assumption!$K$8</f>
        <v>0</v>
      </c>
      <c r="AK57" s="301">
        <f>Y57*Assumption!$K$12</f>
        <v>0</v>
      </c>
      <c r="AL57" s="301">
        <f>Z57*Assumption!$K$14</f>
        <v>0</v>
      </c>
      <c r="AM57" s="301">
        <f>AA57*Assumption!$K$13</f>
        <v>0</v>
      </c>
      <c r="AN57" s="49">
        <f t="shared" si="10"/>
        <v>17778</v>
      </c>
    </row>
    <row r="58" spans="2:40" x14ac:dyDescent="0.35">
      <c r="B58" s="44">
        <f t="shared" si="15"/>
        <v>44242</v>
      </c>
      <c r="C58" s="298">
        <v>140</v>
      </c>
      <c r="D58" s="298">
        <f t="shared" si="11"/>
        <v>403.2</v>
      </c>
      <c r="E58" s="298">
        <v>33</v>
      </c>
      <c r="F58" s="298">
        <v>18</v>
      </c>
      <c r="G58" s="298">
        <v>195</v>
      </c>
      <c r="H58" s="298">
        <v>16.8</v>
      </c>
      <c r="I58" s="298">
        <v>150</v>
      </c>
      <c r="J58" s="298">
        <v>4.2</v>
      </c>
      <c r="K58" s="298">
        <v>187</v>
      </c>
      <c r="L58" s="300">
        <v>385</v>
      </c>
      <c r="M58" s="300">
        <v>224</v>
      </c>
      <c r="N58" s="257">
        <v>1.4</v>
      </c>
      <c r="O58" s="50"/>
      <c r="P58" s="182">
        <f t="shared" si="12"/>
        <v>44242</v>
      </c>
      <c r="Q58" s="178">
        <v>140</v>
      </c>
      <c r="R58" s="178">
        <f t="shared" si="13"/>
        <v>403.2</v>
      </c>
      <c r="S58" s="178">
        <v>132</v>
      </c>
      <c r="T58" s="178">
        <v>240</v>
      </c>
      <c r="U58" s="178">
        <v>0</v>
      </c>
      <c r="V58" s="178">
        <v>0</v>
      </c>
      <c r="W58" s="178">
        <v>0</v>
      </c>
      <c r="X58" s="178">
        <v>0</v>
      </c>
      <c r="Y58" s="178">
        <v>0</v>
      </c>
      <c r="Z58" s="178">
        <v>0</v>
      </c>
      <c r="AA58" s="178">
        <v>0</v>
      </c>
      <c r="AB58" s="49">
        <f t="shared" si="9"/>
        <v>372</v>
      </c>
      <c r="AD58" s="182">
        <f t="shared" si="14"/>
        <v>44242</v>
      </c>
      <c r="AE58" s="301">
        <f>S58*Assumption!$K$7</f>
        <v>10956</v>
      </c>
      <c r="AF58" s="301">
        <f>T58*Assumption!$K$10</f>
        <v>9840</v>
      </c>
      <c r="AG58" s="301">
        <f>U58*Assumption!$K$9</f>
        <v>0</v>
      </c>
      <c r="AH58" s="301">
        <f>V58*Assumption!$K$11</f>
        <v>0</v>
      </c>
      <c r="AI58" s="301">
        <f>W58*Assumption!$K$6</f>
        <v>0</v>
      </c>
      <c r="AJ58" s="301">
        <f>X58*Assumption!$K$8</f>
        <v>0</v>
      </c>
      <c r="AK58" s="301">
        <f>Y58*Assumption!$K$12</f>
        <v>0</v>
      </c>
      <c r="AL58" s="301">
        <f>Z58*Assumption!$K$14</f>
        <v>0</v>
      </c>
      <c r="AM58" s="301">
        <f>AA58*Assumption!$K$13</f>
        <v>0</v>
      </c>
      <c r="AN58" s="49">
        <f t="shared" si="10"/>
        <v>20796</v>
      </c>
    </row>
    <row r="59" spans="2:40" x14ac:dyDescent="0.35">
      <c r="B59" s="44">
        <f t="shared" si="15"/>
        <v>44243</v>
      </c>
      <c r="C59" s="298">
        <v>0</v>
      </c>
      <c r="D59" s="298">
        <f t="shared" si="11"/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300">
        <v>0</v>
      </c>
      <c r="M59" s="300">
        <v>0</v>
      </c>
      <c r="N59" s="257">
        <v>0</v>
      </c>
      <c r="O59" s="50"/>
      <c r="P59" s="182">
        <f t="shared" si="12"/>
        <v>44243</v>
      </c>
      <c r="Q59" s="178">
        <v>0</v>
      </c>
      <c r="R59" s="178">
        <f t="shared" si="13"/>
        <v>0</v>
      </c>
      <c r="S59" s="178">
        <v>0</v>
      </c>
      <c r="T59" s="178">
        <v>0</v>
      </c>
      <c r="U59" s="178">
        <v>0</v>
      </c>
      <c r="V59" s="178">
        <v>0</v>
      </c>
      <c r="W59" s="178">
        <v>0</v>
      </c>
      <c r="X59" s="178">
        <v>0</v>
      </c>
      <c r="Y59" s="178">
        <v>0</v>
      </c>
      <c r="Z59" s="178">
        <v>0</v>
      </c>
      <c r="AA59" s="178">
        <v>0</v>
      </c>
      <c r="AB59" s="49">
        <f t="shared" si="9"/>
        <v>0</v>
      </c>
      <c r="AD59" s="182">
        <f t="shared" si="14"/>
        <v>44243</v>
      </c>
      <c r="AE59" s="301">
        <f>S59*Assumption!$K$7</f>
        <v>0</v>
      </c>
      <c r="AF59" s="301">
        <f>T59*Assumption!$K$10</f>
        <v>0</v>
      </c>
      <c r="AG59" s="301">
        <f>U59*Assumption!$K$9</f>
        <v>0</v>
      </c>
      <c r="AH59" s="301">
        <f>V59*Assumption!$K$11</f>
        <v>0</v>
      </c>
      <c r="AI59" s="301">
        <f>W59*Assumption!$K$6</f>
        <v>0</v>
      </c>
      <c r="AJ59" s="301">
        <f>X59*Assumption!$K$8</f>
        <v>0</v>
      </c>
      <c r="AK59" s="301">
        <f>Y59*Assumption!$K$12</f>
        <v>0</v>
      </c>
      <c r="AL59" s="301">
        <f>Z59*Assumption!$K$14</f>
        <v>0</v>
      </c>
      <c r="AM59" s="301">
        <f>AA59*Assumption!$K$13</f>
        <v>0</v>
      </c>
      <c r="AN59" s="49">
        <f t="shared" si="10"/>
        <v>0</v>
      </c>
    </row>
    <row r="60" spans="2:40" x14ac:dyDescent="0.35">
      <c r="B60" s="44">
        <f t="shared" si="15"/>
        <v>44244</v>
      </c>
      <c r="C60" s="298">
        <v>0</v>
      </c>
      <c r="D60" s="298">
        <f t="shared" si="11"/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300">
        <v>0</v>
      </c>
      <c r="M60" s="300">
        <v>0</v>
      </c>
      <c r="N60" s="257">
        <v>0</v>
      </c>
      <c r="O60" s="50"/>
      <c r="P60" s="182">
        <f t="shared" si="12"/>
        <v>44244</v>
      </c>
      <c r="Q60" s="178">
        <v>0</v>
      </c>
      <c r="R60" s="178">
        <f t="shared" si="13"/>
        <v>0</v>
      </c>
      <c r="S60" s="178">
        <v>0</v>
      </c>
      <c r="T60" s="178">
        <v>0</v>
      </c>
      <c r="U60" s="178">
        <v>0</v>
      </c>
      <c r="V60" s="178">
        <v>0</v>
      </c>
      <c r="W60" s="178">
        <v>0</v>
      </c>
      <c r="X60" s="178">
        <v>0</v>
      </c>
      <c r="Y60" s="178">
        <v>0</v>
      </c>
      <c r="Z60" s="178">
        <v>0</v>
      </c>
      <c r="AA60" s="178">
        <v>0</v>
      </c>
      <c r="AB60" s="49">
        <f t="shared" si="9"/>
        <v>0</v>
      </c>
      <c r="AD60" s="182">
        <f t="shared" si="14"/>
        <v>44244</v>
      </c>
      <c r="AE60" s="301">
        <f>S60*Assumption!$K$7</f>
        <v>0</v>
      </c>
      <c r="AF60" s="301">
        <f>T60*Assumption!$K$10</f>
        <v>0</v>
      </c>
      <c r="AG60" s="301">
        <f>U60*Assumption!$K$9</f>
        <v>0</v>
      </c>
      <c r="AH60" s="301">
        <f>V60*Assumption!$K$11</f>
        <v>0</v>
      </c>
      <c r="AI60" s="301">
        <f>W60*Assumption!$K$6</f>
        <v>0</v>
      </c>
      <c r="AJ60" s="301">
        <f>X60*Assumption!$K$8</f>
        <v>0</v>
      </c>
      <c r="AK60" s="301">
        <f>Y60*Assumption!$K$12</f>
        <v>0</v>
      </c>
      <c r="AL60" s="301">
        <f>Z60*Assumption!$K$14</f>
        <v>0</v>
      </c>
      <c r="AM60" s="301">
        <f>AA60*Assumption!$K$13</f>
        <v>0</v>
      </c>
      <c r="AN60" s="49">
        <f t="shared" si="10"/>
        <v>0</v>
      </c>
    </row>
    <row r="61" spans="2:40" x14ac:dyDescent="0.35">
      <c r="B61" s="44">
        <v>44245</v>
      </c>
      <c r="C61" s="298">
        <v>140</v>
      </c>
      <c r="D61" s="298">
        <f t="shared" si="11"/>
        <v>403.2</v>
      </c>
      <c r="E61" s="298">
        <v>30</v>
      </c>
      <c r="F61" s="298">
        <v>17</v>
      </c>
      <c r="G61" s="298">
        <v>205</v>
      </c>
      <c r="H61" s="298">
        <v>16.8</v>
      </c>
      <c r="I61" s="298">
        <v>152</v>
      </c>
      <c r="J61" s="298">
        <v>4.2</v>
      </c>
      <c r="K61" s="298">
        <v>190</v>
      </c>
      <c r="L61" s="300">
        <v>385</v>
      </c>
      <c r="M61" s="300">
        <v>224</v>
      </c>
      <c r="N61" s="257">
        <v>1.4</v>
      </c>
      <c r="O61" s="50"/>
      <c r="P61" s="182">
        <f t="shared" si="12"/>
        <v>44245</v>
      </c>
      <c r="Q61" s="178">
        <v>140</v>
      </c>
      <c r="R61" s="178">
        <f t="shared" si="13"/>
        <v>403.2</v>
      </c>
      <c r="S61" s="178">
        <v>60</v>
      </c>
      <c r="T61" s="178">
        <v>168</v>
      </c>
      <c r="U61" s="178">
        <v>0</v>
      </c>
      <c r="V61" s="178">
        <v>135</v>
      </c>
      <c r="W61" s="178">
        <v>0</v>
      </c>
      <c r="X61" s="178">
        <v>0</v>
      </c>
      <c r="Y61" s="178">
        <v>0</v>
      </c>
      <c r="Z61" s="178">
        <v>0</v>
      </c>
      <c r="AA61" s="178">
        <v>0</v>
      </c>
      <c r="AB61" s="49">
        <f t="shared" si="9"/>
        <v>363</v>
      </c>
      <c r="AD61" s="182">
        <f t="shared" si="14"/>
        <v>44245</v>
      </c>
      <c r="AE61" s="301">
        <f>S61*Assumption!$K$7</f>
        <v>4980</v>
      </c>
      <c r="AF61" s="301">
        <f>T61*Assumption!$K$10</f>
        <v>6888</v>
      </c>
      <c r="AG61" s="301">
        <f>U61*Assumption!$K$9</f>
        <v>0</v>
      </c>
      <c r="AH61" s="301">
        <f>V61*Assumption!$K$11</f>
        <v>4995</v>
      </c>
      <c r="AI61" s="301">
        <f>W61*Assumption!$K$6</f>
        <v>0</v>
      </c>
      <c r="AJ61" s="301">
        <f>X61*Assumption!$K$8</f>
        <v>0</v>
      </c>
      <c r="AK61" s="301">
        <f>Y61*Assumption!$K$12</f>
        <v>0</v>
      </c>
      <c r="AL61" s="301">
        <f>Z61*Assumption!$K$14</f>
        <v>0</v>
      </c>
      <c r="AM61" s="301">
        <f>AA61*Assumption!$K$13</f>
        <v>0</v>
      </c>
      <c r="AN61" s="49">
        <f t="shared" si="10"/>
        <v>16863</v>
      </c>
    </row>
    <row r="62" spans="2:40" x14ac:dyDescent="0.35">
      <c r="B62" s="44">
        <f>B61+1</f>
        <v>44246</v>
      </c>
      <c r="C62" s="298">
        <v>140</v>
      </c>
      <c r="D62" s="298">
        <f t="shared" si="11"/>
        <v>403.2</v>
      </c>
      <c r="E62" s="298">
        <v>30</v>
      </c>
      <c r="F62" s="298">
        <v>17</v>
      </c>
      <c r="G62" s="298">
        <v>205</v>
      </c>
      <c r="H62" s="298">
        <v>16.8</v>
      </c>
      <c r="I62" s="298">
        <v>152</v>
      </c>
      <c r="J62" s="298">
        <v>4.2</v>
      </c>
      <c r="K62" s="298">
        <v>190</v>
      </c>
      <c r="L62" s="300">
        <v>385</v>
      </c>
      <c r="M62" s="300">
        <v>224</v>
      </c>
      <c r="N62" s="257">
        <v>1.4</v>
      </c>
      <c r="O62" s="50"/>
      <c r="P62" s="182">
        <f t="shared" si="12"/>
        <v>44246</v>
      </c>
      <c r="Q62" s="178">
        <v>140</v>
      </c>
      <c r="R62" s="178">
        <f t="shared" si="13"/>
        <v>403.2</v>
      </c>
      <c r="S62" s="178">
        <v>0</v>
      </c>
      <c r="T62" s="178">
        <v>240</v>
      </c>
      <c r="U62" s="178">
        <v>135</v>
      </c>
      <c r="V62" s="178">
        <v>0</v>
      </c>
      <c r="W62" s="178">
        <v>0</v>
      </c>
      <c r="X62" s="178">
        <v>0</v>
      </c>
      <c r="Y62" s="178">
        <v>0</v>
      </c>
      <c r="Z62" s="178">
        <v>0</v>
      </c>
      <c r="AA62" s="178">
        <v>0</v>
      </c>
      <c r="AB62" s="49">
        <f t="shared" si="9"/>
        <v>375</v>
      </c>
      <c r="AD62" s="182">
        <f t="shared" si="14"/>
        <v>44246</v>
      </c>
      <c r="AE62" s="301">
        <f>S62*Assumption!$K$7</f>
        <v>0</v>
      </c>
      <c r="AF62" s="301">
        <f>T62*Assumption!$K$10</f>
        <v>9840</v>
      </c>
      <c r="AG62" s="301">
        <f>U62*Assumption!$K$9</f>
        <v>7425</v>
      </c>
      <c r="AH62" s="301">
        <f>V62*Assumption!$K$11</f>
        <v>0</v>
      </c>
      <c r="AI62" s="301">
        <f>W62*Assumption!$K$6</f>
        <v>0</v>
      </c>
      <c r="AJ62" s="301">
        <f>X62*Assumption!$K$8</f>
        <v>0</v>
      </c>
      <c r="AK62" s="301">
        <f>Y62*Assumption!$K$12</f>
        <v>0</v>
      </c>
      <c r="AL62" s="301">
        <f>Z62*Assumption!$K$14</f>
        <v>0</v>
      </c>
      <c r="AM62" s="301">
        <f>AA62*Assumption!$K$13</f>
        <v>0</v>
      </c>
      <c r="AN62" s="49">
        <f t="shared" si="10"/>
        <v>17265</v>
      </c>
    </row>
    <row r="63" spans="2:40" x14ac:dyDescent="0.35">
      <c r="B63" s="44">
        <f t="shared" ref="B63:B71" si="16">B62+1</f>
        <v>44247</v>
      </c>
      <c r="C63" s="298">
        <v>140</v>
      </c>
      <c r="D63" s="298">
        <f t="shared" si="11"/>
        <v>403.2</v>
      </c>
      <c r="E63" s="298">
        <v>30</v>
      </c>
      <c r="F63" s="298">
        <v>17</v>
      </c>
      <c r="G63" s="298">
        <v>205</v>
      </c>
      <c r="H63" s="298">
        <v>16.8</v>
      </c>
      <c r="I63" s="298">
        <v>152</v>
      </c>
      <c r="J63" s="298">
        <v>4.2</v>
      </c>
      <c r="K63" s="298">
        <v>190</v>
      </c>
      <c r="L63" s="300">
        <v>385</v>
      </c>
      <c r="M63" s="300">
        <v>224</v>
      </c>
      <c r="N63" s="257">
        <v>1.4</v>
      </c>
      <c r="O63" s="50"/>
      <c r="P63" s="182">
        <f t="shared" si="12"/>
        <v>44247</v>
      </c>
      <c r="Q63" s="178">
        <v>140</v>
      </c>
      <c r="R63" s="178">
        <f t="shared" si="13"/>
        <v>403.2</v>
      </c>
      <c r="S63" s="178">
        <v>0</v>
      </c>
      <c r="T63" s="178">
        <v>240</v>
      </c>
      <c r="U63" s="178">
        <v>0</v>
      </c>
      <c r="V63" s="178">
        <v>135</v>
      </c>
      <c r="W63" s="178">
        <v>0</v>
      </c>
      <c r="X63" s="178">
        <v>0</v>
      </c>
      <c r="Y63" s="178">
        <v>0</v>
      </c>
      <c r="Z63" s="178">
        <v>0</v>
      </c>
      <c r="AA63" s="178">
        <v>0</v>
      </c>
      <c r="AB63" s="49">
        <f t="shared" si="9"/>
        <v>375</v>
      </c>
      <c r="AD63" s="182">
        <f t="shared" si="14"/>
        <v>44247</v>
      </c>
      <c r="AE63" s="301">
        <f>S63*Assumption!$K$7</f>
        <v>0</v>
      </c>
      <c r="AF63" s="301">
        <f>T63*Assumption!$K$10</f>
        <v>9840</v>
      </c>
      <c r="AG63" s="301">
        <f>U63*Assumption!$K$9</f>
        <v>0</v>
      </c>
      <c r="AH63" s="301">
        <f>V63*Assumption!$K$11</f>
        <v>4995</v>
      </c>
      <c r="AI63" s="301">
        <f>W63*Assumption!$K$6</f>
        <v>0</v>
      </c>
      <c r="AJ63" s="301">
        <f>X63*Assumption!$K$8</f>
        <v>0</v>
      </c>
      <c r="AK63" s="301">
        <f>Y63*Assumption!$K$12</f>
        <v>0</v>
      </c>
      <c r="AL63" s="301">
        <f>Z63*Assumption!$K$14</f>
        <v>0</v>
      </c>
      <c r="AM63" s="301">
        <f>AA63*Assumption!$K$13</f>
        <v>0</v>
      </c>
      <c r="AN63" s="49">
        <f t="shared" si="10"/>
        <v>14835</v>
      </c>
    </row>
    <row r="64" spans="2:40" x14ac:dyDescent="0.35">
      <c r="B64" s="44">
        <f t="shared" si="16"/>
        <v>44248</v>
      </c>
      <c r="C64" s="298">
        <v>140</v>
      </c>
      <c r="D64" s="298">
        <f t="shared" si="11"/>
        <v>403.2</v>
      </c>
      <c r="E64" s="298">
        <v>30</v>
      </c>
      <c r="F64" s="298">
        <v>17</v>
      </c>
      <c r="G64" s="298">
        <v>205</v>
      </c>
      <c r="H64" s="298">
        <v>16.8</v>
      </c>
      <c r="I64" s="298">
        <v>152</v>
      </c>
      <c r="J64" s="298">
        <v>4.2</v>
      </c>
      <c r="K64" s="298">
        <v>190</v>
      </c>
      <c r="L64" s="300">
        <v>385</v>
      </c>
      <c r="M64" s="300">
        <v>224</v>
      </c>
      <c r="N64" s="257">
        <v>1.4</v>
      </c>
      <c r="O64" s="50"/>
      <c r="P64" s="182">
        <f t="shared" si="12"/>
        <v>44248</v>
      </c>
      <c r="Q64" s="178">
        <v>140</v>
      </c>
      <c r="R64" s="178">
        <f t="shared" si="13"/>
        <v>403.2</v>
      </c>
      <c r="S64" s="178">
        <v>90</v>
      </c>
      <c r="T64" s="178">
        <v>288</v>
      </c>
      <c r="U64" s="178">
        <v>0</v>
      </c>
      <c r="V64" s="178">
        <v>0</v>
      </c>
      <c r="W64" s="178">
        <v>0</v>
      </c>
      <c r="X64" s="178">
        <v>0</v>
      </c>
      <c r="Y64" s="178">
        <v>0</v>
      </c>
      <c r="Z64" s="178">
        <v>0</v>
      </c>
      <c r="AA64" s="178">
        <v>0</v>
      </c>
      <c r="AB64" s="49">
        <f t="shared" si="9"/>
        <v>378</v>
      </c>
      <c r="AD64" s="182">
        <f t="shared" si="14"/>
        <v>44248</v>
      </c>
      <c r="AE64" s="301">
        <f>S64*Assumption!$K$7</f>
        <v>7470</v>
      </c>
      <c r="AF64" s="301">
        <f>T64*Assumption!$K$10</f>
        <v>11808</v>
      </c>
      <c r="AG64" s="301">
        <f>U64*Assumption!$K$9</f>
        <v>0</v>
      </c>
      <c r="AH64" s="301">
        <f>V64*Assumption!$K$11</f>
        <v>0</v>
      </c>
      <c r="AI64" s="301">
        <f>W64*Assumption!$K$6</f>
        <v>0</v>
      </c>
      <c r="AJ64" s="301">
        <f>X64*Assumption!$K$8</f>
        <v>0</v>
      </c>
      <c r="AK64" s="301">
        <f>Y64*Assumption!$K$12</f>
        <v>0</v>
      </c>
      <c r="AL64" s="301">
        <f>Z64*Assumption!$K$14</f>
        <v>0</v>
      </c>
      <c r="AM64" s="301">
        <f>AA64*Assumption!$K$13</f>
        <v>0</v>
      </c>
      <c r="AN64" s="49">
        <f t="shared" si="10"/>
        <v>19278</v>
      </c>
    </row>
    <row r="65" spans="2:40" x14ac:dyDescent="0.35">
      <c r="B65" s="44">
        <f t="shared" si="16"/>
        <v>44249</v>
      </c>
      <c r="C65" s="298">
        <v>140</v>
      </c>
      <c r="D65" s="298">
        <f t="shared" si="11"/>
        <v>403.2</v>
      </c>
      <c r="E65" s="298">
        <v>30</v>
      </c>
      <c r="F65" s="298">
        <v>17</v>
      </c>
      <c r="G65" s="298">
        <v>205</v>
      </c>
      <c r="H65" s="298">
        <v>16.8</v>
      </c>
      <c r="I65" s="298">
        <v>152</v>
      </c>
      <c r="J65" s="298">
        <v>4.2</v>
      </c>
      <c r="K65" s="298">
        <v>190</v>
      </c>
      <c r="L65" s="300">
        <v>385</v>
      </c>
      <c r="M65" s="300">
        <v>224</v>
      </c>
      <c r="N65" s="257">
        <v>1.4</v>
      </c>
      <c r="O65" s="50"/>
      <c r="P65" s="182">
        <f t="shared" si="12"/>
        <v>44249</v>
      </c>
      <c r="Q65" s="178">
        <v>140</v>
      </c>
      <c r="R65" s="178">
        <f t="shared" si="13"/>
        <v>403.2</v>
      </c>
      <c r="S65" s="178">
        <v>180</v>
      </c>
      <c r="T65" s="178">
        <v>0</v>
      </c>
      <c r="U65" s="178">
        <v>197.99999999999997</v>
      </c>
      <c r="V65" s="178">
        <v>0</v>
      </c>
      <c r="W65" s="178">
        <v>0</v>
      </c>
      <c r="X65" s="178">
        <v>0</v>
      </c>
      <c r="Y65" s="178">
        <v>0</v>
      </c>
      <c r="Z65" s="178">
        <v>0</v>
      </c>
      <c r="AA65" s="178">
        <v>0</v>
      </c>
      <c r="AB65" s="49">
        <f t="shared" si="9"/>
        <v>378</v>
      </c>
      <c r="AD65" s="182">
        <f t="shared" si="14"/>
        <v>44249</v>
      </c>
      <c r="AE65" s="301">
        <f>S65*Assumption!$K$7</f>
        <v>14940</v>
      </c>
      <c r="AF65" s="301">
        <f>T65*Assumption!$K$10</f>
        <v>0</v>
      </c>
      <c r="AG65" s="301">
        <f>U65*Assumption!$K$9</f>
        <v>10889.999999999998</v>
      </c>
      <c r="AH65" s="301">
        <f>V65*Assumption!$K$11</f>
        <v>0</v>
      </c>
      <c r="AI65" s="301">
        <f>W65*Assumption!$K$6</f>
        <v>0</v>
      </c>
      <c r="AJ65" s="301">
        <f>X65*Assumption!$K$8</f>
        <v>0</v>
      </c>
      <c r="AK65" s="301">
        <f>Y65*Assumption!$K$12</f>
        <v>0</v>
      </c>
      <c r="AL65" s="301">
        <f>Z65*Assumption!$K$14</f>
        <v>0</v>
      </c>
      <c r="AM65" s="301">
        <f>AA65*Assumption!$K$13</f>
        <v>0</v>
      </c>
      <c r="AN65" s="49">
        <f t="shared" si="10"/>
        <v>25830</v>
      </c>
    </row>
    <row r="66" spans="2:40" x14ac:dyDescent="0.35">
      <c r="B66" s="44">
        <f t="shared" si="16"/>
        <v>44250</v>
      </c>
      <c r="C66" s="298">
        <v>140</v>
      </c>
      <c r="D66" s="298">
        <f t="shared" si="11"/>
        <v>403.2</v>
      </c>
      <c r="E66" s="298">
        <v>30</v>
      </c>
      <c r="F66" s="298">
        <v>17</v>
      </c>
      <c r="G66" s="298">
        <v>205</v>
      </c>
      <c r="H66" s="298">
        <v>16.8</v>
      </c>
      <c r="I66" s="298">
        <v>152</v>
      </c>
      <c r="J66" s="298">
        <v>4.2</v>
      </c>
      <c r="K66" s="298">
        <v>190</v>
      </c>
      <c r="L66" s="300">
        <v>385</v>
      </c>
      <c r="M66" s="300">
        <v>224</v>
      </c>
      <c r="N66" s="257">
        <v>1.4</v>
      </c>
      <c r="O66" s="50"/>
      <c r="P66" s="182">
        <f t="shared" si="12"/>
        <v>44250</v>
      </c>
      <c r="Q66" s="178">
        <v>140</v>
      </c>
      <c r="R66" s="178">
        <f t="shared" si="13"/>
        <v>403.2</v>
      </c>
      <c r="S66" s="178">
        <v>120</v>
      </c>
      <c r="T66" s="178">
        <v>240</v>
      </c>
      <c r="U66" s="178">
        <v>0</v>
      </c>
      <c r="V66" s="178">
        <v>0</v>
      </c>
      <c r="W66" s="178">
        <v>0</v>
      </c>
      <c r="X66" s="178">
        <v>0</v>
      </c>
      <c r="Y66" s="178">
        <v>0</v>
      </c>
      <c r="Z66" s="178">
        <v>0</v>
      </c>
      <c r="AA66" s="178">
        <v>0</v>
      </c>
      <c r="AB66" s="49">
        <f t="shared" si="9"/>
        <v>360</v>
      </c>
      <c r="AD66" s="182">
        <f t="shared" si="14"/>
        <v>44250</v>
      </c>
      <c r="AE66" s="301">
        <f>S66*Assumption!$K$7</f>
        <v>9960</v>
      </c>
      <c r="AF66" s="301">
        <f>T66*Assumption!$K$10</f>
        <v>9840</v>
      </c>
      <c r="AG66" s="301">
        <f>U66*Assumption!$K$9</f>
        <v>0</v>
      </c>
      <c r="AH66" s="301">
        <f>V66*Assumption!$K$11</f>
        <v>0</v>
      </c>
      <c r="AI66" s="301">
        <f>W66*Assumption!$K$6</f>
        <v>0</v>
      </c>
      <c r="AJ66" s="301">
        <f>X66*Assumption!$K$8</f>
        <v>0</v>
      </c>
      <c r="AK66" s="301">
        <f>Y66*Assumption!$K$12</f>
        <v>0</v>
      </c>
      <c r="AL66" s="301">
        <f>Z66*Assumption!$K$14</f>
        <v>0</v>
      </c>
      <c r="AM66" s="301">
        <f>AA66*Assumption!$K$13</f>
        <v>0</v>
      </c>
      <c r="AN66" s="49">
        <f t="shared" si="10"/>
        <v>19800</v>
      </c>
    </row>
    <row r="67" spans="2:40" x14ac:dyDescent="0.35">
      <c r="B67" s="44">
        <f t="shared" si="16"/>
        <v>44251</v>
      </c>
      <c r="C67" s="298">
        <v>140</v>
      </c>
      <c r="D67" s="298">
        <f t="shared" si="11"/>
        <v>403.2</v>
      </c>
      <c r="E67" s="298">
        <v>36</v>
      </c>
      <c r="F67" s="298">
        <v>17.5</v>
      </c>
      <c r="G67" s="298">
        <v>195</v>
      </c>
      <c r="H67" s="298">
        <v>16.8</v>
      </c>
      <c r="I67" s="298">
        <v>146</v>
      </c>
      <c r="J67" s="298">
        <v>4.2</v>
      </c>
      <c r="K67" s="298">
        <v>189</v>
      </c>
      <c r="L67" s="300">
        <v>385</v>
      </c>
      <c r="M67" s="300">
        <v>224</v>
      </c>
      <c r="N67" s="257">
        <v>1.4</v>
      </c>
      <c r="O67" s="50"/>
      <c r="P67" s="182">
        <f t="shared" si="12"/>
        <v>44251</v>
      </c>
      <c r="Q67" s="178">
        <v>140</v>
      </c>
      <c r="R67" s="178">
        <f t="shared" si="13"/>
        <v>403.2</v>
      </c>
      <c r="S67" s="178">
        <v>0</v>
      </c>
      <c r="T67" s="178">
        <v>0</v>
      </c>
      <c r="U67" s="178">
        <v>377.99999999999994</v>
      </c>
      <c r="V67" s="178">
        <v>0</v>
      </c>
      <c r="W67" s="178">
        <v>0</v>
      </c>
      <c r="X67" s="178">
        <v>0</v>
      </c>
      <c r="Y67" s="178">
        <v>0</v>
      </c>
      <c r="Z67" s="178">
        <v>0</v>
      </c>
      <c r="AA67" s="178">
        <v>0</v>
      </c>
      <c r="AB67" s="49">
        <f t="shared" si="9"/>
        <v>377.99999999999994</v>
      </c>
      <c r="AD67" s="182">
        <f t="shared" si="14"/>
        <v>44251</v>
      </c>
      <c r="AE67" s="301">
        <f>S67*Assumption!$K$7</f>
        <v>0</v>
      </c>
      <c r="AF67" s="301">
        <f>T67*Assumption!$K$10</f>
        <v>0</v>
      </c>
      <c r="AG67" s="301">
        <f>U67*Assumption!$K$9</f>
        <v>20789.999999999996</v>
      </c>
      <c r="AH67" s="301">
        <f>V67*Assumption!$K$11</f>
        <v>0</v>
      </c>
      <c r="AI67" s="301">
        <f>W67*Assumption!$K$6</f>
        <v>0</v>
      </c>
      <c r="AJ67" s="301">
        <f>X67*Assumption!$K$8</f>
        <v>0</v>
      </c>
      <c r="AK67" s="301">
        <f>Y67*Assumption!$K$12</f>
        <v>0</v>
      </c>
      <c r="AL67" s="301">
        <f>Z67*Assumption!$K$14</f>
        <v>0</v>
      </c>
      <c r="AM67" s="301">
        <f>AA67*Assumption!$K$13</f>
        <v>0</v>
      </c>
      <c r="AN67" s="49">
        <f t="shared" si="10"/>
        <v>20789.999999999996</v>
      </c>
    </row>
    <row r="68" spans="2:40" x14ac:dyDescent="0.35">
      <c r="B68" s="44">
        <f t="shared" si="16"/>
        <v>44252</v>
      </c>
      <c r="C68" s="298">
        <v>140</v>
      </c>
      <c r="D68" s="298">
        <f t="shared" si="11"/>
        <v>403.2</v>
      </c>
      <c r="E68" s="298">
        <v>36</v>
      </c>
      <c r="F68" s="298">
        <v>17.5</v>
      </c>
      <c r="G68" s="298">
        <v>195</v>
      </c>
      <c r="H68" s="298">
        <v>16.8</v>
      </c>
      <c r="I68" s="298">
        <v>146</v>
      </c>
      <c r="J68" s="298">
        <v>4.2</v>
      </c>
      <c r="K68" s="298">
        <v>189</v>
      </c>
      <c r="L68" s="300">
        <v>385</v>
      </c>
      <c r="M68" s="300">
        <v>224</v>
      </c>
      <c r="N68" s="257">
        <v>1.4</v>
      </c>
      <c r="O68" s="50"/>
      <c r="P68" s="182">
        <f t="shared" si="12"/>
        <v>44252</v>
      </c>
      <c r="Q68" s="178">
        <v>140</v>
      </c>
      <c r="R68" s="178">
        <f t="shared" si="13"/>
        <v>403.2</v>
      </c>
      <c r="S68" s="178">
        <v>0</v>
      </c>
      <c r="T68" s="178">
        <v>384</v>
      </c>
      <c r="U68" s="178">
        <v>0</v>
      </c>
      <c r="V68" s="178">
        <v>0</v>
      </c>
      <c r="W68" s="178">
        <v>0</v>
      </c>
      <c r="X68" s="178">
        <v>0</v>
      </c>
      <c r="Y68" s="178">
        <v>0</v>
      </c>
      <c r="Z68" s="178">
        <v>0</v>
      </c>
      <c r="AA68" s="178">
        <v>0</v>
      </c>
      <c r="AB68" s="49">
        <f t="shared" si="9"/>
        <v>384</v>
      </c>
      <c r="AD68" s="182">
        <f t="shared" si="14"/>
        <v>44252</v>
      </c>
      <c r="AE68" s="301">
        <f>S68*Assumption!$K$7</f>
        <v>0</v>
      </c>
      <c r="AF68" s="301">
        <f>T68*Assumption!$K$10</f>
        <v>15744</v>
      </c>
      <c r="AG68" s="301">
        <f>U68*Assumption!$K$9</f>
        <v>0</v>
      </c>
      <c r="AH68" s="301">
        <f>V68*Assumption!$K$11</f>
        <v>0</v>
      </c>
      <c r="AI68" s="301">
        <f>W68*Assumption!$K$6</f>
        <v>0</v>
      </c>
      <c r="AJ68" s="301">
        <f>X68*Assumption!$K$8</f>
        <v>0</v>
      </c>
      <c r="AK68" s="301">
        <f>Y68*Assumption!$K$12</f>
        <v>0</v>
      </c>
      <c r="AL68" s="301">
        <f>Z68*Assumption!$K$14</f>
        <v>0</v>
      </c>
      <c r="AM68" s="301">
        <f>AA68*Assumption!$K$13</f>
        <v>0</v>
      </c>
      <c r="AN68" s="49">
        <f t="shared" si="10"/>
        <v>15744</v>
      </c>
    </row>
    <row r="69" spans="2:40" x14ac:dyDescent="0.35">
      <c r="B69" s="44">
        <f t="shared" si="16"/>
        <v>44253</v>
      </c>
      <c r="C69" s="298">
        <v>140</v>
      </c>
      <c r="D69" s="298">
        <f t="shared" si="11"/>
        <v>403.2</v>
      </c>
      <c r="E69" s="298">
        <v>36</v>
      </c>
      <c r="F69" s="298">
        <v>17.5</v>
      </c>
      <c r="G69" s="298">
        <v>195</v>
      </c>
      <c r="H69" s="298">
        <v>16.8</v>
      </c>
      <c r="I69" s="298">
        <v>146</v>
      </c>
      <c r="J69" s="298">
        <v>4.2</v>
      </c>
      <c r="K69" s="298">
        <v>189</v>
      </c>
      <c r="L69" s="300">
        <v>385</v>
      </c>
      <c r="M69" s="300">
        <v>224</v>
      </c>
      <c r="N69" s="257">
        <v>1.4</v>
      </c>
      <c r="O69" s="50"/>
      <c r="P69" s="182">
        <f t="shared" si="12"/>
        <v>44253</v>
      </c>
      <c r="Q69" s="178">
        <v>140</v>
      </c>
      <c r="R69" s="178">
        <f t="shared" si="13"/>
        <v>403.2</v>
      </c>
      <c r="S69" s="178">
        <v>0</v>
      </c>
      <c r="T69" s="178">
        <v>264</v>
      </c>
      <c r="U69" s="178">
        <v>107.99999999999999</v>
      </c>
      <c r="V69" s="178">
        <v>0</v>
      </c>
      <c r="W69" s="178">
        <v>0</v>
      </c>
      <c r="X69" s="178">
        <v>0</v>
      </c>
      <c r="Y69" s="178">
        <v>0</v>
      </c>
      <c r="Z69" s="178">
        <v>0</v>
      </c>
      <c r="AA69" s="178">
        <v>0</v>
      </c>
      <c r="AB69" s="49">
        <f t="shared" si="9"/>
        <v>372</v>
      </c>
      <c r="AD69" s="182">
        <f t="shared" si="14"/>
        <v>44253</v>
      </c>
      <c r="AE69" s="301">
        <f>S69*Assumption!$K$7</f>
        <v>0</v>
      </c>
      <c r="AF69" s="301">
        <f>T69*Assumption!$K$10</f>
        <v>10824</v>
      </c>
      <c r="AG69" s="301">
        <f>U69*Assumption!$K$9</f>
        <v>5939.9999999999991</v>
      </c>
      <c r="AH69" s="301">
        <f>V69*Assumption!$K$11</f>
        <v>0</v>
      </c>
      <c r="AI69" s="301">
        <f>W69*Assumption!$K$6</f>
        <v>0</v>
      </c>
      <c r="AJ69" s="301">
        <f>X69*Assumption!$K$8</f>
        <v>0</v>
      </c>
      <c r="AK69" s="301">
        <f>Y69*Assumption!$K$12</f>
        <v>0</v>
      </c>
      <c r="AL69" s="301">
        <f>Z69*Assumption!$K$14</f>
        <v>0</v>
      </c>
      <c r="AM69" s="301">
        <f>AA69*Assumption!$K$13</f>
        <v>0</v>
      </c>
      <c r="AN69" s="49">
        <f t="shared" si="10"/>
        <v>16764</v>
      </c>
    </row>
    <row r="70" spans="2:40" x14ac:dyDescent="0.35">
      <c r="B70" s="44">
        <f t="shared" si="16"/>
        <v>44254</v>
      </c>
      <c r="C70" s="298">
        <v>140</v>
      </c>
      <c r="D70" s="298">
        <f t="shared" si="11"/>
        <v>403.2</v>
      </c>
      <c r="E70" s="298">
        <v>36</v>
      </c>
      <c r="F70" s="298">
        <v>17.5</v>
      </c>
      <c r="G70" s="298">
        <v>195</v>
      </c>
      <c r="H70" s="298">
        <v>16.8</v>
      </c>
      <c r="I70" s="298">
        <v>146</v>
      </c>
      <c r="J70" s="298">
        <v>4.2</v>
      </c>
      <c r="K70" s="298">
        <v>189</v>
      </c>
      <c r="L70" s="300">
        <v>385</v>
      </c>
      <c r="M70" s="300">
        <v>224</v>
      </c>
      <c r="N70" s="257">
        <v>1.4</v>
      </c>
      <c r="O70" s="50"/>
      <c r="P70" s="182">
        <f t="shared" si="12"/>
        <v>44254</v>
      </c>
      <c r="Q70" s="178">
        <v>140</v>
      </c>
      <c r="R70" s="178">
        <f t="shared" si="13"/>
        <v>403.2</v>
      </c>
      <c r="S70" s="178">
        <v>132</v>
      </c>
      <c r="T70" s="178">
        <v>240</v>
      </c>
      <c r="U70" s="178">
        <v>0</v>
      </c>
      <c r="V70" s="178">
        <v>0</v>
      </c>
      <c r="W70" s="178">
        <v>0</v>
      </c>
      <c r="X70" s="178">
        <v>0</v>
      </c>
      <c r="Y70" s="178">
        <v>0</v>
      </c>
      <c r="Z70" s="178">
        <v>0</v>
      </c>
      <c r="AA70" s="178">
        <v>0</v>
      </c>
      <c r="AB70" s="49">
        <f t="shared" si="9"/>
        <v>372</v>
      </c>
      <c r="AD70" s="182">
        <f t="shared" si="14"/>
        <v>44254</v>
      </c>
      <c r="AE70" s="301">
        <f>S70*Assumption!$K$7</f>
        <v>10956</v>
      </c>
      <c r="AF70" s="301">
        <f>T70*Assumption!$K$10</f>
        <v>9840</v>
      </c>
      <c r="AG70" s="301">
        <f>U70*Assumption!$K$9</f>
        <v>0</v>
      </c>
      <c r="AH70" s="301">
        <f>V70*Assumption!$K$11</f>
        <v>0</v>
      </c>
      <c r="AI70" s="301">
        <f>W70*Assumption!$K$6</f>
        <v>0</v>
      </c>
      <c r="AJ70" s="301">
        <f>X70*Assumption!$K$8</f>
        <v>0</v>
      </c>
      <c r="AK70" s="301">
        <f>Y70*Assumption!$K$12</f>
        <v>0</v>
      </c>
      <c r="AL70" s="301">
        <f>Z70*Assumption!$K$14</f>
        <v>0</v>
      </c>
      <c r="AM70" s="301">
        <f>AA70*Assumption!$K$13</f>
        <v>0</v>
      </c>
      <c r="AN70" s="49">
        <f t="shared" si="10"/>
        <v>20796</v>
      </c>
    </row>
    <row r="71" spans="2:40" x14ac:dyDescent="0.35">
      <c r="B71" s="44">
        <f t="shared" si="16"/>
        <v>44255</v>
      </c>
      <c r="C71" s="298">
        <v>0</v>
      </c>
      <c r="D71" s="298">
        <f t="shared" si="11"/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300">
        <v>0</v>
      </c>
      <c r="N71" s="257">
        <v>0</v>
      </c>
      <c r="O71" s="50"/>
      <c r="P71" s="182">
        <f t="shared" si="12"/>
        <v>44255</v>
      </c>
      <c r="Q71" s="178">
        <v>0</v>
      </c>
      <c r="R71" s="178">
        <f t="shared" si="13"/>
        <v>0</v>
      </c>
      <c r="S71" s="178">
        <v>0</v>
      </c>
      <c r="T71" s="178">
        <v>0</v>
      </c>
      <c r="U71" s="178">
        <v>0</v>
      </c>
      <c r="V71" s="178">
        <v>0</v>
      </c>
      <c r="W71" s="178">
        <v>0</v>
      </c>
      <c r="X71" s="178">
        <v>0</v>
      </c>
      <c r="Y71" s="178">
        <v>0</v>
      </c>
      <c r="Z71" s="178">
        <v>0</v>
      </c>
      <c r="AA71" s="178">
        <v>0</v>
      </c>
      <c r="AB71" s="49">
        <f t="shared" si="9"/>
        <v>0</v>
      </c>
      <c r="AD71" s="182">
        <f t="shared" si="14"/>
        <v>44255</v>
      </c>
      <c r="AE71" s="301">
        <f>S71*Assumption!$K$7</f>
        <v>0</v>
      </c>
      <c r="AF71" s="301">
        <f>T71*Assumption!$K$10</f>
        <v>0</v>
      </c>
      <c r="AG71" s="301">
        <f>U71*Assumption!$K$9</f>
        <v>0</v>
      </c>
      <c r="AH71" s="301">
        <f>V71*Assumption!$K$11</f>
        <v>0</v>
      </c>
      <c r="AI71" s="301">
        <f>W71*Assumption!$K$6</f>
        <v>0</v>
      </c>
      <c r="AJ71" s="301">
        <f>X71*Assumption!$K$8</f>
        <v>0</v>
      </c>
      <c r="AK71" s="301">
        <f>Y71*Assumption!$K$12</f>
        <v>0</v>
      </c>
      <c r="AL71" s="301">
        <f>Z71*Assumption!$K$14</f>
        <v>0</v>
      </c>
      <c r="AM71" s="301">
        <f>AA71*Assumption!$K$13</f>
        <v>0</v>
      </c>
      <c r="AN71" s="49">
        <f t="shared" si="10"/>
        <v>0</v>
      </c>
    </row>
    <row r="72" spans="2:40" ht="15" thickBot="1" x14ac:dyDescent="0.4">
      <c r="B72" s="313" t="s">
        <v>183</v>
      </c>
      <c r="C72" s="314">
        <f t="shared" ref="C72:N72" si="17">SUM(C44:C71)</f>
        <v>3360</v>
      </c>
      <c r="D72" s="314">
        <f t="shared" si="17"/>
        <v>9676.7999999999993</v>
      </c>
      <c r="E72" s="314">
        <f t="shared" si="17"/>
        <v>807</v>
      </c>
      <c r="F72" s="314">
        <f t="shared" si="17"/>
        <v>420.5</v>
      </c>
      <c r="G72" s="314">
        <f t="shared" si="17"/>
        <v>4705</v>
      </c>
      <c r="H72" s="314">
        <f t="shared" si="17"/>
        <v>403.20000000000016</v>
      </c>
      <c r="I72" s="314">
        <f t="shared" si="17"/>
        <v>3561</v>
      </c>
      <c r="J72" s="314">
        <f t="shared" si="17"/>
        <v>100.80000000000004</v>
      </c>
      <c r="K72" s="314">
        <f t="shared" si="17"/>
        <v>4535</v>
      </c>
      <c r="L72" s="314">
        <f t="shared" si="17"/>
        <v>9240</v>
      </c>
      <c r="M72" s="314">
        <f t="shared" si="17"/>
        <v>5376</v>
      </c>
      <c r="N72" s="314">
        <f t="shared" si="17"/>
        <v>33.599999999999987</v>
      </c>
      <c r="P72" s="194" t="s">
        <v>183</v>
      </c>
      <c r="Q72" s="197">
        <f t="shared" ref="Q72:AB72" si="18">SUM(Q44:Q71)</f>
        <v>3360</v>
      </c>
      <c r="R72" s="197">
        <f t="shared" si="18"/>
        <v>9676.7999999999993</v>
      </c>
      <c r="S72" s="197">
        <f t="shared" si="18"/>
        <v>2352</v>
      </c>
      <c r="T72" s="197">
        <f t="shared" si="18"/>
        <v>4140</v>
      </c>
      <c r="U72" s="197">
        <f t="shared" si="18"/>
        <v>1845</v>
      </c>
      <c r="V72" s="197">
        <f t="shared" si="18"/>
        <v>648</v>
      </c>
      <c r="W72" s="197">
        <f t="shared" si="18"/>
        <v>0</v>
      </c>
      <c r="X72" s="197">
        <f t="shared" si="18"/>
        <v>0</v>
      </c>
      <c r="Y72" s="197">
        <f t="shared" si="18"/>
        <v>0</v>
      </c>
      <c r="Z72" s="197">
        <f t="shared" si="18"/>
        <v>24</v>
      </c>
      <c r="AA72" s="197">
        <f t="shared" si="18"/>
        <v>0</v>
      </c>
      <c r="AB72" s="198">
        <f t="shared" si="18"/>
        <v>9009</v>
      </c>
      <c r="AD72" s="194" t="s">
        <v>183</v>
      </c>
      <c r="AE72" s="304">
        <f>S72*Assumption!$K$7</f>
        <v>195216</v>
      </c>
      <c r="AF72" s="304">
        <f>T72*Assumption!$K$10</f>
        <v>169740</v>
      </c>
      <c r="AG72" s="304">
        <f>U72*Assumption!$K$9</f>
        <v>101475</v>
      </c>
      <c r="AH72" s="304">
        <f>V72*Assumption!$K$11</f>
        <v>23976</v>
      </c>
      <c r="AI72" s="304">
        <f>W72*Assumption!$K$6</f>
        <v>0</v>
      </c>
      <c r="AJ72" s="304">
        <f>X72*Assumption!$K$8</f>
        <v>0</v>
      </c>
      <c r="AK72" s="304">
        <f>Y72*Assumption!$K$12</f>
        <v>0</v>
      </c>
      <c r="AL72" s="304">
        <f>Z72*Assumption!$K$14</f>
        <v>480</v>
      </c>
      <c r="AM72" s="304">
        <f>AA72*Assumption!$K$13</f>
        <v>0</v>
      </c>
      <c r="AN72" s="198">
        <f t="shared" ref="AN72" si="19">SUM(AN44:AN71)</f>
        <v>490887</v>
      </c>
    </row>
    <row r="73" spans="2:40" x14ac:dyDescent="0.35">
      <c r="B73" s="190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P73" s="190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D73" s="190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</row>
    <row r="74" spans="2:40" ht="15" thickBot="1" x14ac:dyDescent="0.4">
      <c r="B74" s="190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P74" s="190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D74" s="190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</row>
    <row r="75" spans="2:40" ht="21" x14ac:dyDescent="0.35">
      <c r="B75" s="583" t="s">
        <v>208</v>
      </c>
      <c r="C75" s="584"/>
      <c r="D75" s="584"/>
      <c r="E75" s="584"/>
      <c r="F75" s="584"/>
      <c r="G75" s="584"/>
      <c r="H75" s="584"/>
      <c r="I75" s="584"/>
      <c r="J75" s="584"/>
      <c r="K75" s="584"/>
      <c r="L75" s="584"/>
      <c r="M75" s="584"/>
      <c r="N75" s="585"/>
      <c r="O75" s="171"/>
      <c r="P75" s="583" t="s">
        <v>208</v>
      </c>
      <c r="Q75" s="584"/>
      <c r="R75" s="584"/>
      <c r="S75" s="584"/>
      <c r="T75" s="584"/>
      <c r="U75" s="584"/>
      <c r="V75" s="584"/>
      <c r="W75" s="584"/>
      <c r="X75" s="584"/>
      <c r="Y75" s="584"/>
      <c r="Z75" s="584"/>
      <c r="AA75" s="584"/>
      <c r="AB75" s="585"/>
      <c r="AD75" s="583" t="s">
        <v>208</v>
      </c>
      <c r="AE75" s="584"/>
      <c r="AF75" s="584"/>
      <c r="AG75" s="584"/>
      <c r="AH75" s="584"/>
      <c r="AI75" s="584"/>
      <c r="AJ75" s="584"/>
      <c r="AK75" s="584"/>
      <c r="AL75" s="584"/>
      <c r="AM75" s="584"/>
      <c r="AN75" s="585"/>
    </row>
    <row r="76" spans="2:40" ht="21.5" thickBot="1" x14ac:dyDescent="0.4">
      <c r="B76" s="601">
        <v>44256</v>
      </c>
      <c r="C76" s="602"/>
      <c r="D76" s="602"/>
      <c r="E76" s="602"/>
      <c r="F76" s="602"/>
      <c r="G76" s="602"/>
      <c r="H76" s="602"/>
      <c r="I76" s="602"/>
      <c r="J76" s="602"/>
      <c r="K76" s="602"/>
      <c r="L76" s="602"/>
      <c r="M76" s="602"/>
      <c r="N76" s="603"/>
      <c r="O76" s="171"/>
      <c r="P76" s="586">
        <v>44256</v>
      </c>
      <c r="Q76" s="587"/>
      <c r="R76" s="587"/>
      <c r="S76" s="587"/>
      <c r="T76" s="587"/>
      <c r="U76" s="587"/>
      <c r="V76" s="587"/>
      <c r="W76" s="587"/>
      <c r="X76" s="587"/>
      <c r="Y76" s="587"/>
      <c r="Z76" s="587"/>
      <c r="AA76" s="587"/>
      <c r="AB76" s="588"/>
      <c r="AD76" s="586">
        <v>44256</v>
      </c>
      <c r="AE76" s="587"/>
      <c r="AF76" s="587"/>
      <c r="AG76" s="587"/>
      <c r="AH76" s="587"/>
      <c r="AI76" s="587"/>
      <c r="AJ76" s="587"/>
      <c r="AK76" s="587"/>
      <c r="AL76" s="587"/>
      <c r="AM76" s="587"/>
      <c r="AN76" s="588"/>
    </row>
    <row r="77" spans="2:40" ht="15" thickBot="1" x14ac:dyDescent="0.4">
      <c r="B77" s="598" t="s">
        <v>185</v>
      </c>
      <c r="C77" s="599"/>
      <c r="D77" s="599"/>
      <c r="E77" s="599"/>
      <c r="F77" s="599"/>
      <c r="G77" s="599"/>
      <c r="H77" s="599"/>
      <c r="I77" s="599"/>
      <c r="J77" s="599"/>
      <c r="K77" s="599"/>
      <c r="L77" s="599"/>
      <c r="M77" s="599"/>
      <c r="N77" s="600"/>
      <c r="O77" s="50"/>
      <c r="P77" s="589" t="s">
        <v>186</v>
      </c>
      <c r="Q77" s="590"/>
      <c r="R77" s="590"/>
      <c r="S77" s="590"/>
      <c r="T77" s="590"/>
      <c r="U77" s="590"/>
      <c r="V77" s="590"/>
      <c r="W77" s="590"/>
      <c r="X77" s="590"/>
      <c r="Y77" s="590"/>
      <c r="Z77" s="590"/>
      <c r="AA77" s="590"/>
      <c r="AB77" s="591"/>
      <c r="AD77" s="589" t="s">
        <v>338</v>
      </c>
      <c r="AE77" s="590"/>
      <c r="AF77" s="590"/>
      <c r="AG77" s="590"/>
      <c r="AH77" s="590"/>
      <c r="AI77" s="590"/>
      <c r="AJ77" s="590"/>
      <c r="AK77" s="590"/>
      <c r="AL77" s="590"/>
      <c r="AM77" s="590"/>
      <c r="AN77" s="591"/>
    </row>
    <row r="78" spans="2:40" ht="29.5" thickBot="1" x14ac:dyDescent="0.4">
      <c r="B78" s="173" t="s">
        <v>10</v>
      </c>
      <c r="C78" s="174" t="s">
        <v>187</v>
      </c>
      <c r="D78" s="174" t="s">
        <v>188</v>
      </c>
      <c r="E78" s="176" t="s">
        <v>189</v>
      </c>
      <c r="F78" s="176" t="s">
        <v>47</v>
      </c>
      <c r="G78" s="176" t="s">
        <v>190</v>
      </c>
      <c r="H78" s="176" t="s">
        <v>345</v>
      </c>
      <c r="I78" s="176" t="s">
        <v>191</v>
      </c>
      <c r="J78" s="176" t="s">
        <v>192</v>
      </c>
      <c r="K78" s="176" t="s">
        <v>193</v>
      </c>
      <c r="L78" s="193" t="s">
        <v>194</v>
      </c>
      <c r="M78" s="176" t="s">
        <v>195</v>
      </c>
      <c r="N78" s="177" t="s">
        <v>196</v>
      </c>
      <c r="P78" s="173" t="s">
        <v>10</v>
      </c>
      <c r="Q78" s="174" t="s">
        <v>187</v>
      </c>
      <c r="R78" s="174" t="s">
        <v>188</v>
      </c>
      <c r="S78" s="175" t="s">
        <v>197</v>
      </c>
      <c r="T78" s="174" t="s">
        <v>198</v>
      </c>
      <c r="U78" s="176" t="s">
        <v>199</v>
      </c>
      <c r="V78" s="176" t="s">
        <v>200</v>
      </c>
      <c r="W78" s="176" t="s">
        <v>201</v>
      </c>
      <c r="X78" s="176" t="s">
        <v>202</v>
      </c>
      <c r="Y78" s="176" t="s">
        <v>203</v>
      </c>
      <c r="Z78" s="176" t="s">
        <v>204</v>
      </c>
      <c r="AA78" s="176" t="s">
        <v>205</v>
      </c>
      <c r="AB78" s="177" t="s">
        <v>206</v>
      </c>
      <c r="AD78" s="173" t="s">
        <v>10</v>
      </c>
      <c r="AE78" s="175" t="s">
        <v>197</v>
      </c>
      <c r="AF78" s="174" t="s">
        <v>198</v>
      </c>
      <c r="AG78" s="176" t="s">
        <v>199</v>
      </c>
      <c r="AH78" s="176" t="s">
        <v>200</v>
      </c>
      <c r="AI78" s="176" t="s">
        <v>201</v>
      </c>
      <c r="AJ78" s="176" t="s">
        <v>202</v>
      </c>
      <c r="AK78" s="176" t="s">
        <v>203</v>
      </c>
      <c r="AL78" s="176" t="s">
        <v>204</v>
      </c>
      <c r="AM78" s="176" t="s">
        <v>205</v>
      </c>
      <c r="AN78" s="177" t="s">
        <v>339</v>
      </c>
    </row>
    <row r="79" spans="2:40" x14ac:dyDescent="0.35">
      <c r="B79" s="44">
        <v>44256</v>
      </c>
      <c r="C79" s="178">
        <v>140</v>
      </c>
      <c r="D79" s="178">
        <f>C79*2.88</f>
        <v>403.2</v>
      </c>
      <c r="E79" s="199">
        <v>31</v>
      </c>
      <c r="F79" s="199">
        <v>17.5</v>
      </c>
      <c r="G79" s="199">
        <v>190</v>
      </c>
      <c r="H79" s="199">
        <v>10.199999999999999</v>
      </c>
      <c r="I79" s="199">
        <v>145</v>
      </c>
      <c r="J79" s="199">
        <v>4.2</v>
      </c>
      <c r="K79" s="199">
        <v>270</v>
      </c>
      <c r="L79" s="199">
        <v>437.5</v>
      </c>
      <c r="M79" s="178">
        <v>105</v>
      </c>
      <c r="N79" s="202">
        <v>0</v>
      </c>
      <c r="O79" s="50"/>
      <c r="P79" s="180">
        <v>44256</v>
      </c>
      <c r="Q79" s="178">
        <v>140</v>
      </c>
      <c r="R79" s="45">
        <f>Q79*2.88</f>
        <v>403.2</v>
      </c>
      <c r="S79" s="178">
        <v>0</v>
      </c>
      <c r="T79" s="178">
        <v>384</v>
      </c>
      <c r="U79" s="178">
        <v>0</v>
      </c>
      <c r="V79" s="178">
        <v>0</v>
      </c>
      <c r="W79" s="178">
        <v>0</v>
      </c>
      <c r="X79" s="178">
        <v>0</v>
      </c>
      <c r="Y79" s="178">
        <v>0</v>
      </c>
      <c r="Z79" s="178">
        <v>0</v>
      </c>
      <c r="AA79" s="178">
        <v>0</v>
      </c>
      <c r="AB79" s="48">
        <f t="shared" ref="AB79:AB109" si="20">SUM(S79:AA79)</f>
        <v>384</v>
      </c>
      <c r="AD79" s="180">
        <v>44256</v>
      </c>
      <c r="AE79" s="301">
        <f>S79*Assumption!$K$7</f>
        <v>0</v>
      </c>
      <c r="AF79" s="301">
        <f>T79*Assumption!$K$10</f>
        <v>15744</v>
      </c>
      <c r="AG79" s="301">
        <f>U79*Assumption!$K$9</f>
        <v>0</v>
      </c>
      <c r="AH79" s="301">
        <f>V79*Assumption!$K$11</f>
        <v>0</v>
      </c>
      <c r="AI79" s="301">
        <f>W79*Assumption!$K$6</f>
        <v>0</v>
      </c>
      <c r="AJ79" s="301">
        <f>X79*Assumption!$K$8</f>
        <v>0</v>
      </c>
      <c r="AK79" s="301">
        <f>Y79*Assumption!$K$12</f>
        <v>0</v>
      </c>
      <c r="AL79" s="301">
        <f>Z79*Assumption!$K$14</f>
        <v>0</v>
      </c>
      <c r="AM79" s="301">
        <f>AA79*Assumption!$K$13</f>
        <v>0</v>
      </c>
      <c r="AN79" s="48">
        <f t="shared" ref="AN79:AN109" si="21">SUM(AE79:AM79)</f>
        <v>15744</v>
      </c>
    </row>
    <row r="80" spans="2:40" x14ac:dyDescent="0.35">
      <c r="B80" s="44">
        <v>44257</v>
      </c>
      <c r="C80" s="200">
        <v>140</v>
      </c>
      <c r="D80" s="200">
        <f t="shared" ref="D80:D109" si="22">C80*2.88</f>
        <v>403.2</v>
      </c>
      <c r="E80" s="201">
        <v>31</v>
      </c>
      <c r="F80" s="201">
        <v>17.5</v>
      </c>
      <c r="G80" s="201">
        <v>190</v>
      </c>
      <c r="H80" s="201">
        <v>10.199999999999999</v>
      </c>
      <c r="I80" s="201">
        <v>145</v>
      </c>
      <c r="J80" s="201">
        <v>4.2</v>
      </c>
      <c r="K80" s="201">
        <v>270</v>
      </c>
      <c r="L80" s="201">
        <v>437.5</v>
      </c>
      <c r="M80" s="178">
        <v>105</v>
      </c>
      <c r="N80" s="202">
        <v>0</v>
      </c>
      <c r="O80" s="50"/>
      <c r="P80" s="182">
        <f>P79+1</f>
        <v>44257</v>
      </c>
      <c r="Q80" s="178">
        <v>140</v>
      </c>
      <c r="R80" s="45">
        <f t="shared" ref="R80:R109" si="23">Q80*2.88</f>
        <v>403.2</v>
      </c>
      <c r="S80" s="178">
        <v>0</v>
      </c>
      <c r="T80" s="178">
        <v>391.2</v>
      </c>
      <c r="U80" s="178">
        <v>0</v>
      </c>
      <c r="V80" s="178">
        <v>0</v>
      </c>
      <c r="W80" s="178">
        <v>0</v>
      </c>
      <c r="X80" s="178">
        <v>0</v>
      </c>
      <c r="Y80" s="178">
        <v>0</v>
      </c>
      <c r="Z80" s="178">
        <v>0</v>
      </c>
      <c r="AA80" s="178">
        <v>0</v>
      </c>
      <c r="AB80" s="49">
        <f t="shared" si="20"/>
        <v>391.2</v>
      </c>
      <c r="AD80" s="182">
        <f>AD79+1</f>
        <v>44257</v>
      </c>
      <c r="AE80" s="301">
        <f>S80*Assumption!$K$7</f>
        <v>0</v>
      </c>
      <c r="AF80" s="301">
        <f>T80*Assumption!$K$10</f>
        <v>16039.199999999999</v>
      </c>
      <c r="AG80" s="301">
        <f>U80*Assumption!$K$9</f>
        <v>0</v>
      </c>
      <c r="AH80" s="301">
        <f>V80*Assumption!$K$11</f>
        <v>0</v>
      </c>
      <c r="AI80" s="301">
        <f>W80*Assumption!$K$6</f>
        <v>0</v>
      </c>
      <c r="AJ80" s="301">
        <f>X80*Assumption!$K$8</f>
        <v>0</v>
      </c>
      <c r="AK80" s="301">
        <f>Y80*Assumption!$K$12</f>
        <v>0</v>
      </c>
      <c r="AL80" s="301">
        <f>Z80*Assumption!$K$14</f>
        <v>0</v>
      </c>
      <c r="AM80" s="301">
        <f>AA80*Assumption!$K$13</f>
        <v>0</v>
      </c>
      <c r="AN80" s="49">
        <f t="shared" si="21"/>
        <v>16039.199999999999</v>
      </c>
    </row>
    <row r="81" spans="2:40" x14ac:dyDescent="0.35">
      <c r="B81" s="44">
        <v>44258</v>
      </c>
      <c r="C81" s="200">
        <v>140</v>
      </c>
      <c r="D81" s="200">
        <f t="shared" si="22"/>
        <v>403.2</v>
      </c>
      <c r="E81" s="201">
        <v>31</v>
      </c>
      <c r="F81" s="201">
        <v>17.5</v>
      </c>
      <c r="G81" s="201">
        <v>190</v>
      </c>
      <c r="H81" s="201">
        <v>10.199999999999999</v>
      </c>
      <c r="I81" s="201">
        <v>145</v>
      </c>
      <c r="J81" s="201">
        <v>4.2</v>
      </c>
      <c r="K81" s="201">
        <v>270</v>
      </c>
      <c r="L81" s="201">
        <v>437.5</v>
      </c>
      <c r="M81" s="178">
        <v>105</v>
      </c>
      <c r="N81" s="202">
        <v>0</v>
      </c>
      <c r="O81" s="50"/>
      <c r="P81" s="182">
        <f t="shared" ref="P81:P109" si="24">P80+1</f>
        <v>44258</v>
      </c>
      <c r="Q81" s="178">
        <v>140</v>
      </c>
      <c r="R81" s="45">
        <f t="shared" si="23"/>
        <v>403.2</v>
      </c>
      <c r="S81" s="178">
        <v>0</v>
      </c>
      <c r="T81" s="178">
        <v>388.8</v>
      </c>
      <c r="U81" s="178">
        <v>0</v>
      </c>
      <c r="V81" s="178">
        <v>0</v>
      </c>
      <c r="W81" s="178">
        <v>0</v>
      </c>
      <c r="X81" s="178">
        <v>0</v>
      </c>
      <c r="Y81" s="178">
        <v>0</v>
      </c>
      <c r="Z81" s="178">
        <v>0</v>
      </c>
      <c r="AA81" s="178">
        <v>0</v>
      </c>
      <c r="AB81" s="49">
        <f t="shared" si="20"/>
        <v>388.8</v>
      </c>
      <c r="AD81" s="182">
        <f t="shared" ref="AD81:AD109" si="25">AD80+1</f>
        <v>44258</v>
      </c>
      <c r="AE81" s="301">
        <f>S81*Assumption!$K$7</f>
        <v>0</v>
      </c>
      <c r="AF81" s="301">
        <f>T81*Assumption!$K$10</f>
        <v>15940.800000000001</v>
      </c>
      <c r="AG81" s="301">
        <f>U81*Assumption!$K$9</f>
        <v>0</v>
      </c>
      <c r="AH81" s="301">
        <f>V81*Assumption!$K$11</f>
        <v>0</v>
      </c>
      <c r="AI81" s="301">
        <f>W81*Assumption!$K$6</f>
        <v>0</v>
      </c>
      <c r="AJ81" s="301">
        <f>X81*Assumption!$K$8</f>
        <v>0</v>
      </c>
      <c r="AK81" s="301">
        <f>Y81*Assumption!$K$12</f>
        <v>0</v>
      </c>
      <c r="AL81" s="301">
        <f>Z81*Assumption!$K$14</f>
        <v>0</v>
      </c>
      <c r="AM81" s="301">
        <f>AA81*Assumption!$K$13</f>
        <v>0</v>
      </c>
      <c r="AN81" s="49">
        <f t="shared" si="21"/>
        <v>15940.800000000001</v>
      </c>
    </row>
    <row r="82" spans="2:40" x14ac:dyDescent="0.35">
      <c r="B82" s="44">
        <v>44259</v>
      </c>
      <c r="C82" s="200">
        <v>140</v>
      </c>
      <c r="D82" s="200">
        <f t="shared" si="22"/>
        <v>403.2</v>
      </c>
      <c r="E82" s="201">
        <v>31</v>
      </c>
      <c r="F82" s="201">
        <v>17.5</v>
      </c>
      <c r="G82" s="201">
        <v>190</v>
      </c>
      <c r="H82" s="201">
        <v>10.199999999999999</v>
      </c>
      <c r="I82" s="201">
        <v>145</v>
      </c>
      <c r="J82" s="201">
        <v>4.2</v>
      </c>
      <c r="K82" s="201">
        <v>270</v>
      </c>
      <c r="L82" s="201">
        <v>437.5</v>
      </c>
      <c r="M82" s="178">
        <v>105</v>
      </c>
      <c r="N82" s="202">
        <v>0</v>
      </c>
      <c r="O82" s="50"/>
      <c r="P82" s="182">
        <f t="shared" si="24"/>
        <v>44259</v>
      </c>
      <c r="Q82" s="178">
        <v>140</v>
      </c>
      <c r="R82" s="45">
        <f t="shared" si="23"/>
        <v>403.2</v>
      </c>
      <c r="S82" s="178">
        <v>0</v>
      </c>
      <c r="T82" s="178">
        <v>396</v>
      </c>
      <c r="U82" s="178">
        <v>0</v>
      </c>
      <c r="V82" s="178">
        <v>0</v>
      </c>
      <c r="W82" s="178">
        <v>0</v>
      </c>
      <c r="X82" s="178">
        <v>0</v>
      </c>
      <c r="Y82" s="178">
        <v>0</v>
      </c>
      <c r="Z82" s="178">
        <v>0</v>
      </c>
      <c r="AA82" s="178">
        <v>0</v>
      </c>
      <c r="AB82" s="49">
        <f t="shared" si="20"/>
        <v>396</v>
      </c>
      <c r="AD82" s="182">
        <f t="shared" si="25"/>
        <v>44259</v>
      </c>
      <c r="AE82" s="301">
        <f>S82*Assumption!$K$7</f>
        <v>0</v>
      </c>
      <c r="AF82" s="301">
        <f>T82*Assumption!$K$10</f>
        <v>16236</v>
      </c>
      <c r="AG82" s="301">
        <f>U82*Assumption!$K$9</f>
        <v>0</v>
      </c>
      <c r="AH82" s="301">
        <f>V82*Assumption!$K$11</f>
        <v>0</v>
      </c>
      <c r="AI82" s="301">
        <f>W82*Assumption!$K$6</f>
        <v>0</v>
      </c>
      <c r="AJ82" s="301">
        <f>X82*Assumption!$K$8</f>
        <v>0</v>
      </c>
      <c r="AK82" s="301">
        <f>Y82*Assumption!$K$12</f>
        <v>0</v>
      </c>
      <c r="AL82" s="301">
        <f>Z82*Assumption!$K$14</f>
        <v>0</v>
      </c>
      <c r="AM82" s="301">
        <f>AA82*Assumption!$K$13</f>
        <v>0</v>
      </c>
      <c r="AN82" s="49">
        <f t="shared" si="21"/>
        <v>16236</v>
      </c>
    </row>
    <row r="83" spans="2:40" x14ac:dyDescent="0.35">
      <c r="B83" s="44">
        <v>44260</v>
      </c>
      <c r="C83" s="200">
        <v>140</v>
      </c>
      <c r="D83" s="200">
        <f t="shared" si="22"/>
        <v>403.2</v>
      </c>
      <c r="E83" s="201">
        <v>31</v>
      </c>
      <c r="F83" s="201">
        <v>17.5</v>
      </c>
      <c r="G83" s="201">
        <v>190</v>
      </c>
      <c r="H83" s="201">
        <v>10.199999999999999</v>
      </c>
      <c r="I83" s="201">
        <v>145</v>
      </c>
      <c r="J83" s="201">
        <v>4.2</v>
      </c>
      <c r="K83" s="201">
        <v>270</v>
      </c>
      <c r="L83" s="201">
        <v>437.5</v>
      </c>
      <c r="M83" s="178">
        <v>105</v>
      </c>
      <c r="N83" s="202">
        <v>0</v>
      </c>
      <c r="O83" s="50"/>
      <c r="P83" s="182">
        <f t="shared" si="24"/>
        <v>44260</v>
      </c>
      <c r="Q83" s="178">
        <v>140</v>
      </c>
      <c r="R83" s="45">
        <f t="shared" si="23"/>
        <v>403.2</v>
      </c>
      <c r="S83" s="178">
        <v>390</v>
      </c>
      <c r="T83" s="178">
        <v>0</v>
      </c>
      <c r="U83" s="178">
        <v>0</v>
      </c>
      <c r="V83" s="178">
        <v>0</v>
      </c>
      <c r="W83" s="178">
        <v>0</v>
      </c>
      <c r="X83" s="178">
        <v>0</v>
      </c>
      <c r="Y83" s="178">
        <v>0</v>
      </c>
      <c r="Z83" s="178">
        <v>0</v>
      </c>
      <c r="AA83" s="178">
        <v>0</v>
      </c>
      <c r="AB83" s="49">
        <f t="shared" si="20"/>
        <v>390</v>
      </c>
      <c r="AD83" s="182">
        <f t="shared" si="25"/>
        <v>44260</v>
      </c>
      <c r="AE83" s="301">
        <f>S83*Assumption!$K$7</f>
        <v>32370</v>
      </c>
      <c r="AF83" s="301">
        <f>T83*Assumption!$K$10</f>
        <v>0</v>
      </c>
      <c r="AG83" s="301">
        <f>U83*Assumption!$K$9</f>
        <v>0</v>
      </c>
      <c r="AH83" s="301">
        <f>V83*Assumption!$K$11</f>
        <v>0</v>
      </c>
      <c r="AI83" s="301">
        <f>W83*Assumption!$K$6</f>
        <v>0</v>
      </c>
      <c r="AJ83" s="301">
        <f>X83*Assumption!$K$8</f>
        <v>0</v>
      </c>
      <c r="AK83" s="301">
        <f>Y83*Assumption!$K$12</f>
        <v>0</v>
      </c>
      <c r="AL83" s="301">
        <f>Z83*Assumption!$K$14</f>
        <v>0</v>
      </c>
      <c r="AM83" s="301">
        <f>AA83*Assumption!$K$13</f>
        <v>0</v>
      </c>
      <c r="AN83" s="49">
        <f t="shared" si="21"/>
        <v>32370</v>
      </c>
    </row>
    <row r="84" spans="2:40" x14ac:dyDescent="0.35">
      <c r="B84" s="44">
        <v>44261</v>
      </c>
      <c r="C84" s="200">
        <v>140</v>
      </c>
      <c r="D84" s="200">
        <f t="shared" si="22"/>
        <v>403.2</v>
      </c>
      <c r="E84" s="201">
        <v>31</v>
      </c>
      <c r="F84" s="201">
        <v>17.5</v>
      </c>
      <c r="G84" s="201">
        <v>190</v>
      </c>
      <c r="H84" s="201">
        <v>10.199999999999999</v>
      </c>
      <c r="I84" s="201">
        <v>145</v>
      </c>
      <c r="J84" s="201">
        <v>4.2</v>
      </c>
      <c r="K84" s="201">
        <v>270</v>
      </c>
      <c r="L84" s="201">
        <v>437.5</v>
      </c>
      <c r="M84" s="178">
        <v>105</v>
      </c>
      <c r="N84" s="202">
        <v>0</v>
      </c>
      <c r="O84" s="50"/>
      <c r="P84" s="182">
        <f t="shared" si="24"/>
        <v>44261</v>
      </c>
      <c r="Q84" s="178">
        <v>140</v>
      </c>
      <c r="R84" s="45">
        <f t="shared" si="23"/>
        <v>403.2</v>
      </c>
      <c r="S84" s="178">
        <v>391.2</v>
      </c>
      <c r="T84" s="178">
        <v>0</v>
      </c>
      <c r="U84" s="178">
        <v>0</v>
      </c>
      <c r="V84" s="178">
        <v>0</v>
      </c>
      <c r="W84" s="178">
        <v>0</v>
      </c>
      <c r="X84" s="178">
        <v>0</v>
      </c>
      <c r="Y84" s="178">
        <v>0</v>
      </c>
      <c r="Z84" s="178">
        <v>0</v>
      </c>
      <c r="AA84" s="178">
        <v>0</v>
      </c>
      <c r="AB84" s="49">
        <f t="shared" si="20"/>
        <v>391.2</v>
      </c>
      <c r="AD84" s="182">
        <f t="shared" si="25"/>
        <v>44261</v>
      </c>
      <c r="AE84" s="301">
        <f>S84*Assumption!$K$7</f>
        <v>32469.599999999999</v>
      </c>
      <c r="AF84" s="301">
        <f>T84*Assumption!$K$10</f>
        <v>0</v>
      </c>
      <c r="AG84" s="301">
        <f>U84*Assumption!$K$9</f>
        <v>0</v>
      </c>
      <c r="AH84" s="301">
        <f>V84*Assumption!$K$11</f>
        <v>0</v>
      </c>
      <c r="AI84" s="301">
        <f>W84*Assumption!$K$6</f>
        <v>0</v>
      </c>
      <c r="AJ84" s="301">
        <f>X84*Assumption!$K$8</f>
        <v>0</v>
      </c>
      <c r="AK84" s="301">
        <f>Y84*Assumption!$K$12</f>
        <v>0</v>
      </c>
      <c r="AL84" s="301">
        <f>Z84*Assumption!$K$14</f>
        <v>0</v>
      </c>
      <c r="AM84" s="301">
        <f>AA84*Assumption!$K$13</f>
        <v>0</v>
      </c>
      <c r="AN84" s="49">
        <f t="shared" si="21"/>
        <v>32469.599999999999</v>
      </c>
    </row>
    <row r="85" spans="2:40" x14ac:dyDescent="0.35">
      <c r="B85" s="44">
        <v>44262</v>
      </c>
      <c r="C85" s="200">
        <v>140</v>
      </c>
      <c r="D85" s="200">
        <f t="shared" si="22"/>
        <v>403.2</v>
      </c>
      <c r="E85" s="201">
        <v>31</v>
      </c>
      <c r="F85" s="201">
        <v>17.5</v>
      </c>
      <c r="G85" s="201">
        <v>190</v>
      </c>
      <c r="H85" s="201">
        <v>10.199999999999999</v>
      </c>
      <c r="I85" s="201">
        <v>145</v>
      </c>
      <c r="J85" s="201">
        <v>4.2</v>
      </c>
      <c r="K85" s="201">
        <v>270</v>
      </c>
      <c r="L85" s="201">
        <v>437.5</v>
      </c>
      <c r="M85" s="178">
        <v>105</v>
      </c>
      <c r="N85" s="202">
        <v>0</v>
      </c>
      <c r="O85" s="50"/>
      <c r="P85" s="182">
        <f t="shared" si="24"/>
        <v>44262</v>
      </c>
      <c r="Q85" s="178">
        <v>140</v>
      </c>
      <c r="R85" s="45">
        <f t="shared" si="23"/>
        <v>403.2</v>
      </c>
      <c r="S85" s="178">
        <v>0</v>
      </c>
      <c r="T85" s="178">
        <v>398.40000000000003</v>
      </c>
      <c r="U85" s="178">
        <v>0</v>
      </c>
      <c r="V85" s="178">
        <v>0</v>
      </c>
      <c r="W85" s="178">
        <v>0</v>
      </c>
      <c r="X85" s="178">
        <v>0</v>
      </c>
      <c r="Y85" s="178">
        <v>0</v>
      </c>
      <c r="Z85" s="178">
        <v>0</v>
      </c>
      <c r="AA85" s="178">
        <v>0</v>
      </c>
      <c r="AB85" s="49">
        <f t="shared" si="20"/>
        <v>398.40000000000003</v>
      </c>
      <c r="AD85" s="182">
        <f t="shared" si="25"/>
        <v>44262</v>
      </c>
      <c r="AE85" s="301">
        <f>S85*Assumption!$K$7</f>
        <v>0</v>
      </c>
      <c r="AF85" s="301">
        <f>T85*Assumption!$K$10</f>
        <v>16334.400000000001</v>
      </c>
      <c r="AG85" s="301">
        <f>U85*Assumption!$K$9</f>
        <v>0</v>
      </c>
      <c r="AH85" s="301">
        <f>V85*Assumption!$K$11</f>
        <v>0</v>
      </c>
      <c r="AI85" s="301">
        <f>W85*Assumption!$K$6</f>
        <v>0</v>
      </c>
      <c r="AJ85" s="301">
        <f>X85*Assumption!$K$8</f>
        <v>0</v>
      </c>
      <c r="AK85" s="301">
        <f>Y85*Assumption!$K$12</f>
        <v>0</v>
      </c>
      <c r="AL85" s="301">
        <f>Z85*Assumption!$K$14</f>
        <v>0</v>
      </c>
      <c r="AM85" s="301">
        <f>AA85*Assumption!$K$13</f>
        <v>0</v>
      </c>
      <c r="AN85" s="49">
        <f t="shared" si="21"/>
        <v>16334.400000000001</v>
      </c>
    </row>
    <row r="86" spans="2:40" x14ac:dyDescent="0.35">
      <c r="B86" s="44">
        <v>44263</v>
      </c>
      <c r="C86" s="200">
        <v>140</v>
      </c>
      <c r="D86" s="200">
        <f t="shared" si="22"/>
        <v>403.2</v>
      </c>
      <c r="E86" s="201">
        <v>28</v>
      </c>
      <c r="F86" s="201">
        <v>18</v>
      </c>
      <c r="G86" s="201">
        <v>195</v>
      </c>
      <c r="H86" s="201">
        <v>12.5</v>
      </c>
      <c r="I86" s="201">
        <v>150</v>
      </c>
      <c r="J86" s="201">
        <v>4.2</v>
      </c>
      <c r="K86" s="201">
        <v>255</v>
      </c>
      <c r="L86" s="201">
        <v>437.5</v>
      </c>
      <c r="M86" s="178">
        <v>105</v>
      </c>
      <c r="N86" s="202">
        <v>0</v>
      </c>
      <c r="O86" s="50"/>
      <c r="P86" s="182">
        <f t="shared" si="24"/>
        <v>44263</v>
      </c>
      <c r="Q86" s="178">
        <v>140</v>
      </c>
      <c r="R86" s="45">
        <f t="shared" si="23"/>
        <v>403.2</v>
      </c>
      <c r="S86" s="178">
        <v>216</v>
      </c>
      <c r="T86" s="178">
        <v>168</v>
      </c>
      <c r="U86" s="178">
        <v>0</v>
      </c>
      <c r="V86" s="178">
        <v>0</v>
      </c>
      <c r="W86" s="178">
        <v>0</v>
      </c>
      <c r="X86" s="178">
        <v>0</v>
      </c>
      <c r="Y86" s="178">
        <v>0</v>
      </c>
      <c r="Z86" s="178">
        <v>0</v>
      </c>
      <c r="AA86" s="178">
        <v>0</v>
      </c>
      <c r="AB86" s="49">
        <f t="shared" si="20"/>
        <v>384</v>
      </c>
      <c r="AD86" s="182">
        <f t="shared" si="25"/>
        <v>44263</v>
      </c>
      <c r="AE86" s="301">
        <f>S86*Assumption!$K$7</f>
        <v>17928</v>
      </c>
      <c r="AF86" s="301">
        <f>T86*Assumption!$K$10</f>
        <v>6888</v>
      </c>
      <c r="AG86" s="301">
        <f>U86*Assumption!$K$9</f>
        <v>0</v>
      </c>
      <c r="AH86" s="301">
        <f>V86*Assumption!$K$11</f>
        <v>0</v>
      </c>
      <c r="AI86" s="301">
        <f>W86*Assumption!$K$6</f>
        <v>0</v>
      </c>
      <c r="AJ86" s="301">
        <f>X86*Assumption!$K$8</f>
        <v>0</v>
      </c>
      <c r="AK86" s="301">
        <f>Y86*Assumption!$K$12</f>
        <v>0</v>
      </c>
      <c r="AL86" s="301">
        <f>Z86*Assumption!$K$14</f>
        <v>0</v>
      </c>
      <c r="AM86" s="301">
        <f>AA86*Assumption!$K$13</f>
        <v>0</v>
      </c>
      <c r="AN86" s="49">
        <f t="shared" si="21"/>
        <v>24816</v>
      </c>
    </row>
    <row r="87" spans="2:40" x14ac:dyDescent="0.35">
      <c r="B87" s="44">
        <v>44264</v>
      </c>
      <c r="C87" s="200">
        <v>140</v>
      </c>
      <c r="D87" s="200">
        <f t="shared" si="22"/>
        <v>403.2</v>
      </c>
      <c r="E87" s="201">
        <v>28</v>
      </c>
      <c r="F87" s="201">
        <v>18</v>
      </c>
      <c r="G87" s="201">
        <v>195</v>
      </c>
      <c r="H87" s="201">
        <v>12.5</v>
      </c>
      <c r="I87" s="201">
        <v>150</v>
      </c>
      <c r="J87" s="201">
        <v>4.2</v>
      </c>
      <c r="K87" s="201">
        <v>255</v>
      </c>
      <c r="L87" s="201">
        <v>437.5</v>
      </c>
      <c r="M87" s="178">
        <v>105</v>
      </c>
      <c r="N87" s="202">
        <v>0</v>
      </c>
      <c r="O87" s="50"/>
      <c r="P87" s="182">
        <f t="shared" si="24"/>
        <v>44264</v>
      </c>
      <c r="Q87" s="178">
        <v>140</v>
      </c>
      <c r="R87" s="45">
        <f t="shared" si="23"/>
        <v>403.2</v>
      </c>
      <c r="S87" s="178">
        <v>120</v>
      </c>
      <c r="T87" s="178">
        <v>264</v>
      </c>
      <c r="U87" s="178">
        <v>0</v>
      </c>
      <c r="V87" s="178">
        <v>0</v>
      </c>
      <c r="W87" s="178">
        <v>0</v>
      </c>
      <c r="X87" s="178">
        <v>0</v>
      </c>
      <c r="Y87" s="178">
        <v>0</v>
      </c>
      <c r="Z87" s="178">
        <v>0</v>
      </c>
      <c r="AA87" s="178">
        <v>0</v>
      </c>
      <c r="AB87" s="49">
        <f t="shared" si="20"/>
        <v>384</v>
      </c>
      <c r="AD87" s="182">
        <f t="shared" si="25"/>
        <v>44264</v>
      </c>
      <c r="AE87" s="301">
        <f>S87*Assumption!$K$7</f>
        <v>9960</v>
      </c>
      <c r="AF87" s="301">
        <f>T87*Assumption!$K$10</f>
        <v>10824</v>
      </c>
      <c r="AG87" s="301">
        <f>U87*Assumption!$K$9</f>
        <v>0</v>
      </c>
      <c r="AH87" s="301">
        <f>V87*Assumption!$K$11</f>
        <v>0</v>
      </c>
      <c r="AI87" s="301">
        <f>W87*Assumption!$K$6</f>
        <v>0</v>
      </c>
      <c r="AJ87" s="301">
        <f>X87*Assumption!$K$8</f>
        <v>0</v>
      </c>
      <c r="AK87" s="301">
        <f>Y87*Assumption!$K$12</f>
        <v>0</v>
      </c>
      <c r="AL87" s="301">
        <f>Z87*Assumption!$K$14</f>
        <v>0</v>
      </c>
      <c r="AM87" s="301">
        <f>AA87*Assumption!$K$13</f>
        <v>0</v>
      </c>
      <c r="AN87" s="49">
        <f t="shared" si="21"/>
        <v>20784</v>
      </c>
    </row>
    <row r="88" spans="2:40" x14ac:dyDescent="0.35">
      <c r="B88" s="44">
        <v>44265</v>
      </c>
      <c r="C88" s="200">
        <v>140</v>
      </c>
      <c r="D88" s="200">
        <f t="shared" si="22"/>
        <v>403.2</v>
      </c>
      <c r="E88" s="201">
        <v>28</v>
      </c>
      <c r="F88" s="201">
        <v>18</v>
      </c>
      <c r="G88" s="201">
        <v>195</v>
      </c>
      <c r="H88" s="201">
        <v>12.5</v>
      </c>
      <c r="I88" s="201">
        <v>150</v>
      </c>
      <c r="J88" s="201">
        <v>4.2</v>
      </c>
      <c r="K88" s="201">
        <v>255</v>
      </c>
      <c r="L88" s="201">
        <v>437.5</v>
      </c>
      <c r="M88" s="178">
        <v>105</v>
      </c>
      <c r="N88" s="202">
        <v>0</v>
      </c>
      <c r="O88" s="50"/>
      <c r="P88" s="182">
        <f t="shared" si="24"/>
        <v>44265</v>
      </c>
      <c r="Q88" s="178">
        <v>140</v>
      </c>
      <c r="R88" s="45">
        <f t="shared" si="23"/>
        <v>403.2</v>
      </c>
      <c r="S88" s="178">
        <v>72</v>
      </c>
      <c r="T88" s="178">
        <v>96</v>
      </c>
      <c r="U88" s="178">
        <v>215.99999999999997</v>
      </c>
      <c r="V88" s="178">
        <v>0</v>
      </c>
      <c r="W88" s="178">
        <v>0</v>
      </c>
      <c r="X88" s="178">
        <v>0</v>
      </c>
      <c r="Y88" s="178">
        <v>0</v>
      </c>
      <c r="Z88" s="178">
        <v>0</v>
      </c>
      <c r="AA88" s="178">
        <v>0</v>
      </c>
      <c r="AB88" s="49">
        <f t="shared" si="20"/>
        <v>384</v>
      </c>
      <c r="AD88" s="182">
        <f t="shared" si="25"/>
        <v>44265</v>
      </c>
      <c r="AE88" s="301">
        <f>S88*Assumption!$K$7</f>
        <v>5976</v>
      </c>
      <c r="AF88" s="301">
        <f>T88*Assumption!$K$10</f>
        <v>3936</v>
      </c>
      <c r="AG88" s="301">
        <f>U88*Assumption!$K$9</f>
        <v>11879.999999999998</v>
      </c>
      <c r="AH88" s="301">
        <f>V88*Assumption!$K$11</f>
        <v>0</v>
      </c>
      <c r="AI88" s="301">
        <f>W88*Assumption!$K$6</f>
        <v>0</v>
      </c>
      <c r="AJ88" s="301">
        <f>X88*Assumption!$K$8</f>
        <v>0</v>
      </c>
      <c r="AK88" s="301">
        <f>Y88*Assumption!$K$12</f>
        <v>0</v>
      </c>
      <c r="AL88" s="301">
        <f>Z88*Assumption!$K$14</f>
        <v>0</v>
      </c>
      <c r="AM88" s="301">
        <f>AA88*Assumption!$K$13</f>
        <v>0</v>
      </c>
      <c r="AN88" s="49">
        <f t="shared" si="21"/>
        <v>21792</v>
      </c>
    </row>
    <row r="89" spans="2:40" x14ac:dyDescent="0.35">
      <c r="B89" s="44">
        <v>44266</v>
      </c>
      <c r="C89" s="200">
        <v>140</v>
      </c>
      <c r="D89" s="200">
        <f t="shared" si="22"/>
        <v>403.2</v>
      </c>
      <c r="E89" s="201">
        <v>28</v>
      </c>
      <c r="F89" s="201">
        <v>18</v>
      </c>
      <c r="G89" s="201">
        <v>195</v>
      </c>
      <c r="H89" s="201">
        <v>12.5</v>
      </c>
      <c r="I89" s="201">
        <v>150</v>
      </c>
      <c r="J89" s="201">
        <v>4.2</v>
      </c>
      <c r="K89" s="201">
        <v>255</v>
      </c>
      <c r="L89" s="201">
        <v>437.5</v>
      </c>
      <c r="M89" s="178">
        <v>105</v>
      </c>
      <c r="N89" s="202">
        <v>0</v>
      </c>
      <c r="O89" s="50"/>
      <c r="P89" s="182">
        <f t="shared" si="24"/>
        <v>44266</v>
      </c>
      <c r="Q89" s="178">
        <v>140</v>
      </c>
      <c r="R89" s="45">
        <f t="shared" si="23"/>
        <v>403.2</v>
      </c>
      <c r="S89" s="178">
        <v>0</v>
      </c>
      <c r="T89" s="178">
        <v>0</v>
      </c>
      <c r="U89" s="178">
        <v>395.99999999999994</v>
      </c>
      <c r="V89" s="178">
        <v>0</v>
      </c>
      <c r="W89" s="178">
        <v>0</v>
      </c>
      <c r="X89" s="178">
        <v>0</v>
      </c>
      <c r="Y89" s="178">
        <v>0</v>
      </c>
      <c r="Z89" s="178">
        <v>0</v>
      </c>
      <c r="AA89" s="178">
        <v>0</v>
      </c>
      <c r="AB89" s="49">
        <f t="shared" si="20"/>
        <v>395.99999999999994</v>
      </c>
      <c r="AD89" s="182">
        <f t="shared" si="25"/>
        <v>44266</v>
      </c>
      <c r="AE89" s="301">
        <f>S89*Assumption!$K$7</f>
        <v>0</v>
      </c>
      <c r="AF89" s="301">
        <f>T89*Assumption!$K$10</f>
        <v>0</v>
      </c>
      <c r="AG89" s="301">
        <f>U89*Assumption!$K$9</f>
        <v>21779.999999999996</v>
      </c>
      <c r="AH89" s="301">
        <f>V89*Assumption!$K$11</f>
        <v>0</v>
      </c>
      <c r="AI89" s="301">
        <f>W89*Assumption!$K$6</f>
        <v>0</v>
      </c>
      <c r="AJ89" s="301">
        <f>X89*Assumption!$K$8</f>
        <v>0</v>
      </c>
      <c r="AK89" s="301">
        <f>Y89*Assumption!$K$12</f>
        <v>0</v>
      </c>
      <c r="AL89" s="301">
        <f>Z89*Assumption!$K$14</f>
        <v>0</v>
      </c>
      <c r="AM89" s="301">
        <f>AA89*Assumption!$K$13</f>
        <v>0</v>
      </c>
      <c r="AN89" s="49">
        <f t="shared" si="21"/>
        <v>21779.999999999996</v>
      </c>
    </row>
    <row r="90" spans="2:40" x14ac:dyDescent="0.35">
      <c r="B90" s="44">
        <v>44267</v>
      </c>
      <c r="C90" s="200">
        <v>140</v>
      </c>
      <c r="D90" s="200">
        <f t="shared" si="22"/>
        <v>403.2</v>
      </c>
      <c r="E90" s="201">
        <v>28</v>
      </c>
      <c r="F90" s="201">
        <v>18</v>
      </c>
      <c r="G90" s="201">
        <v>195</v>
      </c>
      <c r="H90" s="201">
        <v>12.5</v>
      </c>
      <c r="I90" s="201">
        <v>150</v>
      </c>
      <c r="J90" s="201">
        <v>4.2</v>
      </c>
      <c r="K90" s="201">
        <v>255</v>
      </c>
      <c r="L90" s="201">
        <v>437.5</v>
      </c>
      <c r="M90" s="178">
        <v>105</v>
      </c>
      <c r="N90" s="202">
        <v>0</v>
      </c>
      <c r="O90" s="50"/>
      <c r="P90" s="182">
        <f t="shared" si="24"/>
        <v>44267</v>
      </c>
      <c r="Q90" s="178">
        <v>140</v>
      </c>
      <c r="R90" s="45">
        <f t="shared" si="23"/>
        <v>403.2</v>
      </c>
      <c r="S90" s="178">
        <v>384</v>
      </c>
      <c r="T90" s="178">
        <v>0</v>
      </c>
      <c r="U90" s="178">
        <v>0</v>
      </c>
      <c r="V90" s="178">
        <v>0</v>
      </c>
      <c r="W90" s="178">
        <v>0</v>
      </c>
      <c r="X90" s="178">
        <v>0</v>
      </c>
      <c r="Y90" s="178">
        <v>0</v>
      </c>
      <c r="Z90" s="178">
        <v>0</v>
      </c>
      <c r="AA90" s="178">
        <v>0</v>
      </c>
      <c r="AB90" s="49">
        <f t="shared" si="20"/>
        <v>384</v>
      </c>
      <c r="AD90" s="182">
        <f t="shared" si="25"/>
        <v>44267</v>
      </c>
      <c r="AE90" s="301">
        <f>S90*Assumption!$K$7</f>
        <v>31872</v>
      </c>
      <c r="AF90" s="301">
        <f>T90*Assumption!$K$10</f>
        <v>0</v>
      </c>
      <c r="AG90" s="301">
        <f>U90*Assumption!$K$9</f>
        <v>0</v>
      </c>
      <c r="AH90" s="301">
        <f>V90*Assumption!$K$11</f>
        <v>0</v>
      </c>
      <c r="AI90" s="301">
        <f>W90*Assumption!$K$6</f>
        <v>0</v>
      </c>
      <c r="AJ90" s="301">
        <f>X90*Assumption!$K$8</f>
        <v>0</v>
      </c>
      <c r="AK90" s="301">
        <f>Y90*Assumption!$K$12</f>
        <v>0</v>
      </c>
      <c r="AL90" s="301">
        <f>Z90*Assumption!$K$14</f>
        <v>0</v>
      </c>
      <c r="AM90" s="301">
        <f>AA90*Assumption!$K$13</f>
        <v>0</v>
      </c>
      <c r="AN90" s="49">
        <f t="shared" si="21"/>
        <v>31872</v>
      </c>
    </row>
    <row r="91" spans="2:40" x14ac:dyDescent="0.35">
      <c r="B91" s="44">
        <v>44268</v>
      </c>
      <c r="C91" s="200">
        <v>140</v>
      </c>
      <c r="D91" s="200">
        <f t="shared" si="22"/>
        <v>403.2</v>
      </c>
      <c r="E91" s="201">
        <v>28</v>
      </c>
      <c r="F91" s="201">
        <v>18</v>
      </c>
      <c r="G91" s="201">
        <v>195</v>
      </c>
      <c r="H91" s="201">
        <v>12.5</v>
      </c>
      <c r="I91" s="201">
        <v>150</v>
      </c>
      <c r="J91" s="201">
        <v>4.2</v>
      </c>
      <c r="K91" s="201">
        <v>255</v>
      </c>
      <c r="L91" s="201">
        <v>437.5</v>
      </c>
      <c r="M91" s="178">
        <v>105</v>
      </c>
      <c r="N91" s="202">
        <v>0</v>
      </c>
      <c r="O91" s="50"/>
      <c r="P91" s="182">
        <f t="shared" si="24"/>
        <v>44268</v>
      </c>
      <c r="Q91" s="178">
        <v>140</v>
      </c>
      <c r="R91" s="45">
        <f t="shared" si="23"/>
        <v>403.2</v>
      </c>
      <c r="S91" s="178">
        <v>24</v>
      </c>
      <c r="T91" s="178">
        <v>216</v>
      </c>
      <c r="U91" s="178">
        <v>0</v>
      </c>
      <c r="V91" s="178">
        <v>135</v>
      </c>
      <c r="W91" s="178">
        <v>0</v>
      </c>
      <c r="X91" s="178">
        <v>0</v>
      </c>
      <c r="Y91" s="178">
        <v>0</v>
      </c>
      <c r="Z91" s="178">
        <v>0</v>
      </c>
      <c r="AA91" s="178">
        <v>0</v>
      </c>
      <c r="AB91" s="49">
        <f t="shared" si="20"/>
        <v>375</v>
      </c>
      <c r="AD91" s="182">
        <f t="shared" si="25"/>
        <v>44268</v>
      </c>
      <c r="AE91" s="301">
        <f>S91*Assumption!$K$7</f>
        <v>1992</v>
      </c>
      <c r="AF91" s="301">
        <f>T91*Assumption!$K$10</f>
        <v>8856</v>
      </c>
      <c r="AG91" s="301">
        <f>U91*Assumption!$K$9</f>
        <v>0</v>
      </c>
      <c r="AH91" s="301">
        <f>V91*Assumption!$K$11</f>
        <v>4995</v>
      </c>
      <c r="AI91" s="301">
        <f>W91*Assumption!$K$6</f>
        <v>0</v>
      </c>
      <c r="AJ91" s="301">
        <f>X91*Assumption!$K$8</f>
        <v>0</v>
      </c>
      <c r="AK91" s="301">
        <f>Y91*Assumption!$K$12</f>
        <v>0</v>
      </c>
      <c r="AL91" s="301">
        <f>Z91*Assumption!$K$14</f>
        <v>0</v>
      </c>
      <c r="AM91" s="301">
        <f>AA91*Assumption!$K$13</f>
        <v>0</v>
      </c>
      <c r="AN91" s="49">
        <f t="shared" si="21"/>
        <v>15843</v>
      </c>
    </row>
    <row r="92" spans="2:40" x14ac:dyDescent="0.35">
      <c r="B92" s="44">
        <v>44269</v>
      </c>
      <c r="C92" s="200">
        <v>140</v>
      </c>
      <c r="D92" s="200">
        <f t="shared" si="22"/>
        <v>403.2</v>
      </c>
      <c r="E92" s="201">
        <v>28</v>
      </c>
      <c r="F92" s="201">
        <v>18</v>
      </c>
      <c r="G92" s="201">
        <v>195</v>
      </c>
      <c r="H92" s="201">
        <v>12.5</v>
      </c>
      <c r="I92" s="201">
        <v>150</v>
      </c>
      <c r="J92" s="201">
        <v>4.2</v>
      </c>
      <c r="K92" s="201">
        <v>255</v>
      </c>
      <c r="L92" s="201">
        <v>437.5</v>
      </c>
      <c r="M92" s="178">
        <v>105</v>
      </c>
      <c r="N92" s="202">
        <v>0</v>
      </c>
      <c r="O92" s="50"/>
      <c r="P92" s="182">
        <f t="shared" si="24"/>
        <v>44269</v>
      </c>
      <c r="Q92" s="178">
        <v>140</v>
      </c>
      <c r="R92" s="45">
        <f t="shared" si="23"/>
        <v>403.2</v>
      </c>
      <c r="S92" s="178">
        <v>144</v>
      </c>
      <c r="T92" s="178">
        <v>240</v>
      </c>
      <c r="U92" s="178">
        <v>0</v>
      </c>
      <c r="V92" s="178">
        <v>0</v>
      </c>
      <c r="W92" s="178">
        <v>0</v>
      </c>
      <c r="X92" s="178">
        <v>0</v>
      </c>
      <c r="Y92" s="178">
        <v>0</v>
      </c>
      <c r="Z92" s="178">
        <v>0</v>
      </c>
      <c r="AA92" s="178">
        <v>0</v>
      </c>
      <c r="AB92" s="49">
        <f t="shared" si="20"/>
        <v>384</v>
      </c>
      <c r="AD92" s="182">
        <f t="shared" si="25"/>
        <v>44269</v>
      </c>
      <c r="AE92" s="301">
        <f>S92*Assumption!$K$7</f>
        <v>11952</v>
      </c>
      <c r="AF92" s="301">
        <f>T92*Assumption!$K$10</f>
        <v>9840</v>
      </c>
      <c r="AG92" s="301">
        <f>U92*Assumption!$K$9</f>
        <v>0</v>
      </c>
      <c r="AH92" s="301">
        <f>V92*Assumption!$K$11</f>
        <v>0</v>
      </c>
      <c r="AI92" s="301">
        <f>W92*Assumption!$K$6</f>
        <v>0</v>
      </c>
      <c r="AJ92" s="301">
        <f>X92*Assumption!$K$8</f>
        <v>0</v>
      </c>
      <c r="AK92" s="301">
        <f>Y92*Assumption!$K$12</f>
        <v>0</v>
      </c>
      <c r="AL92" s="301">
        <f>Z92*Assumption!$K$14</f>
        <v>0</v>
      </c>
      <c r="AM92" s="301">
        <f>AA92*Assumption!$K$13</f>
        <v>0</v>
      </c>
      <c r="AN92" s="49">
        <f t="shared" si="21"/>
        <v>21792</v>
      </c>
    </row>
    <row r="93" spans="2:40" x14ac:dyDescent="0.35">
      <c r="B93" s="44">
        <v>44270</v>
      </c>
      <c r="C93" s="200">
        <v>140</v>
      </c>
      <c r="D93" s="200">
        <f t="shared" si="22"/>
        <v>403.2</v>
      </c>
      <c r="E93" s="201">
        <v>26</v>
      </c>
      <c r="F93" s="201">
        <v>17</v>
      </c>
      <c r="G93" s="201">
        <v>205</v>
      </c>
      <c r="H93" s="201">
        <v>12.5</v>
      </c>
      <c r="I93" s="201">
        <v>152</v>
      </c>
      <c r="J93" s="201">
        <v>4.2</v>
      </c>
      <c r="K93" s="201">
        <v>265</v>
      </c>
      <c r="L93" s="201">
        <v>437.5</v>
      </c>
      <c r="M93" s="178">
        <v>105</v>
      </c>
      <c r="N93" s="202">
        <v>0</v>
      </c>
      <c r="O93" s="50"/>
      <c r="P93" s="182">
        <f t="shared" si="24"/>
        <v>44270</v>
      </c>
      <c r="Q93" s="178">
        <v>140</v>
      </c>
      <c r="R93" s="45">
        <f t="shared" si="23"/>
        <v>403.2</v>
      </c>
      <c r="S93" s="178">
        <v>60</v>
      </c>
      <c r="T93" s="178">
        <v>192</v>
      </c>
      <c r="U93" s="178">
        <v>125.99999999999999</v>
      </c>
      <c r="V93" s="178">
        <v>0</v>
      </c>
      <c r="W93" s="178">
        <v>0</v>
      </c>
      <c r="X93" s="178">
        <v>0</v>
      </c>
      <c r="Y93" s="178">
        <v>0</v>
      </c>
      <c r="Z93" s="178">
        <v>0</v>
      </c>
      <c r="AA93" s="178">
        <v>0</v>
      </c>
      <c r="AB93" s="49">
        <f t="shared" si="20"/>
        <v>378</v>
      </c>
      <c r="AD93" s="182">
        <f t="shared" si="25"/>
        <v>44270</v>
      </c>
      <c r="AE93" s="301">
        <f>S93*Assumption!$K$7</f>
        <v>4980</v>
      </c>
      <c r="AF93" s="301">
        <f>T93*Assumption!$K$10</f>
        <v>7872</v>
      </c>
      <c r="AG93" s="301">
        <f>U93*Assumption!$K$9</f>
        <v>6929.9999999999991</v>
      </c>
      <c r="AH93" s="301">
        <f>V93*Assumption!$K$11</f>
        <v>0</v>
      </c>
      <c r="AI93" s="301">
        <f>W93*Assumption!$K$6</f>
        <v>0</v>
      </c>
      <c r="AJ93" s="301">
        <f>X93*Assumption!$K$8</f>
        <v>0</v>
      </c>
      <c r="AK93" s="301">
        <f>Y93*Assumption!$K$12</f>
        <v>0</v>
      </c>
      <c r="AL93" s="301">
        <f>Z93*Assumption!$K$14</f>
        <v>0</v>
      </c>
      <c r="AM93" s="301">
        <f>AA93*Assumption!$K$13</f>
        <v>0</v>
      </c>
      <c r="AN93" s="49">
        <f t="shared" si="21"/>
        <v>19782</v>
      </c>
    </row>
    <row r="94" spans="2:40" x14ac:dyDescent="0.35">
      <c r="B94" s="44">
        <v>44271</v>
      </c>
      <c r="C94" s="200">
        <v>140</v>
      </c>
      <c r="D94" s="200">
        <f t="shared" si="22"/>
        <v>403.2</v>
      </c>
      <c r="E94" s="201">
        <v>26</v>
      </c>
      <c r="F94" s="201">
        <v>17</v>
      </c>
      <c r="G94" s="201">
        <v>205</v>
      </c>
      <c r="H94" s="201">
        <v>12.5</v>
      </c>
      <c r="I94" s="201">
        <v>152</v>
      </c>
      <c r="J94" s="201">
        <v>4.2</v>
      </c>
      <c r="K94" s="201">
        <v>265</v>
      </c>
      <c r="L94" s="201">
        <v>437.5</v>
      </c>
      <c r="M94" s="178">
        <v>105</v>
      </c>
      <c r="N94" s="202">
        <v>0</v>
      </c>
      <c r="O94" s="50"/>
      <c r="P94" s="182">
        <f t="shared" si="24"/>
        <v>44271</v>
      </c>
      <c r="Q94" s="178">
        <v>140</v>
      </c>
      <c r="R94" s="45">
        <f t="shared" si="23"/>
        <v>403.2</v>
      </c>
      <c r="S94" s="178">
        <v>0</v>
      </c>
      <c r="T94" s="178">
        <v>240</v>
      </c>
      <c r="U94" s="178">
        <v>144</v>
      </c>
      <c r="V94" s="178">
        <v>0</v>
      </c>
      <c r="W94" s="178">
        <v>0</v>
      </c>
      <c r="X94" s="178">
        <v>0</v>
      </c>
      <c r="Y94" s="178">
        <v>0</v>
      </c>
      <c r="Z94" s="178">
        <v>0</v>
      </c>
      <c r="AA94" s="178">
        <v>0</v>
      </c>
      <c r="AB94" s="49">
        <f t="shared" si="20"/>
        <v>384</v>
      </c>
      <c r="AD94" s="182">
        <f t="shared" si="25"/>
        <v>44271</v>
      </c>
      <c r="AE94" s="301">
        <f>S94*Assumption!$K$7</f>
        <v>0</v>
      </c>
      <c r="AF94" s="301">
        <f>T94*Assumption!$K$10</f>
        <v>9840</v>
      </c>
      <c r="AG94" s="301">
        <f>U94*Assumption!$K$9</f>
        <v>7920</v>
      </c>
      <c r="AH94" s="301">
        <f>V94*Assumption!$K$11</f>
        <v>0</v>
      </c>
      <c r="AI94" s="301">
        <f>W94*Assumption!$K$6</f>
        <v>0</v>
      </c>
      <c r="AJ94" s="301">
        <f>X94*Assumption!$K$8</f>
        <v>0</v>
      </c>
      <c r="AK94" s="301">
        <f>Y94*Assumption!$K$12</f>
        <v>0</v>
      </c>
      <c r="AL94" s="301">
        <f>Z94*Assumption!$K$14</f>
        <v>0</v>
      </c>
      <c r="AM94" s="301">
        <f>AA94*Assumption!$K$13</f>
        <v>0</v>
      </c>
      <c r="AN94" s="49">
        <f t="shared" si="21"/>
        <v>17760</v>
      </c>
    </row>
    <row r="95" spans="2:40" x14ac:dyDescent="0.35">
      <c r="B95" s="44">
        <v>44272</v>
      </c>
      <c r="C95" s="200">
        <v>140</v>
      </c>
      <c r="D95" s="200">
        <f t="shared" si="22"/>
        <v>403.2</v>
      </c>
      <c r="E95" s="201">
        <v>26</v>
      </c>
      <c r="F95" s="201">
        <v>17</v>
      </c>
      <c r="G95" s="201">
        <v>205</v>
      </c>
      <c r="H95" s="201">
        <v>12.5</v>
      </c>
      <c r="I95" s="201">
        <v>152</v>
      </c>
      <c r="J95" s="201">
        <v>4.2</v>
      </c>
      <c r="K95" s="201">
        <v>265</v>
      </c>
      <c r="L95" s="201">
        <v>437.5</v>
      </c>
      <c r="M95" s="178">
        <v>105</v>
      </c>
      <c r="N95" s="202">
        <v>0</v>
      </c>
      <c r="O95" s="50"/>
      <c r="P95" s="182">
        <f t="shared" si="24"/>
        <v>44272</v>
      </c>
      <c r="Q95" s="178">
        <v>140</v>
      </c>
      <c r="R95" s="45">
        <f t="shared" si="23"/>
        <v>403.2</v>
      </c>
      <c r="S95" s="178">
        <v>0</v>
      </c>
      <c r="T95" s="178">
        <v>240</v>
      </c>
      <c r="U95" s="178">
        <v>0</v>
      </c>
      <c r="V95" s="178">
        <v>148.5</v>
      </c>
      <c r="W95" s="178">
        <v>0</v>
      </c>
      <c r="X95" s="178">
        <v>0</v>
      </c>
      <c r="Y95" s="178">
        <v>0</v>
      </c>
      <c r="Z95" s="178">
        <v>0</v>
      </c>
      <c r="AA95" s="178">
        <v>0</v>
      </c>
      <c r="AB95" s="49">
        <f t="shared" si="20"/>
        <v>388.5</v>
      </c>
      <c r="AD95" s="182">
        <f t="shared" si="25"/>
        <v>44272</v>
      </c>
      <c r="AE95" s="301">
        <f>S95*Assumption!$K$7</f>
        <v>0</v>
      </c>
      <c r="AF95" s="301">
        <f>T95*Assumption!$K$10</f>
        <v>9840</v>
      </c>
      <c r="AG95" s="301">
        <f>U95*Assumption!$K$9</f>
        <v>0</v>
      </c>
      <c r="AH95" s="301">
        <f>V95*Assumption!$K$11</f>
        <v>5494.5</v>
      </c>
      <c r="AI95" s="301">
        <f>W95*Assumption!$K$6</f>
        <v>0</v>
      </c>
      <c r="AJ95" s="301">
        <f>X95*Assumption!$K$8</f>
        <v>0</v>
      </c>
      <c r="AK95" s="301">
        <f>Y95*Assumption!$K$12</f>
        <v>0</v>
      </c>
      <c r="AL95" s="301">
        <f>Z95*Assumption!$K$14</f>
        <v>0</v>
      </c>
      <c r="AM95" s="301">
        <f>AA95*Assumption!$K$13</f>
        <v>0</v>
      </c>
      <c r="AN95" s="49">
        <f t="shared" si="21"/>
        <v>15334.5</v>
      </c>
    </row>
    <row r="96" spans="2:40" x14ac:dyDescent="0.35">
      <c r="B96" s="44">
        <v>44273</v>
      </c>
      <c r="C96" s="200">
        <v>140</v>
      </c>
      <c r="D96" s="200">
        <f t="shared" si="22"/>
        <v>403.2</v>
      </c>
      <c r="E96" s="201">
        <v>26</v>
      </c>
      <c r="F96" s="201">
        <v>17</v>
      </c>
      <c r="G96" s="201">
        <v>205</v>
      </c>
      <c r="H96" s="201">
        <v>12.5</v>
      </c>
      <c r="I96" s="201">
        <v>152</v>
      </c>
      <c r="J96" s="201">
        <v>4.2</v>
      </c>
      <c r="K96" s="201">
        <v>265</v>
      </c>
      <c r="L96" s="201">
        <v>437.5</v>
      </c>
      <c r="M96" s="178">
        <v>105</v>
      </c>
      <c r="N96" s="202">
        <v>0</v>
      </c>
      <c r="O96" s="50"/>
      <c r="P96" s="182">
        <f t="shared" si="24"/>
        <v>44273</v>
      </c>
      <c r="Q96" s="178">
        <v>140</v>
      </c>
      <c r="R96" s="45">
        <f t="shared" si="23"/>
        <v>403.2</v>
      </c>
      <c r="S96" s="178">
        <v>90</v>
      </c>
      <c r="T96" s="178">
        <v>288</v>
      </c>
      <c r="U96" s="178">
        <v>0</v>
      </c>
      <c r="V96" s="178">
        <v>0</v>
      </c>
      <c r="W96" s="178">
        <v>0</v>
      </c>
      <c r="X96" s="178">
        <v>0</v>
      </c>
      <c r="Y96" s="178">
        <v>0</v>
      </c>
      <c r="Z96" s="178">
        <v>0</v>
      </c>
      <c r="AA96" s="178">
        <v>0</v>
      </c>
      <c r="AB96" s="49">
        <f t="shared" si="20"/>
        <v>378</v>
      </c>
      <c r="AD96" s="182">
        <f t="shared" si="25"/>
        <v>44273</v>
      </c>
      <c r="AE96" s="301">
        <f>S96*Assumption!$K$7</f>
        <v>7470</v>
      </c>
      <c r="AF96" s="301">
        <f>T96*Assumption!$K$10</f>
        <v>11808</v>
      </c>
      <c r="AG96" s="301">
        <f>U96*Assumption!$K$9</f>
        <v>0</v>
      </c>
      <c r="AH96" s="301">
        <f>V96*Assumption!$K$11</f>
        <v>0</v>
      </c>
      <c r="AI96" s="301">
        <f>W96*Assumption!$K$6</f>
        <v>0</v>
      </c>
      <c r="AJ96" s="301">
        <f>X96*Assumption!$K$8</f>
        <v>0</v>
      </c>
      <c r="AK96" s="301">
        <f>Y96*Assumption!$K$12</f>
        <v>0</v>
      </c>
      <c r="AL96" s="301">
        <f>Z96*Assumption!$K$14</f>
        <v>0</v>
      </c>
      <c r="AM96" s="301">
        <f>AA96*Assumption!$K$13</f>
        <v>0</v>
      </c>
      <c r="AN96" s="49">
        <f t="shared" si="21"/>
        <v>19278</v>
      </c>
    </row>
    <row r="97" spans="2:40" x14ac:dyDescent="0.35">
      <c r="B97" s="44">
        <v>44274</v>
      </c>
      <c r="C97" s="200">
        <v>140</v>
      </c>
      <c r="D97" s="200">
        <f t="shared" si="22"/>
        <v>403.2</v>
      </c>
      <c r="E97" s="201">
        <v>26</v>
      </c>
      <c r="F97" s="201">
        <v>17</v>
      </c>
      <c r="G97" s="201">
        <v>205</v>
      </c>
      <c r="H97" s="201">
        <v>12.5</v>
      </c>
      <c r="I97" s="201">
        <v>152</v>
      </c>
      <c r="J97" s="201">
        <v>4.2</v>
      </c>
      <c r="K97" s="201">
        <v>265</v>
      </c>
      <c r="L97" s="201">
        <v>437.5</v>
      </c>
      <c r="M97" s="178">
        <v>105</v>
      </c>
      <c r="N97" s="202">
        <v>0</v>
      </c>
      <c r="O97" s="50"/>
      <c r="P97" s="182">
        <f t="shared" si="24"/>
        <v>44274</v>
      </c>
      <c r="Q97" s="178">
        <v>140</v>
      </c>
      <c r="R97" s="45">
        <f t="shared" si="23"/>
        <v>403.2</v>
      </c>
      <c r="S97" s="178">
        <v>180</v>
      </c>
      <c r="T97" s="178">
        <v>0</v>
      </c>
      <c r="U97" s="178">
        <v>197.99999999999997</v>
      </c>
      <c r="V97" s="178">
        <v>0</v>
      </c>
      <c r="W97" s="178">
        <v>0</v>
      </c>
      <c r="X97" s="178">
        <v>0</v>
      </c>
      <c r="Y97" s="178">
        <v>0</v>
      </c>
      <c r="Z97" s="178">
        <v>0</v>
      </c>
      <c r="AA97" s="178">
        <v>0</v>
      </c>
      <c r="AB97" s="49">
        <f t="shared" si="20"/>
        <v>378</v>
      </c>
      <c r="AD97" s="182">
        <f t="shared" si="25"/>
        <v>44274</v>
      </c>
      <c r="AE97" s="301">
        <f>S97*Assumption!$K$7</f>
        <v>14940</v>
      </c>
      <c r="AF97" s="301">
        <f>T97*Assumption!$K$10</f>
        <v>0</v>
      </c>
      <c r="AG97" s="301">
        <f>U97*Assumption!$K$9</f>
        <v>10889.999999999998</v>
      </c>
      <c r="AH97" s="301">
        <f>V97*Assumption!$K$11</f>
        <v>0</v>
      </c>
      <c r="AI97" s="301">
        <f>W97*Assumption!$K$6</f>
        <v>0</v>
      </c>
      <c r="AJ97" s="301">
        <f>X97*Assumption!$K$8</f>
        <v>0</v>
      </c>
      <c r="AK97" s="301">
        <f>Y97*Assumption!$K$12</f>
        <v>0</v>
      </c>
      <c r="AL97" s="301">
        <f>Z97*Assumption!$K$14</f>
        <v>0</v>
      </c>
      <c r="AM97" s="301">
        <f>AA97*Assumption!$K$13</f>
        <v>0</v>
      </c>
      <c r="AN97" s="49">
        <f t="shared" si="21"/>
        <v>25830</v>
      </c>
    </row>
    <row r="98" spans="2:40" x14ac:dyDescent="0.35">
      <c r="B98" s="44">
        <v>44275</v>
      </c>
      <c r="C98" s="200">
        <v>140</v>
      </c>
      <c r="D98" s="200">
        <f t="shared" si="22"/>
        <v>403.2</v>
      </c>
      <c r="E98" s="201">
        <v>26</v>
      </c>
      <c r="F98" s="201">
        <v>17</v>
      </c>
      <c r="G98" s="201">
        <v>205</v>
      </c>
      <c r="H98" s="201">
        <v>12.5</v>
      </c>
      <c r="I98" s="201">
        <v>152</v>
      </c>
      <c r="J98" s="201">
        <v>4.2</v>
      </c>
      <c r="K98" s="201">
        <v>265</v>
      </c>
      <c r="L98" s="201">
        <v>437.5</v>
      </c>
      <c r="M98" s="178">
        <v>105</v>
      </c>
      <c r="N98" s="202">
        <v>0</v>
      </c>
      <c r="O98" s="50"/>
      <c r="P98" s="182">
        <f t="shared" si="24"/>
        <v>44275</v>
      </c>
      <c r="Q98" s="178">
        <v>140</v>
      </c>
      <c r="R98" s="45">
        <f t="shared" si="23"/>
        <v>403.2</v>
      </c>
      <c r="S98" s="178">
        <v>144</v>
      </c>
      <c r="T98" s="178">
        <v>240</v>
      </c>
      <c r="U98" s="178">
        <v>0</v>
      </c>
      <c r="V98" s="178">
        <v>0</v>
      </c>
      <c r="W98" s="178">
        <v>0</v>
      </c>
      <c r="X98" s="178">
        <v>0</v>
      </c>
      <c r="Y98" s="178">
        <v>0</v>
      </c>
      <c r="Z98" s="178">
        <v>0</v>
      </c>
      <c r="AA98" s="178">
        <v>0</v>
      </c>
      <c r="AB98" s="49">
        <f t="shared" si="20"/>
        <v>384</v>
      </c>
      <c r="AD98" s="182">
        <f t="shared" si="25"/>
        <v>44275</v>
      </c>
      <c r="AE98" s="301">
        <f>S98*Assumption!$K$7</f>
        <v>11952</v>
      </c>
      <c r="AF98" s="301">
        <f>T98*Assumption!$K$10</f>
        <v>9840</v>
      </c>
      <c r="AG98" s="301">
        <f>U98*Assumption!$K$9</f>
        <v>0</v>
      </c>
      <c r="AH98" s="301">
        <f>V98*Assumption!$K$11</f>
        <v>0</v>
      </c>
      <c r="AI98" s="301">
        <f>W98*Assumption!$K$6</f>
        <v>0</v>
      </c>
      <c r="AJ98" s="301">
        <f>X98*Assumption!$K$8</f>
        <v>0</v>
      </c>
      <c r="AK98" s="301">
        <f>Y98*Assumption!$K$12</f>
        <v>0</v>
      </c>
      <c r="AL98" s="301">
        <f>Z98*Assumption!$K$14</f>
        <v>0</v>
      </c>
      <c r="AM98" s="301">
        <f>AA98*Assumption!$K$13</f>
        <v>0</v>
      </c>
      <c r="AN98" s="49">
        <f t="shared" si="21"/>
        <v>21792</v>
      </c>
    </row>
    <row r="99" spans="2:40" x14ac:dyDescent="0.35">
      <c r="B99" s="44">
        <v>44276</v>
      </c>
      <c r="C99" s="200">
        <v>140</v>
      </c>
      <c r="D99" s="200">
        <f t="shared" si="22"/>
        <v>403.2</v>
      </c>
      <c r="E99" s="201">
        <v>27</v>
      </c>
      <c r="F99" s="201">
        <v>17.5</v>
      </c>
      <c r="G99" s="201">
        <v>195</v>
      </c>
      <c r="H99" s="201">
        <v>12.5</v>
      </c>
      <c r="I99" s="201">
        <v>147</v>
      </c>
      <c r="J99" s="201">
        <v>4.2</v>
      </c>
      <c r="K99" s="201">
        <v>260</v>
      </c>
      <c r="L99" s="201">
        <v>437.5</v>
      </c>
      <c r="M99" s="178">
        <v>105</v>
      </c>
      <c r="N99" s="202">
        <v>0</v>
      </c>
      <c r="O99" s="50"/>
      <c r="P99" s="182">
        <f t="shared" si="24"/>
        <v>44276</v>
      </c>
      <c r="Q99" s="178">
        <v>140</v>
      </c>
      <c r="R99" s="45">
        <f t="shared" si="23"/>
        <v>403.2</v>
      </c>
      <c r="S99" s="178">
        <v>0</v>
      </c>
      <c r="T99" s="178">
        <v>0</v>
      </c>
      <c r="U99" s="178">
        <v>386.99999999999994</v>
      </c>
      <c r="V99" s="178">
        <v>0</v>
      </c>
      <c r="W99" s="178">
        <v>0</v>
      </c>
      <c r="X99" s="178">
        <v>0</v>
      </c>
      <c r="Y99" s="178">
        <v>0</v>
      </c>
      <c r="Z99" s="178">
        <v>0</v>
      </c>
      <c r="AA99" s="178">
        <v>0</v>
      </c>
      <c r="AB99" s="49">
        <f t="shared" si="20"/>
        <v>386.99999999999994</v>
      </c>
      <c r="AD99" s="182">
        <f t="shared" si="25"/>
        <v>44276</v>
      </c>
      <c r="AE99" s="301">
        <f>S99*Assumption!$K$7</f>
        <v>0</v>
      </c>
      <c r="AF99" s="301">
        <f>T99*Assumption!$K$10</f>
        <v>0</v>
      </c>
      <c r="AG99" s="301">
        <f>U99*Assumption!$K$9</f>
        <v>21284.999999999996</v>
      </c>
      <c r="AH99" s="301">
        <f>V99*Assumption!$K$11</f>
        <v>0</v>
      </c>
      <c r="AI99" s="301">
        <f>W99*Assumption!$K$6</f>
        <v>0</v>
      </c>
      <c r="AJ99" s="301">
        <f>X99*Assumption!$K$8</f>
        <v>0</v>
      </c>
      <c r="AK99" s="301">
        <f>Y99*Assumption!$K$12</f>
        <v>0</v>
      </c>
      <c r="AL99" s="301">
        <f>Z99*Assumption!$K$14</f>
        <v>0</v>
      </c>
      <c r="AM99" s="301">
        <f>AA99*Assumption!$K$13</f>
        <v>0</v>
      </c>
      <c r="AN99" s="49">
        <f t="shared" si="21"/>
        <v>21284.999999999996</v>
      </c>
    </row>
    <row r="100" spans="2:40" x14ac:dyDescent="0.35">
      <c r="B100" s="44">
        <v>44277</v>
      </c>
      <c r="C100" s="200">
        <v>140</v>
      </c>
      <c r="D100" s="200">
        <f t="shared" si="22"/>
        <v>403.2</v>
      </c>
      <c r="E100" s="201">
        <v>27</v>
      </c>
      <c r="F100" s="201">
        <v>17.5</v>
      </c>
      <c r="G100" s="201">
        <v>195</v>
      </c>
      <c r="H100" s="201">
        <v>12.5</v>
      </c>
      <c r="I100" s="201">
        <v>147</v>
      </c>
      <c r="J100" s="201">
        <v>4.2</v>
      </c>
      <c r="K100" s="201">
        <v>260</v>
      </c>
      <c r="L100" s="201">
        <v>437.5</v>
      </c>
      <c r="M100" s="178">
        <v>105</v>
      </c>
      <c r="N100" s="202">
        <v>0</v>
      </c>
      <c r="O100" s="50"/>
      <c r="P100" s="182">
        <f t="shared" si="24"/>
        <v>44277</v>
      </c>
      <c r="Q100" s="178">
        <v>140</v>
      </c>
      <c r="R100" s="45">
        <f t="shared" si="23"/>
        <v>403.2</v>
      </c>
      <c r="S100" s="178">
        <v>0</v>
      </c>
      <c r="T100" s="178">
        <v>388.8</v>
      </c>
      <c r="U100" s="178">
        <v>0</v>
      </c>
      <c r="V100" s="178">
        <v>0</v>
      </c>
      <c r="W100" s="178">
        <v>0</v>
      </c>
      <c r="X100" s="178">
        <v>0</v>
      </c>
      <c r="Y100" s="178">
        <v>0</v>
      </c>
      <c r="Z100" s="178">
        <v>0</v>
      </c>
      <c r="AA100" s="178">
        <v>0</v>
      </c>
      <c r="AB100" s="49">
        <f t="shared" si="20"/>
        <v>388.8</v>
      </c>
      <c r="AD100" s="182">
        <f t="shared" si="25"/>
        <v>44277</v>
      </c>
      <c r="AE100" s="301">
        <f>S100*Assumption!$K$7</f>
        <v>0</v>
      </c>
      <c r="AF100" s="301">
        <f>T100*Assumption!$K$10</f>
        <v>15940.800000000001</v>
      </c>
      <c r="AG100" s="301">
        <f>U100*Assumption!$K$9</f>
        <v>0</v>
      </c>
      <c r="AH100" s="301">
        <f>V100*Assumption!$K$11</f>
        <v>0</v>
      </c>
      <c r="AI100" s="301">
        <f>W100*Assumption!$K$6</f>
        <v>0</v>
      </c>
      <c r="AJ100" s="301">
        <f>X100*Assumption!$K$8</f>
        <v>0</v>
      </c>
      <c r="AK100" s="301">
        <f>Y100*Assumption!$K$12</f>
        <v>0</v>
      </c>
      <c r="AL100" s="301">
        <f>Z100*Assumption!$K$14</f>
        <v>0</v>
      </c>
      <c r="AM100" s="301">
        <f>AA100*Assumption!$K$13</f>
        <v>0</v>
      </c>
      <c r="AN100" s="49">
        <f t="shared" si="21"/>
        <v>15940.800000000001</v>
      </c>
    </row>
    <row r="101" spans="2:40" x14ac:dyDescent="0.35">
      <c r="B101" s="44">
        <v>44278</v>
      </c>
      <c r="C101" s="200">
        <v>140</v>
      </c>
      <c r="D101" s="200">
        <f t="shared" si="22"/>
        <v>403.2</v>
      </c>
      <c r="E101" s="201">
        <v>27</v>
      </c>
      <c r="F101" s="201">
        <v>17.5</v>
      </c>
      <c r="G101" s="201">
        <v>195</v>
      </c>
      <c r="H101" s="201">
        <v>12.5</v>
      </c>
      <c r="I101" s="201">
        <v>147</v>
      </c>
      <c r="J101" s="201">
        <v>4.2</v>
      </c>
      <c r="K101" s="201">
        <v>260</v>
      </c>
      <c r="L101" s="201">
        <v>437.5</v>
      </c>
      <c r="M101" s="178">
        <v>105</v>
      </c>
      <c r="N101" s="202">
        <v>0</v>
      </c>
      <c r="O101" s="50"/>
      <c r="P101" s="182">
        <f t="shared" si="24"/>
        <v>44278</v>
      </c>
      <c r="Q101" s="178">
        <v>140</v>
      </c>
      <c r="R101" s="45">
        <f t="shared" si="23"/>
        <v>403.2</v>
      </c>
      <c r="S101" s="178">
        <v>0</v>
      </c>
      <c r="T101" s="178">
        <v>264</v>
      </c>
      <c r="U101" s="178">
        <v>116.99999999999999</v>
      </c>
      <c r="V101" s="178">
        <v>0</v>
      </c>
      <c r="W101" s="178">
        <v>0</v>
      </c>
      <c r="X101" s="178">
        <v>0</v>
      </c>
      <c r="Y101" s="178">
        <v>0</v>
      </c>
      <c r="Z101" s="178">
        <v>0</v>
      </c>
      <c r="AA101" s="178">
        <v>0</v>
      </c>
      <c r="AB101" s="49">
        <f t="shared" si="20"/>
        <v>381</v>
      </c>
      <c r="AD101" s="182">
        <f t="shared" si="25"/>
        <v>44278</v>
      </c>
      <c r="AE101" s="301">
        <f>S101*Assumption!$K$7</f>
        <v>0</v>
      </c>
      <c r="AF101" s="301">
        <f>T101*Assumption!$K$10</f>
        <v>10824</v>
      </c>
      <c r="AG101" s="301">
        <f>U101*Assumption!$K$9</f>
        <v>6434.9999999999991</v>
      </c>
      <c r="AH101" s="301">
        <f>V101*Assumption!$K$11</f>
        <v>0</v>
      </c>
      <c r="AI101" s="301">
        <f>W101*Assumption!$K$6</f>
        <v>0</v>
      </c>
      <c r="AJ101" s="301">
        <f>X101*Assumption!$K$8</f>
        <v>0</v>
      </c>
      <c r="AK101" s="301">
        <f>Y101*Assumption!$K$12</f>
        <v>0</v>
      </c>
      <c r="AL101" s="301">
        <f>Z101*Assumption!$K$14</f>
        <v>0</v>
      </c>
      <c r="AM101" s="301">
        <f>AA101*Assumption!$K$13</f>
        <v>0</v>
      </c>
      <c r="AN101" s="49">
        <f t="shared" si="21"/>
        <v>17259</v>
      </c>
    </row>
    <row r="102" spans="2:40" x14ac:dyDescent="0.35">
      <c r="B102" s="44">
        <v>44279</v>
      </c>
      <c r="C102" s="200">
        <v>140</v>
      </c>
      <c r="D102" s="200">
        <f t="shared" si="22"/>
        <v>403.2</v>
      </c>
      <c r="E102" s="201">
        <v>27</v>
      </c>
      <c r="F102" s="201">
        <v>17.5</v>
      </c>
      <c r="G102" s="201">
        <v>195</v>
      </c>
      <c r="H102" s="201">
        <v>12.5</v>
      </c>
      <c r="I102" s="201">
        <v>147</v>
      </c>
      <c r="J102" s="201">
        <v>4.2</v>
      </c>
      <c r="K102" s="201">
        <v>260</v>
      </c>
      <c r="L102" s="201">
        <v>437.5</v>
      </c>
      <c r="M102" s="178">
        <v>105</v>
      </c>
      <c r="N102" s="202">
        <v>0</v>
      </c>
      <c r="O102" s="50"/>
      <c r="P102" s="182">
        <f t="shared" si="24"/>
        <v>44279</v>
      </c>
      <c r="Q102" s="178">
        <v>140</v>
      </c>
      <c r="R102" s="45">
        <f t="shared" si="23"/>
        <v>403.2</v>
      </c>
      <c r="S102" s="178">
        <v>138</v>
      </c>
      <c r="T102" s="178">
        <v>240</v>
      </c>
      <c r="U102" s="178">
        <v>0</v>
      </c>
      <c r="V102" s="178">
        <v>0</v>
      </c>
      <c r="W102" s="178">
        <v>0</v>
      </c>
      <c r="X102" s="178">
        <v>0</v>
      </c>
      <c r="Y102" s="178">
        <v>0</v>
      </c>
      <c r="Z102" s="178">
        <v>0</v>
      </c>
      <c r="AA102" s="178">
        <v>0</v>
      </c>
      <c r="AB102" s="49">
        <f t="shared" si="20"/>
        <v>378</v>
      </c>
      <c r="AD102" s="182">
        <f t="shared" si="25"/>
        <v>44279</v>
      </c>
      <c r="AE102" s="301">
        <f>S102*Assumption!$K$7</f>
        <v>11454</v>
      </c>
      <c r="AF102" s="301">
        <f>T102*Assumption!$K$10</f>
        <v>9840</v>
      </c>
      <c r="AG102" s="301">
        <f>U102*Assumption!$K$9</f>
        <v>0</v>
      </c>
      <c r="AH102" s="301">
        <f>V102*Assumption!$K$11</f>
        <v>0</v>
      </c>
      <c r="AI102" s="301">
        <f>W102*Assumption!$K$6</f>
        <v>0</v>
      </c>
      <c r="AJ102" s="301">
        <f>X102*Assumption!$K$8</f>
        <v>0</v>
      </c>
      <c r="AK102" s="301">
        <f>Y102*Assumption!$K$12</f>
        <v>0</v>
      </c>
      <c r="AL102" s="301">
        <f>Z102*Assumption!$K$14</f>
        <v>0</v>
      </c>
      <c r="AM102" s="301">
        <f>AA102*Assumption!$K$13</f>
        <v>0</v>
      </c>
      <c r="AN102" s="49">
        <f t="shared" si="21"/>
        <v>21294</v>
      </c>
    </row>
    <row r="103" spans="2:40" x14ac:dyDescent="0.35">
      <c r="B103" s="44">
        <v>44280</v>
      </c>
      <c r="C103" s="200">
        <v>140</v>
      </c>
      <c r="D103" s="200">
        <f t="shared" si="22"/>
        <v>403.2</v>
      </c>
      <c r="E103" s="201">
        <v>27</v>
      </c>
      <c r="F103" s="201">
        <v>17.5</v>
      </c>
      <c r="G103" s="201">
        <v>195</v>
      </c>
      <c r="H103" s="201">
        <v>12.5</v>
      </c>
      <c r="I103" s="201">
        <v>147</v>
      </c>
      <c r="J103" s="201">
        <v>4.2</v>
      </c>
      <c r="K103" s="201">
        <v>260</v>
      </c>
      <c r="L103" s="201">
        <v>437.5</v>
      </c>
      <c r="M103" s="178">
        <v>105</v>
      </c>
      <c r="N103" s="202">
        <v>0</v>
      </c>
      <c r="O103" s="50"/>
      <c r="P103" s="182">
        <f t="shared" si="24"/>
        <v>44280</v>
      </c>
      <c r="Q103" s="178">
        <v>140</v>
      </c>
      <c r="R103" s="45">
        <f t="shared" si="23"/>
        <v>403.2</v>
      </c>
      <c r="S103" s="178">
        <v>48</v>
      </c>
      <c r="T103" s="178">
        <v>240</v>
      </c>
      <c r="U103" s="178">
        <v>90</v>
      </c>
      <c r="V103" s="178">
        <v>0</v>
      </c>
      <c r="W103" s="178">
        <v>0</v>
      </c>
      <c r="X103" s="178">
        <v>0</v>
      </c>
      <c r="Y103" s="178">
        <v>0</v>
      </c>
      <c r="Z103" s="178">
        <v>0</v>
      </c>
      <c r="AA103" s="178">
        <v>0</v>
      </c>
      <c r="AB103" s="49">
        <f t="shared" si="20"/>
        <v>378</v>
      </c>
      <c r="AD103" s="182">
        <f t="shared" si="25"/>
        <v>44280</v>
      </c>
      <c r="AE103" s="301">
        <f>S103*Assumption!$K$7</f>
        <v>3984</v>
      </c>
      <c r="AF103" s="301">
        <f>T103*Assumption!$K$10</f>
        <v>9840</v>
      </c>
      <c r="AG103" s="301">
        <f>U103*Assumption!$K$9</f>
        <v>4950</v>
      </c>
      <c r="AH103" s="301">
        <f>V103*Assumption!$K$11</f>
        <v>0</v>
      </c>
      <c r="AI103" s="301">
        <f>W103*Assumption!$K$6</f>
        <v>0</v>
      </c>
      <c r="AJ103" s="301">
        <f>X103*Assumption!$K$8</f>
        <v>0</v>
      </c>
      <c r="AK103" s="301">
        <f>Y103*Assumption!$K$12</f>
        <v>0</v>
      </c>
      <c r="AL103" s="301">
        <f>Z103*Assumption!$K$14</f>
        <v>0</v>
      </c>
      <c r="AM103" s="301">
        <f>AA103*Assumption!$K$13</f>
        <v>0</v>
      </c>
      <c r="AN103" s="49">
        <f t="shared" si="21"/>
        <v>18774</v>
      </c>
    </row>
    <row r="104" spans="2:40" x14ac:dyDescent="0.35">
      <c r="B104" s="44">
        <v>44281</v>
      </c>
      <c r="C104" s="200">
        <v>140</v>
      </c>
      <c r="D104" s="200">
        <f t="shared" si="22"/>
        <v>403.2</v>
      </c>
      <c r="E104" s="201">
        <v>27</v>
      </c>
      <c r="F104" s="201">
        <v>17.5</v>
      </c>
      <c r="G104" s="201">
        <v>195</v>
      </c>
      <c r="H104" s="201">
        <v>12.5</v>
      </c>
      <c r="I104" s="201">
        <v>147</v>
      </c>
      <c r="J104" s="201">
        <v>4.2</v>
      </c>
      <c r="K104" s="201">
        <v>260</v>
      </c>
      <c r="L104" s="201">
        <v>437.5</v>
      </c>
      <c r="M104" s="178">
        <v>105</v>
      </c>
      <c r="N104" s="202">
        <v>0</v>
      </c>
      <c r="O104" s="50"/>
      <c r="P104" s="182">
        <f t="shared" si="24"/>
        <v>44281</v>
      </c>
      <c r="Q104" s="178">
        <v>140</v>
      </c>
      <c r="R104" s="45">
        <f t="shared" si="23"/>
        <v>403.2</v>
      </c>
      <c r="S104" s="178">
        <v>0</v>
      </c>
      <c r="T104" s="178">
        <v>388.8</v>
      </c>
      <c r="U104" s="178">
        <v>0</v>
      </c>
      <c r="V104" s="178">
        <v>0</v>
      </c>
      <c r="W104" s="178">
        <v>0</v>
      </c>
      <c r="X104" s="178">
        <v>0</v>
      </c>
      <c r="Y104" s="178">
        <v>0</v>
      </c>
      <c r="Z104" s="178">
        <v>0</v>
      </c>
      <c r="AA104" s="178">
        <v>0</v>
      </c>
      <c r="AB104" s="49">
        <f t="shared" si="20"/>
        <v>388.8</v>
      </c>
      <c r="AD104" s="182">
        <f t="shared" si="25"/>
        <v>44281</v>
      </c>
      <c r="AE104" s="301">
        <f>S104*Assumption!$K$7</f>
        <v>0</v>
      </c>
      <c r="AF104" s="301">
        <f>T104*Assumption!$K$10</f>
        <v>15940.800000000001</v>
      </c>
      <c r="AG104" s="301">
        <f>U104*Assumption!$K$9</f>
        <v>0</v>
      </c>
      <c r="AH104" s="301">
        <f>V104*Assumption!$K$11</f>
        <v>0</v>
      </c>
      <c r="AI104" s="301">
        <f>W104*Assumption!$K$6</f>
        <v>0</v>
      </c>
      <c r="AJ104" s="301">
        <f>X104*Assumption!$K$8</f>
        <v>0</v>
      </c>
      <c r="AK104" s="301">
        <f>Y104*Assumption!$K$12</f>
        <v>0</v>
      </c>
      <c r="AL104" s="301">
        <f>Z104*Assumption!$K$14</f>
        <v>0</v>
      </c>
      <c r="AM104" s="301">
        <f>AA104*Assumption!$K$13</f>
        <v>0</v>
      </c>
      <c r="AN104" s="49">
        <f t="shared" si="21"/>
        <v>15940.800000000001</v>
      </c>
    </row>
    <row r="105" spans="2:40" x14ac:dyDescent="0.35">
      <c r="B105" s="44">
        <v>44282</v>
      </c>
      <c r="C105" s="200">
        <v>140</v>
      </c>
      <c r="D105" s="200">
        <f t="shared" si="22"/>
        <v>403.2</v>
      </c>
      <c r="E105" s="201">
        <v>27</v>
      </c>
      <c r="F105" s="201">
        <v>17.5</v>
      </c>
      <c r="G105" s="201">
        <v>195</v>
      </c>
      <c r="H105" s="201">
        <v>12.5</v>
      </c>
      <c r="I105" s="201">
        <v>147</v>
      </c>
      <c r="J105" s="201">
        <v>4.2</v>
      </c>
      <c r="K105" s="201">
        <v>260</v>
      </c>
      <c r="L105" s="201">
        <v>437.5</v>
      </c>
      <c r="M105" s="178">
        <v>105</v>
      </c>
      <c r="N105" s="202">
        <v>0</v>
      </c>
      <c r="O105" s="50"/>
      <c r="P105" s="182">
        <f t="shared" si="24"/>
        <v>44282</v>
      </c>
      <c r="Q105" s="178">
        <v>140</v>
      </c>
      <c r="R105" s="45">
        <f t="shared" si="23"/>
        <v>403.2</v>
      </c>
      <c r="S105" s="178">
        <v>144</v>
      </c>
      <c r="T105" s="178">
        <v>240</v>
      </c>
      <c r="U105" s="178">
        <v>0</v>
      </c>
      <c r="V105" s="178">
        <v>0</v>
      </c>
      <c r="W105" s="178">
        <v>0</v>
      </c>
      <c r="X105" s="178">
        <v>0</v>
      </c>
      <c r="Y105" s="178">
        <v>0</v>
      </c>
      <c r="Z105" s="178">
        <v>0</v>
      </c>
      <c r="AA105" s="178">
        <v>0</v>
      </c>
      <c r="AB105" s="49">
        <f t="shared" si="20"/>
        <v>384</v>
      </c>
      <c r="AD105" s="182">
        <f t="shared" si="25"/>
        <v>44282</v>
      </c>
      <c r="AE105" s="301">
        <f>S105*Assumption!$K$7</f>
        <v>11952</v>
      </c>
      <c r="AF105" s="301">
        <f>T105*Assumption!$K$10</f>
        <v>9840</v>
      </c>
      <c r="AG105" s="301">
        <f>U105*Assumption!$K$9</f>
        <v>0</v>
      </c>
      <c r="AH105" s="301">
        <f>V105*Assumption!$K$11</f>
        <v>0</v>
      </c>
      <c r="AI105" s="301">
        <f>W105*Assumption!$K$6</f>
        <v>0</v>
      </c>
      <c r="AJ105" s="301">
        <f>X105*Assumption!$K$8</f>
        <v>0</v>
      </c>
      <c r="AK105" s="301">
        <f>Y105*Assumption!$K$12</f>
        <v>0</v>
      </c>
      <c r="AL105" s="301">
        <f>Z105*Assumption!$K$14</f>
        <v>0</v>
      </c>
      <c r="AM105" s="301">
        <f>AA105*Assumption!$K$13</f>
        <v>0</v>
      </c>
      <c r="AN105" s="49">
        <f t="shared" si="21"/>
        <v>21792</v>
      </c>
    </row>
    <row r="106" spans="2:40" x14ac:dyDescent="0.35">
      <c r="B106" s="44">
        <v>44283</v>
      </c>
      <c r="C106" s="200">
        <v>0</v>
      </c>
      <c r="D106" s="200">
        <f t="shared" si="22"/>
        <v>0</v>
      </c>
      <c r="E106" s="200">
        <v>0</v>
      </c>
      <c r="F106" s="200">
        <v>0</v>
      </c>
      <c r="G106" s="200">
        <v>0</v>
      </c>
      <c r="H106" s="200">
        <v>0</v>
      </c>
      <c r="I106" s="200">
        <v>0</v>
      </c>
      <c r="J106" s="200">
        <v>0</v>
      </c>
      <c r="K106" s="200">
        <v>0</v>
      </c>
      <c r="L106" s="200">
        <v>0</v>
      </c>
      <c r="M106" s="178">
        <v>0</v>
      </c>
      <c r="N106" s="203">
        <v>0</v>
      </c>
      <c r="O106" s="50"/>
      <c r="P106" s="182">
        <f t="shared" si="24"/>
        <v>44283</v>
      </c>
      <c r="Q106" s="178">
        <v>0</v>
      </c>
      <c r="R106" s="45">
        <f t="shared" si="23"/>
        <v>0</v>
      </c>
      <c r="S106" s="178">
        <v>0</v>
      </c>
      <c r="T106" s="178">
        <v>0</v>
      </c>
      <c r="U106" s="178">
        <v>0</v>
      </c>
      <c r="V106" s="178">
        <v>0</v>
      </c>
      <c r="W106" s="178">
        <v>0</v>
      </c>
      <c r="X106" s="178">
        <v>0</v>
      </c>
      <c r="Y106" s="178">
        <v>0</v>
      </c>
      <c r="Z106" s="178">
        <v>0</v>
      </c>
      <c r="AA106" s="178">
        <v>0</v>
      </c>
      <c r="AB106" s="49">
        <f t="shared" si="20"/>
        <v>0</v>
      </c>
      <c r="AD106" s="182">
        <f t="shared" si="25"/>
        <v>44283</v>
      </c>
      <c r="AE106" s="301">
        <f>S106*Assumption!$K$7</f>
        <v>0</v>
      </c>
      <c r="AF106" s="301">
        <f>T106*Assumption!$K$10</f>
        <v>0</v>
      </c>
      <c r="AG106" s="301">
        <f>U106*Assumption!$K$9</f>
        <v>0</v>
      </c>
      <c r="AH106" s="301">
        <f>V106*Assumption!$K$11</f>
        <v>0</v>
      </c>
      <c r="AI106" s="301">
        <f>W106*Assumption!$K$6</f>
        <v>0</v>
      </c>
      <c r="AJ106" s="301">
        <f>X106*Assumption!$K$8</f>
        <v>0</v>
      </c>
      <c r="AK106" s="301">
        <f>Y106*Assumption!$K$12</f>
        <v>0</v>
      </c>
      <c r="AL106" s="301">
        <f>Z106*Assumption!$K$14</f>
        <v>0</v>
      </c>
      <c r="AM106" s="301">
        <f>AA106*Assumption!$K$13</f>
        <v>0</v>
      </c>
      <c r="AN106" s="49">
        <f t="shared" si="21"/>
        <v>0</v>
      </c>
    </row>
    <row r="107" spans="2:40" x14ac:dyDescent="0.35">
      <c r="B107" s="44">
        <v>44284</v>
      </c>
      <c r="C107" s="200">
        <v>0</v>
      </c>
      <c r="D107" s="200">
        <f t="shared" si="22"/>
        <v>0</v>
      </c>
      <c r="E107" s="200">
        <v>0</v>
      </c>
      <c r="F107" s="200">
        <v>0</v>
      </c>
      <c r="G107" s="200">
        <v>0</v>
      </c>
      <c r="H107" s="200">
        <v>0</v>
      </c>
      <c r="I107" s="200">
        <v>0</v>
      </c>
      <c r="J107" s="200">
        <v>0</v>
      </c>
      <c r="K107" s="200">
        <v>0</v>
      </c>
      <c r="L107" s="200">
        <v>0</v>
      </c>
      <c r="M107" s="178">
        <v>0</v>
      </c>
      <c r="N107" s="203">
        <v>0</v>
      </c>
      <c r="O107" s="50"/>
      <c r="P107" s="182">
        <f t="shared" si="24"/>
        <v>44284</v>
      </c>
      <c r="Q107" s="178">
        <v>0</v>
      </c>
      <c r="R107" s="45">
        <f t="shared" si="23"/>
        <v>0</v>
      </c>
      <c r="S107" s="178">
        <v>0</v>
      </c>
      <c r="T107" s="178">
        <v>0</v>
      </c>
      <c r="U107" s="178">
        <v>0</v>
      </c>
      <c r="V107" s="178">
        <v>0</v>
      </c>
      <c r="W107" s="178">
        <v>0</v>
      </c>
      <c r="X107" s="178">
        <v>0</v>
      </c>
      <c r="Y107" s="178">
        <v>0</v>
      </c>
      <c r="Z107" s="178">
        <v>0</v>
      </c>
      <c r="AA107" s="178">
        <v>0</v>
      </c>
      <c r="AB107" s="49">
        <f t="shared" si="20"/>
        <v>0</v>
      </c>
      <c r="AD107" s="182">
        <f t="shared" si="25"/>
        <v>44284</v>
      </c>
      <c r="AE107" s="301">
        <f>S107*Assumption!$K$7</f>
        <v>0</v>
      </c>
      <c r="AF107" s="301">
        <f>T107*Assumption!$K$10</f>
        <v>0</v>
      </c>
      <c r="AG107" s="301">
        <f>U107*Assumption!$K$9</f>
        <v>0</v>
      </c>
      <c r="AH107" s="301">
        <f>V107*Assumption!$K$11</f>
        <v>0</v>
      </c>
      <c r="AI107" s="301">
        <f>W107*Assumption!$K$6</f>
        <v>0</v>
      </c>
      <c r="AJ107" s="301">
        <f>X107*Assumption!$K$8</f>
        <v>0</v>
      </c>
      <c r="AK107" s="301">
        <f>Y107*Assumption!$K$12</f>
        <v>0</v>
      </c>
      <c r="AL107" s="301">
        <f>Z107*Assumption!$K$14</f>
        <v>0</v>
      </c>
      <c r="AM107" s="301">
        <f>AA107*Assumption!$K$13</f>
        <v>0</v>
      </c>
      <c r="AN107" s="49">
        <f t="shared" si="21"/>
        <v>0</v>
      </c>
    </row>
    <row r="108" spans="2:40" x14ac:dyDescent="0.35">
      <c r="B108" s="44">
        <v>44285</v>
      </c>
      <c r="C108" s="200">
        <v>0</v>
      </c>
      <c r="D108" s="200">
        <f t="shared" si="22"/>
        <v>0</v>
      </c>
      <c r="E108" s="200">
        <v>0</v>
      </c>
      <c r="F108" s="200">
        <v>0</v>
      </c>
      <c r="G108" s="200">
        <v>0</v>
      </c>
      <c r="H108" s="200">
        <v>0</v>
      </c>
      <c r="I108" s="200">
        <v>0</v>
      </c>
      <c r="J108" s="200">
        <v>0</v>
      </c>
      <c r="K108" s="200">
        <v>0</v>
      </c>
      <c r="L108" s="200">
        <v>0</v>
      </c>
      <c r="M108" s="178">
        <v>0</v>
      </c>
      <c r="N108" s="203">
        <v>0</v>
      </c>
      <c r="O108" s="50"/>
      <c r="P108" s="182">
        <f t="shared" si="24"/>
        <v>44285</v>
      </c>
      <c r="Q108" s="178">
        <v>0</v>
      </c>
      <c r="R108" s="45">
        <f t="shared" si="23"/>
        <v>0</v>
      </c>
      <c r="S108" s="178">
        <v>0</v>
      </c>
      <c r="T108" s="178">
        <v>0</v>
      </c>
      <c r="U108" s="178">
        <v>0</v>
      </c>
      <c r="V108" s="178">
        <v>0</v>
      </c>
      <c r="W108" s="178">
        <v>0</v>
      </c>
      <c r="X108" s="178">
        <v>0</v>
      </c>
      <c r="Y108" s="178">
        <v>0</v>
      </c>
      <c r="Z108" s="178">
        <v>0</v>
      </c>
      <c r="AA108" s="178">
        <v>0</v>
      </c>
      <c r="AB108" s="49">
        <f t="shared" si="20"/>
        <v>0</v>
      </c>
      <c r="AD108" s="182">
        <f t="shared" si="25"/>
        <v>44285</v>
      </c>
      <c r="AE108" s="301">
        <f>S108*Assumption!$K$7</f>
        <v>0</v>
      </c>
      <c r="AF108" s="301">
        <f>T108*Assumption!$K$10</f>
        <v>0</v>
      </c>
      <c r="AG108" s="301">
        <f>U108*Assumption!$K$9</f>
        <v>0</v>
      </c>
      <c r="AH108" s="301">
        <f>V108*Assumption!$K$11</f>
        <v>0</v>
      </c>
      <c r="AI108" s="301">
        <f>W108*Assumption!$K$6</f>
        <v>0</v>
      </c>
      <c r="AJ108" s="301">
        <f>X108*Assumption!$K$8</f>
        <v>0</v>
      </c>
      <c r="AK108" s="301">
        <f>Y108*Assumption!$K$12</f>
        <v>0</v>
      </c>
      <c r="AL108" s="301">
        <f>Z108*Assumption!$K$14</f>
        <v>0</v>
      </c>
      <c r="AM108" s="301">
        <f>AA108*Assumption!$K$13</f>
        <v>0</v>
      </c>
      <c r="AN108" s="49">
        <f t="shared" si="21"/>
        <v>0</v>
      </c>
    </row>
    <row r="109" spans="2:40" x14ac:dyDescent="0.35">
      <c r="B109" s="44">
        <v>44286</v>
      </c>
      <c r="C109" s="200">
        <v>0</v>
      </c>
      <c r="D109" s="200">
        <f t="shared" si="22"/>
        <v>0</v>
      </c>
      <c r="E109" s="200">
        <v>0</v>
      </c>
      <c r="F109" s="200">
        <v>0</v>
      </c>
      <c r="G109" s="200">
        <v>0</v>
      </c>
      <c r="H109" s="200">
        <v>0</v>
      </c>
      <c r="I109" s="200">
        <v>0</v>
      </c>
      <c r="J109" s="200">
        <v>0</v>
      </c>
      <c r="K109" s="200">
        <v>0</v>
      </c>
      <c r="L109" s="200">
        <v>0</v>
      </c>
      <c r="M109" s="178">
        <v>0</v>
      </c>
      <c r="N109" s="203">
        <v>0</v>
      </c>
      <c r="O109" s="50"/>
      <c r="P109" s="182">
        <f t="shared" si="24"/>
        <v>44286</v>
      </c>
      <c r="Q109" s="178">
        <v>0</v>
      </c>
      <c r="R109" s="45">
        <f t="shared" si="23"/>
        <v>0</v>
      </c>
      <c r="S109" s="178">
        <v>0</v>
      </c>
      <c r="T109" s="178">
        <v>0</v>
      </c>
      <c r="U109" s="178">
        <v>0</v>
      </c>
      <c r="V109" s="178">
        <v>0</v>
      </c>
      <c r="W109" s="178">
        <v>0</v>
      </c>
      <c r="X109" s="178">
        <v>0</v>
      </c>
      <c r="Y109" s="178">
        <v>0</v>
      </c>
      <c r="Z109" s="178">
        <v>0</v>
      </c>
      <c r="AA109" s="178">
        <v>0</v>
      </c>
      <c r="AB109" s="49">
        <f t="shared" si="20"/>
        <v>0</v>
      </c>
      <c r="AD109" s="182">
        <f t="shared" si="25"/>
        <v>44286</v>
      </c>
      <c r="AE109" s="301">
        <f>S109*Assumption!$K$7</f>
        <v>0</v>
      </c>
      <c r="AF109" s="301">
        <f>T109*Assumption!$K$10</f>
        <v>0</v>
      </c>
      <c r="AG109" s="301">
        <f>U109*Assumption!$K$9</f>
        <v>0</v>
      </c>
      <c r="AH109" s="301">
        <f>V109*Assumption!$K$11</f>
        <v>0</v>
      </c>
      <c r="AI109" s="301">
        <f>W109*Assumption!$K$6</f>
        <v>0</v>
      </c>
      <c r="AJ109" s="301">
        <f>X109*Assumption!$K$8</f>
        <v>0</v>
      </c>
      <c r="AK109" s="301">
        <f>Y109*Assumption!$K$12</f>
        <v>0</v>
      </c>
      <c r="AL109" s="301">
        <f>Z109*Assumption!$K$14</f>
        <v>0</v>
      </c>
      <c r="AM109" s="301">
        <f>AA109*Assumption!$K$13</f>
        <v>0</v>
      </c>
      <c r="AN109" s="49">
        <f t="shared" si="21"/>
        <v>0</v>
      </c>
    </row>
    <row r="110" spans="2:40" ht="15" thickBot="1" x14ac:dyDescent="0.4">
      <c r="B110" s="184" t="s">
        <v>183</v>
      </c>
      <c r="C110" s="185">
        <f>SUM(C79:C109)</f>
        <v>3780</v>
      </c>
      <c r="D110" s="185">
        <f>SUM(D79:D109)</f>
        <v>10886.400000000001</v>
      </c>
      <c r="E110" s="185">
        <f t="shared" ref="E110:N110" si="26">SUM(E79:E109)</f>
        <v>758</v>
      </c>
      <c r="F110" s="185">
        <f t="shared" si="26"/>
        <v>473</v>
      </c>
      <c r="G110" s="185">
        <f t="shared" si="26"/>
        <v>5290</v>
      </c>
      <c r="H110" s="185">
        <f t="shared" si="26"/>
        <v>321.39999999999998</v>
      </c>
      <c r="I110" s="185">
        <f t="shared" si="26"/>
        <v>4006</v>
      </c>
      <c r="J110" s="185">
        <f t="shared" si="26"/>
        <v>113.40000000000005</v>
      </c>
      <c r="K110" s="185">
        <f t="shared" si="26"/>
        <v>7085</v>
      </c>
      <c r="L110" s="185">
        <f t="shared" si="26"/>
        <v>11812.5</v>
      </c>
      <c r="M110" s="185">
        <f t="shared" si="26"/>
        <v>2835</v>
      </c>
      <c r="N110" s="186">
        <f t="shared" si="26"/>
        <v>0</v>
      </c>
      <c r="O110" s="204"/>
      <c r="P110" s="184" t="s">
        <v>183</v>
      </c>
      <c r="Q110" s="188">
        <f t="shared" ref="Q110:AB110" si="27">SUM(Q79:Q109)</f>
        <v>3780</v>
      </c>
      <c r="R110" s="188">
        <f t="shared" si="27"/>
        <v>10886.400000000001</v>
      </c>
      <c r="S110" s="188">
        <f t="shared" si="27"/>
        <v>2545.1999999999998</v>
      </c>
      <c r="T110" s="188">
        <f t="shared" si="27"/>
        <v>5904</v>
      </c>
      <c r="U110" s="188">
        <f t="shared" si="27"/>
        <v>1673.9999999999998</v>
      </c>
      <c r="V110" s="188">
        <f t="shared" si="27"/>
        <v>283.5</v>
      </c>
      <c r="W110" s="188">
        <f t="shared" si="27"/>
        <v>0</v>
      </c>
      <c r="X110" s="188">
        <f t="shared" si="27"/>
        <v>0</v>
      </c>
      <c r="Y110" s="188">
        <f t="shared" si="27"/>
        <v>0</v>
      </c>
      <c r="Z110" s="188">
        <f t="shared" si="27"/>
        <v>0</v>
      </c>
      <c r="AA110" s="188">
        <f t="shared" si="27"/>
        <v>0</v>
      </c>
      <c r="AB110" s="189">
        <f t="shared" si="27"/>
        <v>10406.699999999999</v>
      </c>
      <c r="AD110" s="184" t="s">
        <v>183</v>
      </c>
      <c r="AE110" s="304">
        <f>S110*Assumption!$K$7</f>
        <v>211251.59999999998</v>
      </c>
      <c r="AF110" s="304">
        <f>T110*Assumption!$K$10</f>
        <v>242064</v>
      </c>
      <c r="AG110" s="304">
        <f>U110*Assumption!$K$9</f>
        <v>92069.999999999985</v>
      </c>
      <c r="AH110" s="304">
        <f>V110*Assumption!$K$11</f>
        <v>10489.5</v>
      </c>
      <c r="AI110" s="304">
        <f>W110*Assumption!$K$6</f>
        <v>0</v>
      </c>
      <c r="AJ110" s="304">
        <f>X110*Assumption!$K$8</f>
        <v>0</v>
      </c>
      <c r="AK110" s="304">
        <f>Y110*Assumption!$K$12</f>
        <v>0</v>
      </c>
      <c r="AL110" s="304">
        <f>Z110*Assumption!$K$14</f>
        <v>0</v>
      </c>
      <c r="AM110" s="304">
        <f>AA110*Assumption!$K$13</f>
        <v>0</v>
      </c>
      <c r="AN110" s="189">
        <f t="shared" ref="AN110" si="28">SUM(AN79:AN109)</f>
        <v>555875.1</v>
      </c>
    </row>
    <row r="111" spans="2:40" x14ac:dyDescent="0.35">
      <c r="B111" s="190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P111" s="190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D111" s="190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</row>
    <row r="112" spans="2:40" ht="15" thickBot="1" x14ac:dyDescent="0.4">
      <c r="B112" s="190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P112" s="190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D112" s="190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</row>
    <row r="113" spans="2:40" ht="21" x14ac:dyDescent="0.5">
      <c r="B113" s="565" t="s">
        <v>209</v>
      </c>
      <c r="C113" s="566"/>
      <c r="D113" s="566"/>
      <c r="E113" s="566"/>
      <c r="F113" s="566"/>
      <c r="G113" s="566"/>
      <c r="H113" s="566"/>
      <c r="I113" s="566"/>
      <c r="J113" s="566"/>
      <c r="K113" s="566"/>
      <c r="L113" s="566"/>
      <c r="M113" s="566"/>
      <c r="N113" s="567"/>
      <c r="P113" s="583" t="s">
        <v>208</v>
      </c>
      <c r="Q113" s="584"/>
      <c r="R113" s="584"/>
      <c r="S113" s="584"/>
      <c r="T113" s="584"/>
      <c r="U113" s="584"/>
      <c r="V113" s="584"/>
      <c r="W113" s="584"/>
      <c r="X113" s="584"/>
      <c r="Y113" s="584"/>
      <c r="Z113" s="584"/>
      <c r="AA113" s="584"/>
      <c r="AB113" s="585"/>
      <c r="AD113" s="583" t="s">
        <v>208</v>
      </c>
      <c r="AE113" s="584"/>
      <c r="AF113" s="584"/>
      <c r="AG113" s="584"/>
      <c r="AH113" s="584"/>
      <c r="AI113" s="584"/>
      <c r="AJ113" s="584"/>
      <c r="AK113" s="584"/>
      <c r="AL113" s="584"/>
      <c r="AM113" s="584"/>
      <c r="AN113" s="585"/>
    </row>
    <row r="114" spans="2:40" ht="21.5" thickBot="1" x14ac:dyDescent="0.55000000000000004">
      <c r="B114" s="574">
        <v>44287</v>
      </c>
      <c r="C114" s="575"/>
      <c r="D114" s="575"/>
      <c r="E114" s="575"/>
      <c r="F114" s="575"/>
      <c r="G114" s="575"/>
      <c r="H114" s="575"/>
      <c r="I114" s="575"/>
      <c r="J114" s="575"/>
      <c r="K114" s="575"/>
      <c r="L114" s="575"/>
      <c r="M114" s="575"/>
      <c r="N114" s="576"/>
      <c r="P114" s="586">
        <v>44287</v>
      </c>
      <c r="Q114" s="587"/>
      <c r="R114" s="587"/>
      <c r="S114" s="587"/>
      <c r="T114" s="587"/>
      <c r="U114" s="587"/>
      <c r="V114" s="587"/>
      <c r="W114" s="587"/>
      <c r="X114" s="587"/>
      <c r="Y114" s="587"/>
      <c r="Z114" s="587"/>
      <c r="AA114" s="587"/>
      <c r="AB114" s="588"/>
      <c r="AD114" s="586">
        <v>44287</v>
      </c>
      <c r="AE114" s="587"/>
      <c r="AF114" s="587"/>
      <c r="AG114" s="587"/>
      <c r="AH114" s="587"/>
      <c r="AI114" s="587"/>
      <c r="AJ114" s="587"/>
      <c r="AK114" s="587"/>
      <c r="AL114" s="587"/>
      <c r="AM114" s="587"/>
      <c r="AN114" s="588"/>
    </row>
    <row r="115" spans="2:40" ht="15" thickBot="1" x14ac:dyDescent="0.4">
      <c r="B115" s="598" t="s">
        <v>185</v>
      </c>
      <c r="C115" s="599"/>
      <c r="D115" s="599"/>
      <c r="E115" s="599"/>
      <c r="F115" s="599"/>
      <c r="G115" s="599"/>
      <c r="H115" s="599"/>
      <c r="I115" s="599"/>
      <c r="J115" s="599"/>
      <c r="K115" s="599"/>
      <c r="L115" s="599"/>
      <c r="M115" s="599"/>
      <c r="N115" s="600"/>
      <c r="O115" s="50"/>
      <c r="P115" s="589" t="s">
        <v>186</v>
      </c>
      <c r="Q115" s="590"/>
      <c r="R115" s="590"/>
      <c r="S115" s="590"/>
      <c r="T115" s="590"/>
      <c r="U115" s="590"/>
      <c r="V115" s="590"/>
      <c r="W115" s="590"/>
      <c r="X115" s="590"/>
      <c r="Y115" s="590"/>
      <c r="Z115" s="590"/>
      <c r="AA115" s="590"/>
      <c r="AB115" s="591"/>
      <c r="AD115" s="589" t="s">
        <v>341</v>
      </c>
      <c r="AE115" s="590"/>
      <c r="AF115" s="590"/>
      <c r="AG115" s="590"/>
      <c r="AH115" s="590"/>
      <c r="AI115" s="590"/>
      <c r="AJ115" s="590"/>
      <c r="AK115" s="590"/>
      <c r="AL115" s="590"/>
      <c r="AM115" s="590"/>
      <c r="AN115" s="591"/>
    </row>
    <row r="116" spans="2:40" ht="29.5" thickBot="1" x14ac:dyDescent="0.4">
      <c r="B116" s="173" t="s">
        <v>10</v>
      </c>
      <c r="C116" s="174" t="s">
        <v>187</v>
      </c>
      <c r="D116" s="174" t="s">
        <v>188</v>
      </c>
      <c r="E116" s="176" t="s">
        <v>189</v>
      </c>
      <c r="F116" s="176" t="s">
        <v>47</v>
      </c>
      <c r="G116" s="176" t="s">
        <v>190</v>
      </c>
      <c r="H116" s="176" t="s">
        <v>345</v>
      </c>
      <c r="I116" s="176" t="s">
        <v>191</v>
      </c>
      <c r="J116" s="176" t="s">
        <v>192</v>
      </c>
      <c r="K116" s="176" t="s">
        <v>193</v>
      </c>
      <c r="L116" s="193" t="s">
        <v>194</v>
      </c>
      <c r="M116" s="176" t="s">
        <v>195</v>
      </c>
      <c r="N116" s="177" t="s">
        <v>196</v>
      </c>
      <c r="P116" s="173" t="s">
        <v>10</v>
      </c>
      <c r="Q116" s="174" t="s">
        <v>187</v>
      </c>
      <c r="R116" s="174" t="s">
        <v>188</v>
      </c>
      <c r="S116" s="175" t="s">
        <v>197</v>
      </c>
      <c r="T116" s="174" t="s">
        <v>198</v>
      </c>
      <c r="U116" s="176" t="s">
        <v>199</v>
      </c>
      <c r="V116" s="176" t="s">
        <v>200</v>
      </c>
      <c r="W116" s="176" t="s">
        <v>201</v>
      </c>
      <c r="X116" s="176" t="s">
        <v>202</v>
      </c>
      <c r="Y116" s="176" t="s">
        <v>203</v>
      </c>
      <c r="Z116" s="176" t="s">
        <v>204</v>
      </c>
      <c r="AA116" s="176" t="s">
        <v>205</v>
      </c>
      <c r="AB116" s="177" t="s">
        <v>206</v>
      </c>
      <c r="AD116" s="173" t="s">
        <v>10</v>
      </c>
      <c r="AE116" s="175" t="s">
        <v>197</v>
      </c>
      <c r="AF116" s="174" t="s">
        <v>198</v>
      </c>
      <c r="AG116" s="176" t="s">
        <v>199</v>
      </c>
      <c r="AH116" s="176" t="s">
        <v>200</v>
      </c>
      <c r="AI116" s="176" t="s">
        <v>201</v>
      </c>
      <c r="AJ116" s="176" t="s">
        <v>202</v>
      </c>
      <c r="AK116" s="176" t="s">
        <v>203</v>
      </c>
      <c r="AL116" s="176" t="s">
        <v>204</v>
      </c>
      <c r="AM116" s="176" t="s">
        <v>205</v>
      </c>
      <c r="AN116" s="177" t="s">
        <v>339</v>
      </c>
    </row>
    <row r="117" spans="2:40" x14ac:dyDescent="0.35">
      <c r="B117" s="44">
        <v>44287</v>
      </c>
      <c r="C117" s="178">
        <v>140</v>
      </c>
      <c r="D117" s="178">
        <f>C117*2.88</f>
        <v>403.2</v>
      </c>
      <c r="E117" s="178">
        <v>27</v>
      </c>
      <c r="F117" s="178">
        <v>17.5</v>
      </c>
      <c r="G117" s="178">
        <v>200</v>
      </c>
      <c r="H117" s="178">
        <v>14</v>
      </c>
      <c r="I117" s="178">
        <v>145</v>
      </c>
      <c r="J117" s="178">
        <v>4.2</v>
      </c>
      <c r="K117" s="178">
        <v>270</v>
      </c>
      <c r="L117" s="178">
        <v>280</v>
      </c>
      <c r="M117" s="178">
        <v>0</v>
      </c>
      <c r="N117" s="179">
        <v>0</v>
      </c>
      <c r="O117" s="50"/>
      <c r="P117" s="180">
        <v>44287</v>
      </c>
      <c r="Q117" s="178">
        <v>140</v>
      </c>
      <c r="R117" s="45">
        <f>Q117*2.88</f>
        <v>403.2</v>
      </c>
      <c r="S117" s="178">
        <v>0</v>
      </c>
      <c r="T117" s="178">
        <v>386.40000000000003</v>
      </c>
      <c r="U117" s="178">
        <v>0</v>
      </c>
      <c r="V117" s="178">
        <v>0</v>
      </c>
      <c r="W117" s="178">
        <v>0</v>
      </c>
      <c r="X117" s="178">
        <v>0</v>
      </c>
      <c r="Y117" s="178">
        <v>0</v>
      </c>
      <c r="Z117" s="178">
        <v>0</v>
      </c>
      <c r="AA117" s="178">
        <v>0</v>
      </c>
      <c r="AB117" s="48">
        <f t="shared" ref="AB117:AB146" si="29">SUM(S117:AA117)</f>
        <v>386.40000000000003</v>
      </c>
      <c r="AD117" s="180">
        <v>44287</v>
      </c>
      <c r="AE117" s="301">
        <f>S117*Assumption!$K$7</f>
        <v>0</v>
      </c>
      <c r="AF117" s="301">
        <f>T117*Assumption!$K$10</f>
        <v>15842.400000000001</v>
      </c>
      <c r="AG117" s="301">
        <f>U117*Assumption!$K$9</f>
        <v>0</v>
      </c>
      <c r="AH117" s="301">
        <f>V117*Assumption!$K$11</f>
        <v>0</v>
      </c>
      <c r="AI117" s="301">
        <f>W117*Assumption!$K$6</f>
        <v>0</v>
      </c>
      <c r="AJ117" s="301">
        <f>X117*Assumption!$K$8</f>
        <v>0</v>
      </c>
      <c r="AK117" s="301">
        <f>Y117*Assumption!$K$12</f>
        <v>0</v>
      </c>
      <c r="AL117" s="301">
        <f>Z117*Assumption!$K$14</f>
        <v>0</v>
      </c>
      <c r="AM117" s="301">
        <f>AA117*Assumption!$K$13</f>
        <v>0</v>
      </c>
      <c r="AN117" s="48">
        <f t="shared" ref="AN117:AN146" si="30">SUM(AE117:AM117)</f>
        <v>15842.400000000001</v>
      </c>
    </row>
    <row r="118" spans="2:40" x14ac:dyDescent="0.35">
      <c r="B118" s="44">
        <v>44288</v>
      </c>
      <c r="C118" s="178">
        <v>140</v>
      </c>
      <c r="D118" s="178">
        <f t="shared" ref="D118:D146" si="31">C118*2.88</f>
        <v>403.2</v>
      </c>
      <c r="E118" s="178">
        <v>27</v>
      </c>
      <c r="F118" s="178">
        <v>17.5</v>
      </c>
      <c r="G118" s="178">
        <v>200</v>
      </c>
      <c r="H118" s="178">
        <v>14</v>
      </c>
      <c r="I118" s="178">
        <v>145</v>
      </c>
      <c r="J118" s="178">
        <v>4.2</v>
      </c>
      <c r="K118" s="178">
        <v>270</v>
      </c>
      <c r="L118" s="178">
        <v>280</v>
      </c>
      <c r="M118" s="46">
        <v>0</v>
      </c>
      <c r="N118" s="47">
        <v>0</v>
      </c>
      <c r="O118" s="50"/>
      <c r="P118" s="182">
        <f>P117+1</f>
        <v>44288</v>
      </c>
      <c r="Q118" s="178">
        <v>140</v>
      </c>
      <c r="R118" s="45">
        <f t="shared" ref="R118:R146" si="32">Q118*2.88</f>
        <v>403.2</v>
      </c>
      <c r="S118" s="178">
        <v>0</v>
      </c>
      <c r="T118" s="178">
        <v>388.8</v>
      </c>
      <c r="U118" s="178">
        <v>0</v>
      </c>
      <c r="V118" s="178">
        <v>0</v>
      </c>
      <c r="W118" s="178">
        <v>0</v>
      </c>
      <c r="X118" s="178">
        <v>0</v>
      </c>
      <c r="Y118" s="178">
        <v>0</v>
      </c>
      <c r="Z118" s="178">
        <v>0</v>
      </c>
      <c r="AA118" s="178">
        <v>0</v>
      </c>
      <c r="AB118" s="49">
        <f t="shared" si="29"/>
        <v>388.8</v>
      </c>
      <c r="AD118" s="182">
        <f>AD117+1</f>
        <v>44288</v>
      </c>
      <c r="AE118" s="301">
        <f>S118*Assumption!$K$7</f>
        <v>0</v>
      </c>
      <c r="AF118" s="301">
        <f>T118*Assumption!$K$10</f>
        <v>15940.800000000001</v>
      </c>
      <c r="AG118" s="301">
        <f>U118*Assumption!$K$9</f>
        <v>0</v>
      </c>
      <c r="AH118" s="301">
        <f>V118*Assumption!$K$11</f>
        <v>0</v>
      </c>
      <c r="AI118" s="301">
        <f>W118*Assumption!$K$6</f>
        <v>0</v>
      </c>
      <c r="AJ118" s="301">
        <f>X118*Assumption!$K$8</f>
        <v>0</v>
      </c>
      <c r="AK118" s="301">
        <f>Y118*Assumption!$K$12</f>
        <v>0</v>
      </c>
      <c r="AL118" s="301">
        <f>Z118*Assumption!$K$14</f>
        <v>0</v>
      </c>
      <c r="AM118" s="301">
        <f>AA118*Assumption!$K$13</f>
        <v>0</v>
      </c>
      <c r="AN118" s="49">
        <f t="shared" si="30"/>
        <v>15940.800000000001</v>
      </c>
    </row>
    <row r="119" spans="2:40" x14ac:dyDescent="0.35">
      <c r="B119" s="44">
        <v>44289</v>
      </c>
      <c r="C119" s="178">
        <v>140</v>
      </c>
      <c r="D119" s="178">
        <f t="shared" si="31"/>
        <v>403.2</v>
      </c>
      <c r="E119" s="178">
        <v>27</v>
      </c>
      <c r="F119" s="178">
        <v>17.5</v>
      </c>
      <c r="G119" s="178">
        <v>200</v>
      </c>
      <c r="H119" s="178">
        <v>14</v>
      </c>
      <c r="I119" s="178">
        <v>145</v>
      </c>
      <c r="J119" s="178">
        <v>4.2</v>
      </c>
      <c r="K119" s="178">
        <v>270</v>
      </c>
      <c r="L119" s="178">
        <v>280</v>
      </c>
      <c r="M119" s="46">
        <v>0</v>
      </c>
      <c r="N119" s="47">
        <v>0</v>
      </c>
      <c r="O119" s="50"/>
      <c r="P119" s="182">
        <f t="shared" ref="P119:P146" si="33">P118+1</f>
        <v>44289</v>
      </c>
      <c r="Q119" s="178">
        <v>140</v>
      </c>
      <c r="R119" s="45">
        <f t="shared" si="32"/>
        <v>403.2</v>
      </c>
      <c r="S119" s="178">
        <v>0</v>
      </c>
      <c r="T119" s="178">
        <v>393.6</v>
      </c>
      <c r="U119" s="178">
        <v>0</v>
      </c>
      <c r="V119" s="178">
        <v>0</v>
      </c>
      <c r="W119" s="178">
        <v>0</v>
      </c>
      <c r="X119" s="178">
        <v>0</v>
      </c>
      <c r="Y119" s="178">
        <v>0</v>
      </c>
      <c r="Z119" s="178">
        <v>0</v>
      </c>
      <c r="AA119" s="178">
        <v>0</v>
      </c>
      <c r="AB119" s="49">
        <f t="shared" si="29"/>
        <v>393.6</v>
      </c>
      <c r="AD119" s="182">
        <f t="shared" ref="AD119:AD146" si="34">AD118+1</f>
        <v>44289</v>
      </c>
      <c r="AE119" s="301">
        <f>S119*Assumption!$K$7</f>
        <v>0</v>
      </c>
      <c r="AF119" s="301">
        <f>T119*Assumption!$K$10</f>
        <v>16137.6</v>
      </c>
      <c r="AG119" s="301">
        <f>U119*Assumption!$K$9</f>
        <v>0</v>
      </c>
      <c r="AH119" s="301">
        <f>V119*Assumption!$K$11</f>
        <v>0</v>
      </c>
      <c r="AI119" s="301">
        <f>W119*Assumption!$K$6</f>
        <v>0</v>
      </c>
      <c r="AJ119" s="301">
        <f>X119*Assumption!$K$8</f>
        <v>0</v>
      </c>
      <c r="AK119" s="301">
        <f>Y119*Assumption!$K$12</f>
        <v>0</v>
      </c>
      <c r="AL119" s="301">
        <f>Z119*Assumption!$K$14</f>
        <v>0</v>
      </c>
      <c r="AM119" s="301">
        <f>AA119*Assumption!$K$13</f>
        <v>0</v>
      </c>
      <c r="AN119" s="49">
        <f t="shared" si="30"/>
        <v>16137.6</v>
      </c>
    </row>
    <row r="120" spans="2:40" x14ac:dyDescent="0.35">
      <c r="B120" s="44">
        <v>44290</v>
      </c>
      <c r="C120" s="178">
        <v>140</v>
      </c>
      <c r="D120" s="178">
        <f t="shared" si="31"/>
        <v>403.2</v>
      </c>
      <c r="E120" s="178">
        <v>27</v>
      </c>
      <c r="F120" s="178">
        <v>17.5</v>
      </c>
      <c r="G120" s="178">
        <v>200</v>
      </c>
      <c r="H120" s="178">
        <v>14</v>
      </c>
      <c r="I120" s="178">
        <v>145</v>
      </c>
      <c r="J120" s="178">
        <v>4.2</v>
      </c>
      <c r="K120" s="178">
        <v>270</v>
      </c>
      <c r="L120" s="178">
        <v>280</v>
      </c>
      <c r="M120" s="46">
        <v>0</v>
      </c>
      <c r="N120" s="47">
        <v>0</v>
      </c>
      <c r="O120" s="50"/>
      <c r="P120" s="182">
        <f t="shared" si="33"/>
        <v>44290</v>
      </c>
      <c r="Q120" s="178">
        <v>140</v>
      </c>
      <c r="R120" s="45">
        <f t="shared" si="32"/>
        <v>403.2</v>
      </c>
      <c r="S120" s="178">
        <v>0</v>
      </c>
      <c r="T120" s="178">
        <v>396</v>
      </c>
      <c r="U120" s="178">
        <v>0</v>
      </c>
      <c r="V120" s="178">
        <v>0</v>
      </c>
      <c r="W120" s="178">
        <v>0</v>
      </c>
      <c r="X120" s="178">
        <v>0</v>
      </c>
      <c r="Y120" s="178">
        <v>0</v>
      </c>
      <c r="Z120" s="178">
        <v>0</v>
      </c>
      <c r="AA120" s="178">
        <v>0</v>
      </c>
      <c r="AB120" s="49">
        <f t="shared" si="29"/>
        <v>396</v>
      </c>
      <c r="AD120" s="182">
        <f t="shared" si="34"/>
        <v>44290</v>
      </c>
      <c r="AE120" s="301">
        <f>S120*Assumption!$K$7</f>
        <v>0</v>
      </c>
      <c r="AF120" s="301">
        <f>T120*Assumption!$K$10</f>
        <v>16236</v>
      </c>
      <c r="AG120" s="301">
        <f>U120*Assumption!$K$9</f>
        <v>0</v>
      </c>
      <c r="AH120" s="301">
        <f>V120*Assumption!$K$11</f>
        <v>0</v>
      </c>
      <c r="AI120" s="301">
        <f>W120*Assumption!$K$6</f>
        <v>0</v>
      </c>
      <c r="AJ120" s="301">
        <f>X120*Assumption!$K$8</f>
        <v>0</v>
      </c>
      <c r="AK120" s="301">
        <f>Y120*Assumption!$K$12</f>
        <v>0</v>
      </c>
      <c r="AL120" s="301">
        <f>Z120*Assumption!$K$14</f>
        <v>0</v>
      </c>
      <c r="AM120" s="301">
        <f>AA120*Assumption!$K$13</f>
        <v>0</v>
      </c>
      <c r="AN120" s="49">
        <f t="shared" si="30"/>
        <v>16236</v>
      </c>
    </row>
    <row r="121" spans="2:40" x14ac:dyDescent="0.35">
      <c r="B121" s="44">
        <v>44291</v>
      </c>
      <c r="C121" s="178">
        <v>140</v>
      </c>
      <c r="D121" s="178">
        <f t="shared" si="31"/>
        <v>403.2</v>
      </c>
      <c r="E121" s="178">
        <v>27</v>
      </c>
      <c r="F121" s="178">
        <v>17.5</v>
      </c>
      <c r="G121" s="178">
        <v>200</v>
      </c>
      <c r="H121" s="178">
        <v>14</v>
      </c>
      <c r="I121" s="178">
        <v>145</v>
      </c>
      <c r="J121" s="178">
        <v>4.2</v>
      </c>
      <c r="K121" s="178">
        <v>270</v>
      </c>
      <c r="L121" s="178">
        <v>280</v>
      </c>
      <c r="M121" s="46">
        <v>0</v>
      </c>
      <c r="N121" s="47">
        <v>0</v>
      </c>
      <c r="O121" s="50"/>
      <c r="P121" s="182">
        <f t="shared" si="33"/>
        <v>44291</v>
      </c>
      <c r="Q121" s="178">
        <v>140</v>
      </c>
      <c r="R121" s="45">
        <f t="shared" si="32"/>
        <v>403.2</v>
      </c>
      <c r="S121" s="178">
        <v>387.6</v>
      </c>
      <c r="T121" s="178">
        <v>0</v>
      </c>
      <c r="U121" s="178">
        <v>0</v>
      </c>
      <c r="V121" s="178">
        <v>0</v>
      </c>
      <c r="W121" s="178">
        <v>0</v>
      </c>
      <c r="X121" s="178">
        <v>0</v>
      </c>
      <c r="Y121" s="178">
        <v>0</v>
      </c>
      <c r="Z121" s="178">
        <v>0</v>
      </c>
      <c r="AA121" s="178">
        <v>0</v>
      </c>
      <c r="AB121" s="49">
        <f t="shared" si="29"/>
        <v>387.6</v>
      </c>
      <c r="AD121" s="182">
        <f t="shared" si="34"/>
        <v>44291</v>
      </c>
      <c r="AE121" s="301">
        <f>S121*Assumption!$K$7</f>
        <v>32170.800000000003</v>
      </c>
      <c r="AF121" s="301">
        <f>T121*Assumption!$K$10</f>
        <v>0</v>
      </c>
      <c r="AG121" s="301">
        <f>U121*Assumption!$K$9</f>
        <v>0</v>
      </c>
      <c r="AH121" s="301">
        <f>V121*Assumption!$K$11</f>
        <v>0</v>
      </c>
      <c r="AI121" s="301">
        <f>W121*Assumption!$K$6</f>
        <v>0</v>
      </c>
      <c r="AJ121" s="301">
        <f>X121*Assumption!$K$8</f>
        <v>0</v>
      </c>
      <c r="AK121" s="301">
        <f>Y121*Assumption!$K$12</f>
        <v>0</v>
      </c>
      <c r="AL121" s="301">
        <f>Z121*Assumption!$K$14</f>
        <v>0</v>
      </c>
      <c r="AM121" s="301">
        <f>AA121*Assumption!$K$13</f>
        <v>0</v>
      </c>
      <c r="AN121" s="49">
        <f t="shared" si="30"/>
        <v>32170.800000000003</v>
      </c>
    </row>
    <row r="122" spans="2:40" x14ac:dyDescent="0.35">
      <c r="B122" s="44">
        <v>44292</v>
      </c>
      <c r="C122" s="178">
        <v>140</v>
      </c>
      <c r="D122" s="178">
        <f t="shared" si="31"/>
        <v>403.2</v>
      </c>
      <c r="E122" s="178">
        <v>27</v>
      </c>
      <c r="F122" s="178">
        <v>17.5</v>
      </c>
      <c r="G122" s="178">
        <v>200</v>
      </c>
      <c r="H122" s="178">
        <v>14</v>
      </c>
      <c r="I122" s="178">
        <v>145</v>
      </c>
      <c r="J122" s="178">
        <v>4.2</v>
      </c>
      <c r="K122" s="178">
        <v>270</v>
      </c>
      <c r="L122" s="178">
        <v>280</v>
      </c>
      <c r="M122" s="46">
        <v>0</v>
      </c>
      <c r="N122" s="47">
        <v>0</v>
      </c>
      <c r="O122" s="50"/>
      <c r="P122" s="182">
        <f t="shared" si="33"/>
        <v>44292</v>
      </c>
      <c r="Q122" s="178">
        <v>140</v>
      </c>
      <c r="R122" s="45">
        <f t="shared" si="32"/>
        <v>403.2</v>
      </c>
      <c r="S122" s="178">
        <v>393.6</v>
      </c>
      <c r="T122" s="178">
        <v>0</v>
      </c>
      <c r="U122" s="178">
        <v>0</v>
      </c>
      <c r="V122" s="178">
        <v>0</v>
      </c>
      <c r="W122" s="178">
        <v>0</v>
      </c>
      <c r="X122" s="178">
        <v>0</v>
      </c>
      <c r="Y122" s="178">
        <v>0</v>
      </c>
      <c r="Z122" s="178">
        <v>0</v>
      </c>
      <c r="AA122" s="178">
        <v>0</v>
      </c>
      <c r="AB122" s="49">
        <f t="shared" si="29"/>
        <v>393.6</v>
      </c>
      <c r="AD122" s="182">
        <f t="shared" si="34"/>
        <v>44292</v>
      </c>
      <c r="AE122" s="301">
        <f>S122*Assumption!$K$7</f>
        <v>32668.800000000003</v>
      </c>
      <c r="AF122" s="301">
        <f>T122*Assumption!$K$10</f>
        <v>0</v>
      </c>
      <c r="AG122" s="301">
        <f>U122*Assumption!$K$9</f>
        <v>0</v>
      </c>
      <c r="AH122" s="301">
        <f>V122*Assumption!$K$11</f>
        <v>0</v>
      </c>
      <c r="AI122" s="301">
        <f>W122*Assumption!$K$6</f>
        <v>0</v>
      </c>
      <c r="AJ122" s="301">
        <f>X122*Assumption!$K$8</f>
        <v>0</v>
      </c>
      <c r="AK122" s="301">
        <f>Y122*Assumption!$K$12</f>
        <v>0</v>
      </c>
      <c r="AL122" s="301">
        <f>Z122*Assumption!$K$14</f>
        <v>0</v>
      </c>
      <c r="AM122" s="301">
        <f>AA122*Assumption!$K$13</f>
        <v>0</v>
      </c>
      <c r="AN122" s="49">
        <f t="shared" si="30"/>
        <v>32668.800000000003</v>
      </c>
    </row>
    <row r="123" spans="2:40" x14ac:dyDescent="0.35">
      <c r="B123" s="44">
        <v>44293</v>
      </c>
      <c r="C123" s="178">
        <v>140</v>
      </c>
      <c r="D123" s="178">
        <f t="shared" si="31"/>
        <v>403.2</v>
      </c>
      <c r="E123" s="178">
        <v>27</v>
      </c>
      <c r="F123" s="178">
        <v>17.5</v>
      </c>
      <c r="G123" s="178">
        <v>200</v>
      </c>
      <c r="H123" s="178">
        <v>14</v>
      </c>
      <c r="I123" s="178">
        <v>145</v>
      </c>
      <c r="J123" s="178">
        <v>4.2</v>
      </c>
      <c r="K123" s="178">
        <v>270</v>
      </c>
      <c r="L123" s="178">
        <v>280</v>
      </c>
      <c r="M123" s="46">
        <v>0</v>
      </c>
      <c r="N123" s="47">
        <v>0</v>
      </c>
      <c r="O123" s="50"/>
      <c r="P123" s="182">
        <f t="shared" si="33"/>
        <v>44293</v>
      </c>
      <c r="Q123" s="178">
        <v>140</v>
      </c>
      <c r="R123" s="45">
        <f t="shared" si="32"/>
        <v>403.2</v>
      </c>
      <c r="S123" s="178">
        <v>0</v>
      </c>
      <c r="T123" s="178">
        <v>386.40000000000003</v>
      </c>
      <c r="U123" s="178">
        <v>0</v>
      </c>
      <c r="V123" s="178">
        <v>0</v>
      </c>
      <c r="W123" s="178">
        <v>0</v>
      </c>
      <c r="X123" s="178">
        <v>0</v>
      </c>
      <c r="Y123" s="178">
        <v>0</v>
      </c>
      <c r="Z123" s="178">
        <v>0</v>
      </c>
      <c r="AA123" s="178">
        <v>0</v>
      </c>
      <c r="AB123" s="49">
        <f t="shared" si="29"/>
        <v>386.40000000000003</v>
      </c>
      <c r="AD123" s="182">
        <f t="shared" si="34"/>
        <v>44293</v>
      </c>
      <c r="AE123" s="301">
        <f>S123*Assumption!$K$7</f>
        <v>0</v>
      </c>
      <c r="AF123" s="301">
        <f>T123*Assumption!$K$10</f>
        <v>15842.400000000001</v>
      </c>
      <c r="AG123" s="301">
        <f>U123*Assumption!$K$9</f>
        <v>0</v>
      </c>
      <c r="AH123" s="301">
        <f>V123*Assumption!$K$11</f>
        <v>0</v>
      </c>
      <c r="AI123" s="301">
        <f>W123*Assumption!$K$6</f>
        <v>0</v>
      </c>
      <c r="AJ123" s="301">
        <f>X123*Assumption!$K$8</f>
        <v>0</v>
      </c>
      <c r="AK123" s="301">
        <f>Y123*Assumption!$K$12</f>
        <v>0</v>
      </c>
      <c r="AL123" s="301">
        <f>Z123*Assumption!$K$14</f>
        <v>0</v>
      </c>
      <c r="AM123" s="301">
        <f>AA123*Assumption!$K$13</f>
        <v>0</v>
      </c>
      <c r="AN123" s="49">
        <f t="shared" si="30"/>
        <v>15842.400000000001</v>
      </c>
    </row>
    <row r="124" spans="2:40" x14ac:dyDescent="0.35">
      <c r="B124" s="44">
        <v>44294</v>
      </c>
      <c r="C124" s="178">
        <v>140</v>
      </c>
      <c r="D124" s="178">
        <f t="shared" si="31"/>
        <v>403.2</v>
      </c>
      <c r="E124" s="178">
        <v>21</v>
      </c>
      <c r="F124" s="178">
        <v>18</v>
      </c>
      <c r="G124" s="178">
        <v>230</v>
      </c>
      <c r="H124" s="178">
        <v>14</v>
      </c>
      <c r="I124" s="178">
        <v>150</v>
      </c>
      <c r="J124" s="178">
        <v>4.2</v>
      </c>
      <c r="K124" s="178">
        <v>255</v>
      </c>
      <c r="L124" s="178">
        <v>280</v>
      </c>
      <c r="M124" s="46">
        <v>0</v>
      </c>
      <c r="N124" s="47">
        <v>0</v>
      </c>
      <c r="O124" s="50"/>
      <c r="P124" s="182">
        <f t="shared" si="33"/>
        <v>44294</v>
      </c>
      <c r="Q124" s="178">
        <v>140</v>
      </c>
      <c r="R124" s="45">
        <f t="shared" si="32"/>
        <v>403.2</v>
      </c>
      <c r="S124" s="178">
        <v>0</v>
      </c>
      <c r="T124" s="178">
        <v>0</v>
      </c>
      <c r="U124" s="178">
        <v>395.99999999999994</v>
      </c>
      <c r="V124" s="178">
        <v>0</v>
      </c>
      <c r="W124" s="178">
        <v>0</v>
      </c>
      <c r="X124" s="178">
        <v>0</v>
      </c>
      <c r="Y124" s="178">
        <v>0</v>
      </c>
      <c r="Z124" s="178">
        <v>0</v>
      </c>
      <c r="AA124" s="178">
        <v>0</v>
      </c>
      <c r="AB124" s="49">
        <f t="shared" si="29"/>
        <v>395.99999999999994</v>
      </c>
      <c r="AD124" s="182">
        <f t="shared" si="34"/>
        <v>44294</v>
      </c>
      <c r="AE124" s="301">
        <f>S124*Assumption!$K$7</f>
        <v>0</v>
      </c>
      <c r="AF124" s="301">
        <f>T124*Assumption!$K$10</f>
        <v>0</v>
      </c>
      <c r="AG124" s="301">
        <f>U124*Assumption!$K$9</f>
        <v>21779.999999999996</v>
      </c>
      <c r="AH124" s="301">
        <f>V124*Assumption!$K$11</f>
        <v>0</v>
      </c>
      <c r="AI124" s="301">
        <f>W124*Assumption!$K$6</f>
        <v>0</v>
      </c>
      <c r="AJ124" s="301">
        <f>X124*Assumption!$K$8</f>
        <v>0</v>
      </c>
      <c r="AK124" s="301">
        <f>Y124*Assumption!$K$12</f>
        <v>0</v>
      </c>
      <c r="AL124" s="301">
        <f>Z124*Assumption!$K$14</f>
        <v>0</v>
      </c>
      <c r="AM124" s="301">
        <f>AA124*Assumption!$K$13</f>
        <v>0</v>
      </c>
      <c r="AN124" s="49">
        <f t="shared" si="30"/>
        <v>21779.999999999996</v>
      </c>
    </row>
    <row r="125" spans="2:40" x14ac:dyDescent="0.35">
      <c r="B125" s="44">
        <v>44295</v>
      </c>
      <c r="C125" s="178">
        <v>140</v>
      </c>
      <c r="D125" s="178">
        <f t="shared" si="31"/>
        <v>403.2</v>
      </c>
      <c r="E125" s="178">
        <v>21</v>
      </c>
      <c r="F125" s="178">
        <v>18</v>
      </c>
      <c r="G125" s="178">
        <v>230</v>
      </c>
      <c r="H125" s="178">
        <v>14</v>
      </c>
      <c r="I125" s="178">
        <v>150</v>
      </c>
      <c r="J125" s="178">
        <v>4.2</v>
      </c>
      <c r="K125" s="178">
        <v>255</v>
      </c>
      <c r="L125" s="178">
        <v>280</v>
      </c>
      <c r="M125" s="46">
        <v>0</v>
      </c>
      <c r="N125" s="47">
        <v>0</v>
      </c>
      <c r="O125" s="50"/>
      <c r="P125" s="182">
        <f t="shared" si="33"/>
        <v>44295</v>
      </c>
      <c r="Q125" s="178">
        <v>140</v>
      </c>
      <c r="R125" s="45">
        <f t="shared" si="32"/>
        <v>403.2</v>
      </c>
      <c r="S125" s="178">
        <v>0</v>
      </c>
      <c r="T125" s="178">
        <v>252</v>
      </c>
      <c r="U125" s="178">
        <v>0</v>
      </c>
      <c r="V125" s="178">
        <v>135</v>
      </c>
      <c r="W125" s="178">
        <v>0</v>
      </c>
      <c r="X125" s="178">
        <v>0</v>
      </c>
      <c r="Y125" s="178">
        <v>0</v>
      </c>
      <c r="Z125" s="178">
        <v>0</v>
      </c>
      <c r="AA125" s="178">
        <v>0</v>
      </c>
      <c r="AB125" s="49">
        <f t="shared" si="29"/>
        <v>387</v>
      </c>
      <c r="AD125" s="182">
        <f t="shared" si="34"/>
        <v>44295</v>
      </c>
      <c r="AE125" s="301">
        <f>S125*Assumption!$K$7</f>
        <v>0</v>
      </c>
      <c r="AF125" s="301">
        <f>T125*Assumption!$K$10</f>
        <v>10332</v>
      </c>
      <c r="AG125" s="301">
        <f>U125*Assumption!$K$9</f>
        <v>0</v>
      </c>
      <c r="AH125" s="301">
        <f>V125*Assumption!$K$11</f>
        <v>4995</v>
      </c>
      <c r="AI125" s="301">
        <f>W125*Assumption!$K$6</f>
        <v>0</v>
      </c>
      <c r="AJ125" s="301">
        <f>X125*Assumption!$K$8</f>
        <v>0</v>
      </c>
      <c r="AK125" s="301">
        <f>Y125*Assumption!$K$12</f>
        <v>0</v>
      </c>
      <c r="AL125" s="301">
        <f>Z125*Assumption!$K$14</f>
        <v>0</v>
      </c>
      <c r="AM125" s="301">
        <f>AA125*Assumption!$K$13</f>
        <v>0</v>
      </c>
      <c r="AN125" s="49">
        <f t="shared" si="30"/>
        <v>15327</v>
      </c>
    </row>
    <row r="126" spans="2:40" x14ac:dyDescent="0.35">
      <c r="B126" s="44">
        <v>44296</v>
      </c>
      <c r="C126" s="178">
        <v>140</v>
      </c>
      <c r="D126" s="178">
        <f t="shared" si="31"/>
        <v>403.2</v>
      </c>
      <c r="E126" s="178">
        <v>21</v>
      </c>
      <c r="F126" s="178">
        <v>18</v>
      </c>
      <c r="G126" s="178">
        <v>230</v>
      </c>
      <c r="H126" s="178">
        <v>14</v>
      </c>
      <c r="I126" s="178">
        <v>150</v>
      </c>
      <c r="J126" s="178">
        <v>4.2</v>
      </c>
      <c r="K126" s="178">
        <v>255</v>
      </c>
      <c r="L126" s="178">
        <v>280</v>
      </c>
      <c r="M126" s="46">
        <v>0</v>
      </c>
      <c r="N126" s="47">
        <v>0</v>
      </c>
      <c r="O126" s="50"/>
      <c r="P126" s="182">
        <f t="shared" si="33"/>
        <v>44296</v>
      </c>
      <c r="Q126" s="178">
        <v>140</v>
      </c>
      <c r="R126" s="45">
        <f t="shared" si="32"/>
        <v>403.2</v>
      </c>
      <c r="S126" s="178">
        <v>36</v>
      </c>
      <c r="T126" s="178">
        <v>0</v>
      </c>
      <c r="U126" s="178">
        <v>215.99999999999997</v>
      </c>
      <c r="V126" s="178">
        <v>135</v>
      </c>
      <c r="W126" s="178">
        <v>0</v>
      </c>
      <c r="X126" s="178">
        <v>0</v>
      </c>
      <c r="Y126" s="178">
        <v>0</v>
      </c>
      <c r="Z126" s="178">
        <v>0</v>
      </c>
      <c r="AA126" s="178">
        <v>0</v>
      </c>
      <c r="AB126" s="49">
        <f t="shared" si="29"/>
        <v>387</v>
      </c>
      <c r="AD126" s="182">
        <f t="shared" si="34"/>
        <v>44296</v>
      </c>
      <c r="AE126" s="301">
        <f>S126*Assumption!$K$7</f>
        <v>2988</v>
      </c>
      <c r="AF126" s="301">
        <f>T126*Assumption!$K$10</f>
        <v>0</v>
      </c>
      <c r="AG126" s="301">
        <f>U126*Assumption!$K$9</f>
        <v>11879.999999999998</v>
      </c>
      <c r="AH126" s="301">
        <f>V126*Assumption!$K$11</f>
        <v>4995</v>
      </c>
      <c r="AI126" s="301">
        <f>W126*Assumption!$K$6</f>
        <v>0</v>
      </c>
      <c r="AJ126" s="301">
        <f>X126*Assumption!$K$8</f>
        <v>0</v>
      </c>
      <c r="AK126" s="301">
        <f>Y126*Assumption!$K$12</f>
        <v>0</v>
      </c>
      <c r="AL126" s="301">
        <f>Z126*Assumption!$K$14</f>
        <v>0</v>
      </c>
      <c r="AM126" s="301">
        <f>AA126*Assumption!$K$13</f>
        <v>0</v>
      </c>
      <c r="AN126" s="49">
        <f t="shared" si="30"/>
        <v>19863</v>
      </c>
    </row>
    <row r="127" spans="2:40" x14ac:dyDescent="0.35">
      <c r="B127" s="44">
        <v>44297</v>
      </c>
      <c r="C127" s="178">
        <v>140</v>
      </c>
      <c r="D127" s="178">
        <f t="shared" si="31"/>
        <v>403.2</v>
      </c>
      <c r="E127" s="178">
        <v>21</v>
      </c>
      <c r="F127" s="178">
        <v>18</v>
      </c>
      <c r="G127" s="178">
        <v>230</v>
      </c>
      <c r="H127" s="178">
        <v>14</v>
      </c>
      <c r="I127" s="178">
        <v>150</v>
      </c>
      <c r="J127" s="178">
        <v>4.2</v>
      </c>
      <c r="K127" s="178">
        <v>255</v>
      </c>
      <c r="L127" s="178">
        <v>280</v>
      </c>
      <c r="M127" s="46">
        <v>0</v>
      </c>
      <c r="N127" s="47">
        <v>0</v>
      </c>
      <c r="O127" s="50"/>
      <c r="P127" s="182">
        <f t="shared" si="33"/>
        <v>44297</v>
      </c>
      <c r="Q127" s="178">
        <v>140</v>
      </c>
      <c r="R127" s="45">
        <f t="shared" si="32"/>
        <v>403.2</v>
      </c>
      <c r="S127" s="178">
        <v>0</v>
      </c>
      <c r="T127" s="178">
        <v>0</v>
      </c>
      <c r="U127" s="178">
        <v>395.99999999999994</v>
      </c>
      <c r="V127" s="178">
        <v>0</v>
      </c>
      <c r="W127" s="178">
        <v>0</v>
      </c>
      <c r="X127" s="178">
        <v>0</v>
      </c>
      <c r="Y127" s="178">
        <v>0</v>
      </c>
      <c r="Z127" s="178">
        <v>0</v>
      </c>
      <c r="AA127" s="178">
        <v>0</v>
      </c>
      <c r="AB127" s="49">
        <f t="shared" si="29"/>
        <v>395.99999999999994</v>
      </c>
      <c r="AD127" s="182">
        <f t="shared" si="34"/>
        <v>44297</v>
      </c>
      <c r="AE127" s="301">
        <f>S127*Assumption!$K$7</f>
        <v>0</v>
      </c>
      <c r="AF127" s="301">
        <f>T127*Assumption!$K$10</f>
        <v>0</v>
      </c>
      <c r="AG127" s="301">
        <f>U127*Assumption!$K$9</f>
        <v>21779.999999999996</v>
      </c>
      <c r="AH127" s="301">
        <f>V127*Assumption!$K$11</f>
        <v>0</v>
      </c>
      <c r="AI127" s="301">
        <f>W127*Assumption!$K$6</f>
        <v>0</v>
      </c>
      <c r="AJ127" s="301">
        <f>X127*Assumption!$K$8</f>
        <v>0</v>
      </c>
      <c r="AK127" s="301">
        <f>Y127*Assumption!$K$12</f>
        <v>0</v>
      </c>
      <c r="AL127" s="301">
        <f>Z127*Assumption!$K$14</f>
        <v>0</v>
      </c>
      <c r="AM127" s="301">
        <f>AA127*Assumption!$K$13</f>
        <v>0</v>
      </c>
      <c r="AN127" s="49">
        <f t="shared" si="30"/>
        <v>21779.999999999996</v>
      </c>
    </row>
    <row r="128" spans="2:40" x14ac:dyDescent="0.35">
      <c r="B128" s="44">
        <v>44298</v>
      </c>
      <c r="C128" s="178">
        <v>140</v>
      </c>
      <c r="D128" s="178">
        <f t="shared" si="31"/>
        <v>403.2</v>
      </c>
      <c r="E128" s="178">
        <v>21</v>
      </c>
      <c r="F128" s="178">
        <v>18</v>
      </c>
      <c r="G128" s="178">
        <v>230</v>
      </c>
      <c r="H128" s="178">
        <v>14</v>
      </c>
      <c r="I128" s="178">
        <v>150</v>
      </c>
      <c r="J128" s="178">
        <v>4.2</v>
      </c>
      <c r="K128" s="178">
        <v>255</v>
      </c>
      <c r="L128" s="178">
        <v>280</v>
      </c>
      <c r="M128" s="46">
        <v>0</v>
      </c>
      <c r="N128" s="47">
        <v>0</v>
      </c>
      <c r="O128" s="50"/>
      <c r="P128" s="182">
        <f t="shared" si="33"/>
        <v>44298</v>
      </c>
      <c r="Q128" s="178">
        <v>140</v>
      </c>
      <c r="R128" s="45">
        <f t="shared" si="32"/>
        <v>403.2</v>
      </c>
      <c r="S128" s="178">
        <v>390</v>
      </c>
      <c r="T128" s="178">
        <v>0</v>
      </c>
      <c r="U128" s="178">
        <v>0</v>
      </c>
      <c r="V128" s="178">
        <v>0</v>
      </c>
      <c r="W128" s="178">
        <v>0</v>
      </c>
      <c r="X128" s="178">
        <v>0</v>
      </c>
      <c r="Y128" s="178">
        <v>0</v>
      </c>
      <c r="Z128" s="178">
        <v>0</v>
      </c>
      <c r="AA128" s="178">
        <v>0</v>
      </c>
      <c r="AB128" s="49">
        <f t="shared" si="29"/>
        <v>390</v>
      </c>
      <c r="AD128" s="182">
        <f t="shared" si="34"/>
        <v>44298</v>
      </c>
      <c r="AE128" s="301">
        <f>S128*Assumption!$K$7</f>
        <v>32370</v>
      </c>
      <c r="AF128" s="301">
        <f>T128*Assumption!$K$10</f>
        <v>0</v>
      </c>
      <c r="AG128" s="301">
        <f>U128*Assumption!$K$9</f>
        <v>0</v>
      </c>
      <c r="AH128" s="301">
        <f>V128*Assumption!$K$11</f>
        <v>0</v>
      </c>
      <c r="AI128" s="301">
        <f>W128*Assumption!$K$6</f>
        <v>0</v>
      </c>
      <c r="AJ128" s="301">
        <f>X128*Assumption!$K$8</f>
        <v>0</v>
      </c>
      <c r="AK128" s="301">
        <f>Y128*Assumption!$K$12</f>
        <v>0</v>
      </c>
      <c r="AL128" s="301">
        <f>Z128*Assumption!$K$14</f>
        <v>0</v>
      </c>
      <c r="AM128" s="301">
        <f>AA128*Assumption!$K$13</f>
        <v>0</v>
      </c>
      <c r="AN128" s="49">
        <f t="shared" si="30"/>
        <v>32370</v>
      </c>
    </row>
    <row r="129" spans="2:40" x14ac:dyDescent="0.35">
      <c r="B129" s="44">
        <v>44299</v>
      </c>
      <c r="C129" s="178">
        <v>140</v>
      </c>
      <c r="D129" s="178">
        <f t="shared" si="31"/>
        <v>403.2</v>
      </c>
      <c r="E129" s="178">
        <v>21</v>
      </c>
      <c r="F129" s="178">
        <v>18</v>
      </c>
      <c r="G129" s="178">
        <v>230</v>
      </c>
      <c r="H129" s="178">
        <v>14</v>
      </c>
      <c r="I129" s="178">
        <v>150</v>
      </c>
      <c r="J129" s="178">
        <v>4.2</v>
      </c>
      <c r="K129" s="178">
        <v>255</v>
      </c>
      <c r="L129" s="178">
        <v>280</v>
      </c>
      <c r="M129" s="46">
        <v>0</v>
      </c>
      <c r="N129" s="47">
        <v>0</v>
      </c>
      <c r="O129" s="50"/>
      <c r="P129" s="182">
        <f t="shared" si="33"/>
        <v>44299</v>
      </c>
      <c r="Q129" s="178">
        <v>140</v>
      </c>
      <c r="R129" s="45">
        <f t="shared" si="32"/>
        <v>403.2</v>
      </c>
      <c r="S129" s="178">
        <v>0</v>
      </c>
      <c r="T129" s="178">
        <v>240</v>
      </c>
      <c r="U129" s="178">
        <v>0</v>
      </c>
      <c r="V129" s="178">
        <v>148.5</v>
      </c>
      <c r="W129" s="178">
        <v>0</v>
      </c>
      <c r="X129" s="178">
        <v>0</v>
      </c>
      <c r="Y129" s="178">
        <v>0</v>
      </c>
      <c r="Z129" s="178">
        <v>0</v>
      </c>
      <c r="AA129" s="178">
        <v>0</v>
      </c>
      <c r="AB129" s="49">
        <f t="shared" si="29"/>
        <v>388.5</v>
      </c>
      <c r="AD129" s="182">
        <f t="shared" si="34"/>
        <v>44299</v>
      </c>
      <c r="AE129" s="301">
        <f>S129*Assumption!$K$7</f>
        <v>0</v>
      </c>
      <c r="AF129" s="301">
        <f>T129*Assumption!$K$10</f>
        <v>9840</v>
      </c>
      <c r="AG129" s="301">
        <f>U129*Assumption!$K$9</f>
        <v>0</v>
      </c>
      <c r="AH129" s="301">
        <f>V129*Assumption!$K$11</f>
        <v>5494.5</v>
      </c>
      <c r="AI129" s="301">
        <f>W129*Assumption!$K$6</f>
        <v>0</v>
      </c>
      <c r="AJ129" s="301">
        <f>X129*Assumption!$K$8</f>
        <v>0</v>
      </c>
      <c r="AK129" s="301">
        <f>Y129*Assumption!$K$12</f>
        <v>0</v>
      </c>
      <c r="AL129" s="301">
        <f>Z129*Assumption!$K$14</f>
        <v>0</v>
      </c>
      <c r="AM129" s="301">
        <f>AA129*Assumption!$K$13</f>
        <v>0</v>
      </c>
      <c r="AN129" s="49">
        <f t="shared" si="30"/>
        <v>15334.5</v>
      </c>
    </row>
    <row r="130" spans="2:40" x14ac:dyDescent="0.35">
      <c r="B130" s="44">
        <v>44300</v>
      </c>
      <c r="C130" s="178">
        <v>140</v>
      </c>
      <c r="D130" s="178">
        <f t="shared" si="31"/>
        <v>403.2</v>
      </c>
      <c r="E130" s="178">
        <v>21</v>
      </c>
      <c r="F130" s="178">
        <v>18</v>
      </c>
      <c r="G130" s="178">
        <v>230</v>
      </c>
      <c r="H130" s="178">
        <v>14</v>
      </c>
      <c r="I130" s="178">
        <v>150</v>
      </c>
      <c r="J130" s="178">
        <v>4.2</v>
      </c>
      <c r="K130" s="178">
        <v>255</v>
      </c>
      <c r="L130" s="178">
        <v>280</v>
      </c>
      <c r="M130" s="46">
        <v>0</v>
      </c>
      <c r="N130" s="47">
        <v>0</v>
      </c>
      <c r="O130" s="50"/>
      <c r="P130" s="182">
        <f t="shared" si="33"/>
        <v>44300</v>
      </c>
      <c r="Q130" s="178">
        <v>140</v>
      </c>
      <c r="R130" s="45">
        <f t="shared" si="32"/>
        <v>403.2</v>
      </c>
      <c r="S130" s="178">
        <v>132</v>
      </c>
      <c r="T130" s="178">
        <v>252</v>
      </c>
      <c r="U130" s="178">
        <v>0</v>
      </c>
      <c r="V130" s="178">
        <v>0</v>
      </c>
      <c r="W130" s="178">
        <v>0</v>
      </c>
      <c r="X130" s="178">
        <v>0</v>
      </c>
      <c r="Y130" s="178">
        <v>0</v>
      </c>
      <c r="Z130" s="178">
        <v>0</v>
      </c>
      <c r="AA130" s="178">
        <v>0</v>
      </c>
      <c r="AB130" s="49">
        <f t="shared" si="29"/>
        <v>384</v>
      </c>
      <c r="AD130" s="182">
        <f t="shared" si="34"/>
        <v>44300</v>
      </c>
      <c r="AE130" s="301">
        <f>S130*Assumption!$K$7</f>
        <v>10956</v>
      </c>
      <c r="AF130" s="301">
        <f>T130*Assumption!$K$10</f>
        <v>10332</v>
      </c>
      <c r="AG130" s="301">
        <f>U130*Assumption!$K$9</f>
        <v>0</v>
      </c>
      <c r="AH130" s="301">
        <f>V130*Assumption!$K$11</f>
        <v>0</v>
      </c>
      <c r="AI130" s="301">
        <f>W130*Assumption!$K$6</f>
        <v>0</v>
      </c>
      <c r="AJ130" s="301">
        <f>X130*Assumption!$K$8</f>
        <v>0</v>
      </c>
      <c r="AK130" s="301">
        <f>Y130*Assumption!$K$12</f>
        <v>0</v>
      </c>
      <c r="AL130" s="301">
        <f>Z130*Assumption!$K$14</f>
        <v>0</v>
      </c>
      <c r="AM130" s="301">
        <f>AA130*Assumption!$K$13</f>
        <v>0</v>
      </c>
      <c r="AN130" s="49">
        <f t="shared" si="30"/>
        <v>21288</v>
      </c>
    </row>
    <row r="131" spans="2:40" x14ac:dyDescent="0.35">
      <c r="B131" s="44">
        <v>44301</v>
      </c>
      <c r="C131" s="178">
        <v>140</v>
      </c>
      <c r="D131" s="178">
        <f t="shared" si="31"/>
        <v>403.2</v>
      </c>
      <c r="E131" s="178">
        <v>23</v>
      </c>
      <c r="F131" s="178">
        <v>17</v>
      </c>
      <c r="G131" s="178">
        <v>220</v>
      </c>
      <c r="H131" s="178">
        <v>14</v>
      </c>
      <c r="I131" s="178">
        <v>152</v>
      </c>
      <c r="J131" s="178">
        <v>4.2</v>
      </c>
      <c r="K131" s="178">
        <v>265</v>
      </c>
      <c r="L131" s="178">
        <v>280</v>
      </c>
      <c r="M131" s="46">
        <v>0</v>
      </c>
      <c r="N131" s="47">
        <v>0</v>
      </c>
      <c r="O131" s="50"/>
      <c r="P131" s="182">
        <f t="shared" si="33"/>
        <v>44301</v>
      </c>
      <c r="Q131" s="178">
        <v>140</v>
      </c>
      <c r="R131" s="45">
        <f t="shared" si="32"/>
        <v>403.2</v>
      </c>
      <c r="S131" s="178">
        <v>60</v>
      </c>
      <c r="T131" s="178">
        <v>192</v>
      </c>
      <c r="U131" s="178">
        <v>125.99999999999999</v>
      </c>
      <c r="V131" s="178">
        <v>0</v>
      </c>
      <c r="W131" s="178">
        <v>0</v>
      </c>
      <c r="X131" s="178">
        <v>0</v>
      </c>
      <c r="Y131" s="178">
        <v>0</v>
      </c>
      <c r="Z131" s="178">
        <v>0</v>
      </c>
      <c r="AA131" s="178">
        <v>0</v>
      </c>
      <c r="AB131" s="49">
        <f t="shared" si="29"/>
        <v>378</v>
      </c>
      <c r="AD131" s="182">
        <f t="shared" si="34"/>
        <v>44301</v>
      </c>
      <c r="AE131" s="301">
        <f>S131*Assumption!$K$7</f>
        <v>4980</v>
      </c>
      <c r="AF131" s="301">
        <f>T131*Assumption!$K$10</f>
        <v>7872</v>
      </c>
      <c r="AG131" s="301">
        <f>U131*Assumption!$K$9</f>
        <v>6929.9999999999991</v>
      </c>
      <c r="AH131" s="301">
        <f>V131*Assumption!$K$11</f>
        <v>0</v>
      </c>
      <c r="AI131" s="301">
        <f>W131*Assumption!$K$6</f>
        <v>0</v>
      </c>
      <c r="AJ131" s="301">
        <f>X131*Assumption!$K$8</f>
        <v>0</v>
      </c>
      <c r="AK131" s="301">
        <f>Y131*Assumption!$K$12</f>
        <v>0</v>
      </c>
      <c r="AL131" s="301">
        <f>Z131*Assumption!$K$14</f>
        <v>0</v>
      </c>
      <c r="AM131" s="301">
        <f>AA131*Assumption!$K$13</f>
        <v>0</v>
      </c>
      <c r="AN131" s="49">
        <f t="shared" si="30"/>
        <v>19782</v>
      </c>
    </row>
    <row r="132" spans="2:40" x14ac:dyDescent="0.35">
      <c r="B132" s="44">
        <v>44302</v>
      </c>
      <c r="C132" s="178">
        <v>140</v>
      </c>
      <c r="D132" s="178">
        <f t="shared" si="31"/>
        <v>403.2</v>
      </c>
      <c r="E132" s="178">
        <v>23</v>
      </c>
      <c r="F132" s="178">
        <v>17</v>
      </c>
      <c r="G132" s="178">
        <v>220</v>
      </c>
      <c r="H132" s="178">
        <v>14</v>
      </c>
      <c r="I132" s="178">
        <v>152</v>
      </c>
      <c r="J132" s="178">
        <v>4.2</v>
      </c>
      <c r="K132" s="178">
        <v>265</v>
      </c>
      <c r="L132" s="178">
        <v>280</v>
      </c>
      <c r="M132" s="46">
        <v>0</v>
      </c>
      <c r="N132" s="47">
        <v>0</v>
      </c>
      <c r="O132" s="50"/>
      <c r="P132" s="182">
        <f t="shared" si="33"/>
        <v>44302</v>
      </c>
      <c r="Q132" s="178">
        <v>140</v>
      </c>
      <c r="R132" s="45">
        <f t="shared" si="32"/>
        <v>403.2</v>
      </c>
      <c r="S132" s="178">
        <v>0</v>
      </c>
      <c r="T132" s="178">
        <v>240</v>
      </c>
      <c r="U132" s="178">
        <v>144</v>
      </c>
      <c r="V132" s="178">
        <v>0</v>
      </c>
      <c r="W132" s="178">
        <v>0</v>
      </c>
      <c r="X132" s="178">
        <v>0</v>
      </c>
      <c r="Y132" s="178">
        <v>0</v>
      </c>
      <c r="Z132" s="178">
        <v>0</v>
      </c>
      <c r="AA132" s="178">
        <v>0</v>
      </c>
      <c r="AB132" s="49">
        <f t="shared" si="29"/>
        <v>384</v>
      </c>
      <c r="AD132" s="182">
        <f t="shared" si="34"/>
        <v>44302</v>
      </c>
      <c r="AE132" s="301">
        <f>S132*Assumption!$K$7</f>
        <v>0</v>
      </c>
      <c r="AF132" s="301">
        <f>T132*Assumption!$K$10</f>
        <v>9840</v>
      </c>
      <c r="AG132" s="301">
        <f>U132*Assumption!$K$9</f>
        <v>7920</v>
      </c>
      <c r="AH132" s="301">
        <f>V132*Assumption!$K$11</f>
        <v>0</v>
      </c>
      <c r="AI132" s="301">
        <f>W132*Assumption!$K$6</f>
        <v>0</v>
      </c>
      <c r="AJ132" s="301">
        <f>X132*Assumption!$K$8</f>
        <v>0</v>
      </c>
      <c r="AK132" s="301">
        <f>Y132*Assumption!$K$12</f>
        <v>0</v>
      </c>
      <c r="AL132" s="301">
        <f>Z132*Assumption!$K$14</f>
        <v>0</v>
      </c>
      <c r="AM132" s="301">
        <f>AA132*Assumption!$K$13</f>
        <v>0</v>
      </c>
      <c r="AN132" s="49">
        <f t="shared" si="30"/>
        <v>17760</v>
      </c>
    </row>
    <row r="133" spans="2:40" x14ac:dyDescent="0.35">
      <c r="B133" s="44">
        <v>44303</v>
      </c>
      <c r="C133" s="178">
        <v>140</v>
      </c>
      <c r="D133" s="178">
        <f t="shared" si="31"/>
        <v>403.2</v>
      </c>
      <c r="E133" s="178">
        <v>23</v>
      </c>
      <c r="F133" s="178">
        <v>17</v>
      </c>
      <c r="G133" s="178">
        <v>220</v>
      </c>
      <c r="H133" s="178">
        <v>14</v>
      </c>
      <c r="I133" s="178">
        <v>152</v>
      </c>
      <c r="J133" s="178">
        <v>4.2</v>
      </c>
      <c r="K133" s="178">
        <v>265</v>
      </c>
      <c r="L133" s="178">
        <v>280</v>
      </c>
      <c r="M133" s="46">
        <v>0</v>
      </c>
      <c r="N133" s="47">
        <v>0</v>
      </c>
      <c r="O133" s="50"/>
      <c r="P133" s="182">
        <f t="shared" si="33"/>
        <v>44303</v>
      </c>
      <c r="Q133" s="178">
        <v>140</v>
      </c>
      <c r="R133" s="45">
        <f t="shared" si="32"/>
        <v>403.2</v>
      </c>
      <c r="S133" s="178">
        <v>0</v>
      </c>
      <c r="T133" s="178">
        <v>240</v>
      </c>
      <c r="U133" s="178">
        <v>0</v>
      </c>
      <c r="V133" s="178">
        <v>148.5</v>
      </c>
      <c r="W133" s="178">
        <v>0</v>
      </c>
      <c r="X133" s="178">
        <v>0</v>
      </c>
      <c r="Y133" s="178">
        <v>0</v>
      </c>
      <c r="Z133" s="178">
        <v>0</v>
      </c>
      <c r="AA133" s="178">
        <v>0</v>
      </c>
      <c r="AB133" s="49">
        <f t="shared" si="29"/>
        <v>388.5</v>
      </c>
      <c r="AD133" s="182">
        <f t="shared" si="34"/>
        <v>44303</v>
      </c>
      <c r="AE133" s="301">
        <f>S133*Assumption!$K$7</f>
        <v>0</v>
      </c>
      <c r="AF133" s="301">
        <f>T133*Assumption!$K$10</f>
        <v>9840</v>
      </c>
      <c r="AG133" s="301">
        <f>U133*Assumption!$K$9</f>
        <v>0</v>
      </c>
      <c r="AH133" s="301">
        <f>V133*Assumption!$K$11</f>
        <v>5494.5</v>
      </c>
      <c r="AI133" s="301">
        <f>W133*Assumption!$K$6</f>
        <v>0</v>
      </c>
      <c r="AJ133" s="301">
        <f>X133*Assumption!$K$8</f>
        <v>0</v>
      </c>
      <c r="AK133" s="301">
        <f>Y133*Assumption!$K$12</f>
        <v>0</v>
      </c>
      <c r="AL133" s="301">
        <f>Z133*Assumption!$K$14</f>
        <v>0</v>
      </c>
      <c r="AM133" s="301">
        <f>AA133*Assumption!$K$13</f>
        <v>0</v>
      </c>
      <c r="AN133" s="49">
        <f t="shared" si="30"/>
        <v>15334.5</v>
      </c>
    </row>
    <row r="134" spans="2:40" x14ac:dyDescent="0.35">
      <c r="B134" s="44">
        <v>44304</v>
      </c>
      <c r="C134" s="178">
        <v>140</v>
      </c>
      <c r="D134" s="178">
        <f t="shared" si="31"/>
        <v>403.2</v>
      </c>
      <c r="E134" s="178">
        <v>23</v>
      </c>
      <c r="F134" s="178">
        <v>17</v>
      </c>
      <c r="G134" s="178">
        <v>220</v>
      </c>
      <c r="H134" s="178">
        <v>14</v>
      </c>
      <c r="I134" s="178">
        <v>152</v>
      </c>
      <c r="J134" s="178">
        <v>4.2</v>
      </c>
      <c r="K134" s="178">
        <v>265</v>
      </c>
      <c r="L134" s="178">
        <v>280</v>
      </c>
      <c r="M134" s="46">
        <v>0</v>
      </c>
      <c r="N134" s="47">
        <v>0</v>
      </c>
      <c r="O134" s="50"/>
      <c r="P134" s="182">
        <f t="shared" si="33"/>
        <v>44304</v>
      </c>
      <c r="Q134" s="178">
        <v>140</v>
      </c>
      <c r="R134" s="45">
        <f t="shared" si="32"/>
        <v>403.2</v>
      </c>
      <c r="S134" s="178">
        <v>0</v>
      </c>
      <c r="T134" s="178">
        <v>393.6</v>
      </c>
      <c r="U134" s="178">
        <v>0</v>
      </c>
      <c r="V134" s="178">
        <v>0</v>
      </c>
      <c r="W134" s="178">
        <v>0</v>
      </c>
      <c r="X134" s="178">
        <v>0</v>
      </c>
      <c r="Y134" s="178">
        <v>0</v>
      </c>
      <c r="Z134" s="178">
        <v>0</v>
      </c>
      <c r="AA134" s="178">
        <v>0</v>
      </c>
      <c r="AB134" s="49">
        <f t="shared" si="29"/>
        <v>393.6</v>
      </c>
      <c r="AD134" s="182">
        <f t="shared" si="34"/>
        <v>44304</v>
      </c>
      <c r="AE134" s="301">
        <f>S134*Assumption!$K$7</f>
        <v>0</v>
      </c>
      <c r="AF134" s="301">
        <f>T134*Assumption!$K$10</f>
        <v>16137.6</v>
      </c>
      <c r="AG134" s="301">
        <f>U134*Assumption!$K$9</f>
        <v>0</v>
      </c>
      <c r="AH134" s="301">
        <f>V134*Assumption!$K$11</f>
        <v>0</v>
      </c>
      <c r="AI134" s="301">
        <f>W134*Assumption!$K$6</f>
        <v>0</v>
      </c>
      <c r="AJ134" s="301">
        <f>X134*Assumption!$K$8</f>
        <v>0</v>
      </c>
      <c r="AK134" s="301">
        <f>Y134*Assumption!$K$12</f>
        <v>0</v>
      </c>
      <c r="AL134" s="301">
        <f>Z134*Assumption!$K$14</f>
        <v>0</v>
      </c>
      <c r="AM134" s="301">
        <f>AA134*Assumption!$K$13</f>
        <v>0</v>
      </c>
      <c r="AN134" s="49">
        <f t="shared" si="30"/>
        <v>16137.6</v>
      </c>
    </row>
    <row r="135" spans="2:40" x14ac:dyDescent="0.35">
      <c r="B135" s="44">
        <v>44305</v>
      </c>
      <c r="C135" s="178">
        <v>140</v>
      </c>
      <c r="D135" s="178">
        <f t="shared" si="31"/>
        <v>403.2</v>
      </c>
      <c r="E135" s="178">
        <v>23</v>
      </c>
      <c r="F135" s="178">
        <v>17</v>
      </c>
      <c r="G135" s="178">
        <v>220</v>
      </c>
      <c r="H135" s="178">
        <v>14</v>
      </c>
      <c r="I135" s="178">
        <v>152</v>
      </c>
      <c r="J135" s="178">
        <v>4.2</v>
      </c>
      <c r="K135" s="178">
        <v>265</v>
      </c>
      <c r="L135" s="178">
        <v>280</v>
      </c>
      <c r="M135" s="46">
        <v>0</v>
      </c>
      <c r="N135" s="47">
        <v>0</v>
      </c>
      <c r="O135" s="50"/>
      <c r="P135" s="182">
        <f t="shared" si="33"/>
        <v>44305</v>
      </c>
      <c r="Q135" s="178">
        <v>140</v>
      </c>
      <c r="R135" s="45">
        <f t="shared" si="32"/>
        <v>403.2</v>
      </c>
      <c r="S135" s="178">
        <v>180</v>
      </c>
      <c r="T135" s="178">
        <v>0</v>
      </c>
      <c r="U135" s="178">
        <v>206.99999999999997</v>
      </c>
      <c r="V135" s="178">
        <v>0</v>
      </c>
      <c r="W135" s="178">
        <v>0</v>
      </c>
      <c r="X135" s="178">
        <v>0</v>
      </c>
      <c r="Y135" s="178">
        <v>0</v>
      </c>
      <c r="Z135" s="178">
        <v>0</v>
      </c>
      <c r="AA135" s="178">
        <v>0</v>
      </c>
      <c r="AB135" s="49">
        <f t="shared" si="29"/>
        <v>387</v>
      </c>
      <c r="AD135" s="182">
        <f t="shared" si="34"/>
        <v>44305</v>
      </c>
      <c r="AE135" s="301">
        <f>S135*Assumption!$K$7</f>
        <v>14940</v>
      </c>
      <c r="AF135" s="301">
        <f>T135*Assumption!$K$10</f>
        <v>0</v>
      </c>
      <c r="AG135" s="301">
        <f>U135*Assumption!$K$9</f>
        <v>11384.999999999998</v>
      </c>
      <c r="AH135" s="301">
        <f>V135*Assumption!$K$11</f>
        <v>0</v>
      </c>
      <c r="AI135" s="301">
        <f>W135*Assumption!$K$6</f>
        <v>0</v>
      </c>
      <c r="AJ135" s="301">
        <f>X135*Assumption!$K$8</f>
        <v>0</v>
      </c>
      <c r="AK135" s="301">
        <f>Y135*Assumption!$K$12</f>
        <v>0</v>
      </c>
      <c r="AL135" s="301">
        <f>Z135*Assumption!$K$14</f>
        <v>0</v>
      </c>
      <c r="AM135" s="301">
        <f>AA135*Assumption!$K$13</f>
        <v>0</v>
      </c>
      <c r="AN135" s="49">
        <f t="shared" si="30"/>
        <v>26325</v>
      </c>
    </row>
    <row r="136" spans="2:40" x14ac:dyDescent="0.35">
      <c r="B136" s="44">
        <v>44306</v>
      </c>
      <c r="C136" s="178">
        <v>140</v>
      </c>
      <c r="D136" s="178">
        <f t="shared" si="31"/>
        <v>403.2</v>
      </c>
      <c r="E136" s="178">
        <v>23</v>
      </c>
      <c r="F136" s="178">
        <v>17</v>
      </c>
      <c r="G136" s="178">
        <v>220</v>
      </c>
      <c r="H136" s="178">
        <v>14</v>
      </c>
      <c r="I136" s="178">
        <v>152</v>
      </c>
      <c r="J136" s="178">
        <v>4.2</v>
      </c>
      <c r="K136" s="178">
        <v>265</v>
      </c>
      <c r="L136" s="178">
        <v>280</v>
      </c>
      <c r="M136" s="46">
        <v>0</v>
      </c>
      <c r="N136" s="47">
        <v>0</v>
      </c>
      <c r="O136" s="50"/>
      <c r="P136" s="182">
        <f t="shared" si="33"/>
        <v>44306</v>
      </c>
      <c r="Q136" s="178">
        <v>140</v>
      </c>
      <c r="R136" s="45">
        <f t="shared" si="32"/>
        <v>403.2</v>
      </c>
      <c r="S136" s="178">
        <v>144</v>
      </c>
      <c r="T136" s="178">
        <v>240</v>
      </c>
      <c r="U136" s="178">
        <v>0</v>
      </c>
      <c r="V136" s="178">
        <v>0</v>
      </c>
      <c r="W136" s="178">
        <v>0</v>
      </c>
      <c r="X136" s="178">
        <v>0</v>
      </c>
      <c r="Y136" s="178">
        <v>0</v>
      </c>
      <c r="Z136" s="178">
        <v>0</v>
      </c>
      <c r="AA136" s="178">
        <v>0</v>
      </c>
      <c r="AB136" s="49">
        <f t="shared" si="29"/>
        <v>384</v>
      </c>
      <c r="AD136" s="182">
        <f t="shared" si="34"/>
        <v>44306</v>
      </c>
      <c r="AE136" s="301">
        <f>S136*Assumption!$K$7</f>
        <v>11952</v>
      </c>
      <c r="AF136" s="301">
        <f>T136*Assumption!$K$10</f>
        <v>9840</v>
      </c>
      <c r="AG136" s="301">
        <f>U136*Assumption!$K$9</f>
        <v>0</v>
      </c>
      <c r="AH136" s="301">
        <f>V136*Assumption!$K$11</f>
        <v>0</v>
      </c>
      <c r="AI136" s="301">
        <f>W136*Assumption!$K$6</f>
        <v>0</v>
      </c>
      <c r="AJ136" s="301">
        <f>X136*Assumption!$K$8</f>
        <v>0</v>
      </c>
      <c r="AK136" s="301">
        <f>Y136*Assumption!$K$12</f>
        <v>0</v>
      </c>
      <c r="AL136" s="301">
        <f>Z136*Assumption!$K$14</f>
        <v>0</v>
      </c>
      <c r="AM136" s="301">
        <f>AA136*Assumption!$K$13</f>
        <v>0</v>
      </c>
      <c r="AN136" s="49">
        <f t="shared" si="30"/>
        <v>21792</v>
      </c>
    </row>
    <row r="137" spans="2:40" x14ac:dyDescent="0.35">
      <c r="B137" s="44">
        <v>44307</v>
      </c>
      <c r="C137" s="178">
        <v>0</v>
      </c>
      <c r="D137" s="45">
        <f t="shared" si="31"/>
        <v>0</v>
      </c>
      <c r="E137" s="178">
        <v>0</v>
      </c>
      <c r="F137" s="178">
        <v>0</v>
      </c>
      <c r="G137" s="178">
        <v>0</v>
      </c>
      <c r="H137" s="178">
        <v>0</v>
      </c>
      <c r="I137" s="178">
        <v>0</v>
      </c>
      <c r="J137" s="178">
        <v>0</v>
      </c>
      <c r="K137" s="178">
        <v>0</v>
      </c>
      <c r="L137" s="178">
        <v>0</v>
      </c>
      <c r="M137" s="46">
        <v>0</v>
      </c>
      <c r="N137" s="47">
        <v>0</v>
      </c>
      <c r="O137" s="50"/>
      <c r="P137" s="182">
        <f t="shared" si="33"/>
        <v>44307</v>
      </c>
      <c r="Q137" s="178">
        <v>0</v>
      </c>
      <c r="R137" s="45">
        <f t="shared" si="32"/>
        <v>0</v>
      </c>
      <c r="S137" s="178">
        <v>0</v>
      </c>
      <c r="T137" s="178">
        <v>0</v>
      </c>
      <c r="U137" s="178">
        <v>0</v>
      </c>
      <c r="V137" s="178">
        <v>0</v>
      </c>
      <c r="W137" s="178">
        <v>0</v>
      </c>
      <c r="X137" s="178">
        <v>0</v>
      </c>
      <c r="Y137" s="178">
        <v>0</v>
      </c>
      <c r="Z137" s="178">
        <v>0</v>
      </c>
      <c r="AA137" s="178">
        <v>0</v>
      </c>
      <c r="AB137" s="49">
        <f t="shared" si="29"/>
        <v>0</v>
      </c>
      <c r="AD137" s="182">
        <f t="shared" si="34"/>
        <v>44307</v>
      </c>
      <c r="AE137" s="301">
        <f>S137*Assumption!$K$7</f>
        <v>0</v>
      </c>
      <c r="AF137" s="301">
        <f>T137*Assumption!$K$10</f>
        <v>0</v>
      </c>
      <c r="AG137" s="301">
        <f>U137*Assumption!$K$9</f>
        <v>0</v>
      </c>
      <c r="AH137" s="301">
        <f>V137*Assumption!$K$11</f>
        <v>0</v>
      </c>
      <c r="AI137" s="301">
        <f>W137*Assumption!$K$6</f>
        <v>0</v>
      </c>
      <c r="AJ137" s="301">
        <f>X137*Assumption!$K$8</f>
        <v>0</v>
      </c>
      <c r="AK137" s="301">
        <f>Y137*Assumption!$K$12</f>
        <v>0</v>
      </c>
      <c r="AL137" s="301">
        <f>Z137*Assumption!$K$14</f>
        <v>0</v>
      </c>
      <c r="AM137" s="301">
        <f>AA137*Assumption!$K$13</f>
        <v>0</v>
      </c>
      <c r="AN137" s="49">
        <f t="shared" si="30"/>
        <v>0</v>
      </c>
    </row>
    <row r="138" spans="2:40" x14ac:dyDescent="0.35">
      <c r="B138" s="44">
        <v>44308</v>
      </c>
      <c r="C138" s="178">
        <v>0</v>
      </c>
      <c r="D138" s="45">
        <f t="shared" si="31"/>
        <v>0</v>
      </c>
      <c r="E138" s="178">
        <v>0</v>
      </c>
      <c r="F138" s="178">
        <v>0</v>
      </c>
      <c r="G138" s="178">
        <v>0</v>
      </c>
      <c r="H138" s="178">
        <v>0</v>
      </c>
      <c r="I138" s="178">
        <v>0</v>
      </c>
      <c r="J138" s="178">
        <v>0</v>
      </c>
      <c r="K138" s="178">
        <v>0</v>
      </c>
      <c r="L138" s="178">
        <v>0</v>
      </c>
      <c r="M138" s="46">
        <v>0</v>
      </c>
      <c r="N138" s="47">
        <v>0</v>
      </c>
      <c r="O138" s="50"/>
      <c r="P138" s="182">
        <f t="shared" si="33"/>
        <v>44308</v>
      </c>
      <c r="Q138" s="178">
        <v>0</v>
      </c>
      <c r="R138" s="45">
        <f t="shared" si="32"/>
        <v>0</v>
      </c>
      <c r="S138" s="178">
        <v>0</v>
      </c>
      <c r="T138" s="178">
        <v>0</v>
      </c>
      <c r="U138" s="178">
        <v>0</v>
      </c>
      <c r="V138" s="178">
        <v>0</v>
      </c>
      <c r="W138" s="178">
        <v>0</v>
      </c>
      <c r="X138" s="178">
        <v>0</v>
      </c>
      <c r="Y138" s="178">
        <v>0</v>
      </c>
      <c r="Z138" s="178">
        <v>0</v>
      </c>
      <c r="AA138" s="178">
        <v>0</v>
      </c>
      <c r="AB138" s="49">
        <f t="shared" si="29"/>
        <v>0</v>
      </c>
      <c r="AD138" s="182">
        <f t="shared" si="34"/>
        <v>44308</v>
      </c>
      <c r="AE138" s="301">
        <f>S138*Assumption!$K$7</f>
        <v>0</v>
      </c>
      <c r="AF138" s="301">
        <f>T138*Assumption!$K$10</f>
        <v>0</v>
      </c>
      <c r="AG138" s="301">
        <f>U138*Assumption!$K$9</f>
        <v>0</v>
      </c>
      <c r="AH138" s="301">
        <f>V138*Assumption!$K$11</f>
        <v>0</v>
      </c>
      <c r="AI138" s="301">
        <f>W138*Assumption!$K$6</f>
        <v>0</v>
      </c>
      <c r="AJ138" s="301">
        <f>X138*Assumption!$K$8</f>
        <v>0</v>
      </c>
      <c r="AK138" s="301">
        <f>Y138*Assumption!$K$12</f>
        <v>0</v>
      </c>
      <c r="AL138" s="301">
        <f>Z138*Assumption!$K$14</f>
        <v>0</v>
      </c>
      <c r="AM138" s="301">
        <f>AA138*Assumption!$K$13</f>
        <v>0</v>
      </c>
      <c r="AN138" s="49">
        <f t="shared" si="30"/>
        <v>0</v>
      </c>
    </row>
    <row r="139" spans="2:40" x14ac:dyDescent="0.35">
      <c r="B139" s="44">
        <v>44309</v>
      </c>
      <c r="C139" s="178">
        <v>0</v>
      </c>
      <c r="D139" s="45">
        <f t="shared" si="31"/>
        <v>0</v>
      </c>
      <c r="E139" s="178">
        <v>0</v>
      </c>
      <c r="F139" s="178">
        <v>0</v>
      </c>
      <c r="G139" s="178">
        <v>0</v>
      </c>
      <c r="H139" s="178">
        <v>0</v>
      </c>
      <c r="I139" s="178">
        <v>0</v>
      </c>
      <c r="J139" s="178">
        <v>0</v>
      </c>
      <c r="K139" s="178">
        <v>0</v>
      </c>
      <c r="L139" s="178">
        <v>0</v>
      </c>
      <c r="M139" s="46">
        <v>0</v>
      </c>
      <c r="N139" s="47">
        <v>0</v>
      </c>
      <c r="O139" s="50"/>
      <c r="P139" s="182">
        <f t="shared" si="33"/>
        <v>44309</v>
      </c>
      <c r="Q139" s="178">
        <v>0</v>
      </c>
      <c r="R139" s="45">
        <f t="shared" si="32"/>
        <v>0</v>
      </c>
      <c r="S139" s="178">
        <v>0</v>
      </c>
      <c r="T139" s="178">
        <v>0</v>
      </c>
      <c r="U139" s="178">
        <v>0</v>
      </c>
      <c r="V139" s="178">
        <v>0</v>
      </c>
      <c r="W139" s="178">
        <v>0</v>
      </c>
      <c r="X139" s="178">
        <v>0</v>
      </c>
      <c r="Y139" s="178">
        <v>0</v>
      </c>
      <c r="Z139" s="178">
        <v>0</v>
      </c>
      <c r="AA139" s="178">
        <v>0</v>
      </c>
      <c r="AB139" s="49">
        <f t="shared" si="29"/>
        <v>0</v>
      </c>
      <c r="AD139" s="182">
        <f t="shared" si="34"/>
        <v>44309</v>
      </c>
      <c r="AE139" s="301">
        <f>S139*Assumption!$K$7</f>
        <v>0</v>
      </c>
      <c r="AF139" s="301">
        <f>T139*Assumption!$K$10</f>
        <v>0</v>
      </c>
      <c r="AG139" s="301">
        <f>U139*Assumption!$K$9</f>
        <v>0</v>
      </c>
      <c r="AH139" s="301">
        <f>V139*Assumption!$K$11</f>
        <v>0</v>
      </c>
      <c r="AI139" s="301">
        <f>W139*Assumption!$K$6</f>
        <v>0</v>
      </c>
      <c r="AJ139" s="301">
        <f>X139*Assumption!$K$8</f>
        <v>0</v>
      </c>
      <c r="AK139" s="301">
        <f>Y139*Assumption!$K$12</f>
        <v>0</v>
      </c>
      <c r="AL139" s="301">
        <f>Z139*Assumption!$K$14</f>
        <v>0</v>
      </c>
      <c r="AM139" s="301">
        <f>AA139*Assumption!$K$13</f>
        <v>0</v>
      </c>
      <c r="AN139" s="49">
        <f t="shared" si="30"/>
        <v>0</v>
      </c>
    </row>
    <row r="140" spans="2:40" x14ac:dyDescent="0.35">
      <c r="B140" s="44">
        <v>44310</v>
      </c>
      <c r="C140" s="178">
        <v>0</v>
      </c>
      <c r="D140" s="45">
        <f t="shared" si="31"/>
        <v>0</v>
      </c>
      <c r="E140" s="178">
        <v>0</v>
      </c>
      <c r="F140" s="178">
        <v>0</v>
      </c>
      <c r="G140" s="178">
        <v>0</v>
      </c>
      <c r="H140" s="178">
        <v>0</v>
      </c>
      <c r="I140" s="178">
        <v>0</v>
      </c>
      <c r="J140" s="178">
        <v>0</v>
      </c>
      <c r="K140" s="178">
        <v>0</v>
      </c>
      <c r="L140" s="178">
        <v>0</v>
      </c>
      <c r="M140" s="46">
        <v>0</v>
      </c>
      <c r="N140" s="47">
        <v>0</v>
      </c>
      <c r="O140" s="50"/>
      <c r="P140" s="182">
        <f t="shared" si="33"/>
        <v>44310</v>
      </c>
      <c r="Q140" s="178">
        <v>0</v>
      </c>
      <c r="R140" s="45">
        <f t="shared" si="32"/>
        <v>0</v>
      </c>
      <c r="S140" s="178">
        <v>0</v>
      </c>
      <c r="T140" s="178">
        <v>0</v>
      </c>
      <c r="U140" s="178">
        <v>0</v>
      </c>
      <c r="V140" s="178">
        <v>0</v>
      </c>
      <c r="W140" s="178">
        <v>0</v>
      </c>
      <c r="X140" s="178">
        <v>0</v>
      </c>
      <c r="Y140" s="178">
        <v>0</v>
      </c>
      <c r="Z140" s="178">
        <v>0</v>
      </c>
      <c r="AA140" s="178">
        <v>0</v>
      </c>
      <c r="AB140" s="49">
        <f t="shared" si="29"/>
        <v>0</v>
      </c>
      <c r="AD140" s="182">
        <f t="shared" si="34"/>
        <v>44310</v>
      </c>
      <c r="AE140" s="301">
        <f>S140*Assumption!$K$7</f>
        <v>0</v>
      </c>
      <c r="AF140" s="301">
        <f>T140*Assumption!$K$10</f>
        <v>0</v>
      </c>
      <c r="AG140" s="301">
        <f>U140*Assumption!$K$9</f>
        <v>0</v>
      </c>
      <c r="AH140" s="301">
        <f>V140*Assumption!$K$11</f>
        <v>0</v>
      </c>
      <c r="AI140" s="301">
        <f>W140*Assumption!$K$6</f>
        <v>0</v>
      </c>
      <c r="AJ140" s="301">
        <f>X140*Assumption!$K$8</f>
        <v>0</v>
      </c>
      <c r="AK140" s="301">
        <f>Y140*Assumption!$K$12</f>
        <v>0</v>
      </c>
      <c r="AL140" s="301">
        <f>Z140*Assumption!$K$14</f>
        <v>0</v>
      </c>
      <c r="AM140" s="301">
        <f>AA140*Assumption!$K$13</f>
        <v>0</v>
      </c>
      <c r="AN140" s="49">
        <f t="shared" si="30"/>
        <v>0</v>
      </c>
    </row>
    <row r="141" spans="2:40" x14ac:dyDescent="0.35">
      <c r="B141" s="44">
        <v>44311</v>
      </c>
      <c r="C141" s="178">
        <v>0</v>
      </c>
      <c r="D141" s="45">
        <f t="shared" si="31"/>
        <v>0</v>
      </c>
      <c r="E141" s="178">
        <v>0</v>
      </c>
      <c r="F141" s="178">
        <v>0</v>
      </c>
      <c r="G141" s="178">
        <v>0</v>
      </c>
      <c r="H141" s="178">
        <v>0</v>
      </c>
      <c r="I141" s="178">
        <v>0</v>
      </c>
      <c r="J141" s="178">
        <v>0</v>
      </c>
      <c r="K141" s="178">
        <v>0</v>
      </c>
      <c r="L141" s="178">
        <v>0</v>
      </c>
      <c r="M141" s="46">
        <v>0</v>
      </c>
      <c r="N141" s="47">
        <v>0</v>
      </c>
      <c r="O141" s="50"/>
      <c r="P141" s="182">
        <f t="shared" si="33"/>
        <v>44311</v>
      </c>
      <c r="Q141" s="178">
        <v>0</v>
      </c>
      <c r="R141" s="45">
        <f t="shared" si="32"/>
        <v>0</v>
      </c>
      <c r="S141" s="178">
        <v>0</v>
      </c>
      <c r="T141" s="178">
        <v>0</v>
      </c>
      <c r="U141" s="178">
        <v>0</v>
      </c>
      <c r="V141" s="178">
        <v>0</v>
      </c>
      <c r="W141" s="178">
        <v>0</v>
      </c>
      <c r="X141" s="178">
        <v>0</v>
      </c>
      <c r="Y141" s="178">
        <v>0</v>
      </c>
      <c r="Z141" s="178">
        <v>0</v>
      </c>
      <c r="AA141" s="178">
        <v>0</v>
      </c>
      <c r="AB141" s="49">
        <f t="shared" si="29"/>
        <v>0</v>
      </c>
      <c r="AD141" s="182">
        <f t="shared" si="34"/>
        <v>44311</v>
      </c>
      <c r="AE141" s="301">
        <f>S141*Assumption!$K$7</f>
        <v>0</v>
      </c>
      <c r="AF141" s="301">
        <f>T141*Assumption!$K$10</f>
        <v>0</v>
      </c>
      <c r="AG141" s="301">
        <f>U141*Assumption!$K$9</f>
        <v>0</v>
      </c>
      <c r="AH141" s="301">
        <f>V141*Assumption!$K$11</f>
        <v>0</v>
      </c>
      <c r="AI141" s="301">
        <f>W141*Assumption!$K$6</f>
        <v>0</v>
      </c>
      <c r="AJ141" s="301">
        <f>X141*Assumption!$K$8</f>
        <v>0</v>
      </c>
      <c r="AK141" s="301">
        <f>Y141*Assumption!$K$12</f>
        <v>0</v>
      </c>
      <c r="AL141" s="301">
        <f>Z141*Assumption!$K$14</f>
        <v>0</v>
      </c>
      <c r="AM141" s="301">
        <f>AA141*Assumption!$K$13</f>
        <v>0</v>
      </c>
      <c r="AN141" s="49">
        <f t="shared" si="30"/>
        <v>0</v>
      </c>
    </row>
    <row r="142" spans="2:40" x14ac:dyDescent="0.35">
      <c r="B142" s="44">
        <v>44312</v>
      </c>
      <c r="C142" s="178">
        <v>140</v>
      </c>
      <c r="D142" s="178">
        <f t="shared" si="31"/>
        <v>403.2</v>
      </c>
      <c r="E142" s="178">
        <v>24</v>
      </c>
      <c r="F142" s="178">
        <v>17.5</v>
      </c>
      <c r="G142" s="178">
        <v>211</v>
      </c>
      <c r="H142" s="178">
        <v>14</v>
      </c>
      <c r="I142" s="178">
        <v>146</v>
      </c>
      <c r="J142" s="178">
        <v>4.2</v>
      </c>
      <c r="K142" s="178">
        <v>259</v>
      </c>
      <c r="L142" s="178">
        <v>280</v>
      </c>
      <c r="M142" s="46">
        <v>0</v>
      </c>
      <c r="N142" s="47">
        <v>0</v>
      </c>
      <c r="O142" s="50"/>
      <c r="P142" s="182">
        <f t="shared" si="33"/>
        <v>44312</v>
      </c>
      <c r="Q142" s="178">
        <v>140</v>
      </c>
      <c r="R142" s="45">
        <f t="shared" si="32"/>
        <v>403.2</v>
      </c>
      <c r="S142" s="178">
        <v>0</v>
      </c>
      <c r="T142" s="178">
        <v>0</v>
      </c>
      <c r="U142" s="178">
        <v>386.99999999999994</v>
      </c>
      <c r="V142" s="178">
        <v>0</v>
      </c>
      <c r="W142" s="178">
        <v>0</v>
      </c>
      <c r="X142" s="178">
        <v>0</v>
      </c>
      <c r="Y142" s="178">
        <v>0</v>
      </c>
      <c r="Z142" s="178">
        <v>0</v>
      </c>
      <c r="AA142" s="178">
        <v>0</v>
      </c>
      <c r="AB142" s="49">
        <f t="shared" si="29"/>
        <v>386.99999999999994</v>
      </c>
      <c r="AD142" s="182">
        <f t="shared" si="34"/>
        <v>44312</v>
      </c>
      <c r="AE142" s="301">
        <f>S142*Assumption!$K$7</f>
        <v>0</v>
      </c>
      <c r="AF142" s="301">
        <f>T142*Assumption!$K$10</f>
        <v>0</v>
      </c>
      <c r="AG142" s="301">
        <f>U142*Assumption!$K$9</f>
        <v>21284.999999999996</v>
      </c>
      <c r="AH142" s="301">
        <f>V142*Assumption!$K$11</f>
        <v>0</v>
      </c>
      <c r="AI142" s="301">
        <f>W142*Assumption!$K$6</f>
        <v>0</v>
      </c>
      <c r="AJ142" s="301">
        <f>X142*Assumption!$K$8</f>
        <v>0</v>
      </c>
      <c r="AK142" s="301">
        <f>Y142*Assumption!$K$12</f>
        <v>0</v>
      </c>
      <c r="AL142" s="301">
        <f>Z142*Assumption!$K$14</f>
        <v>0</v>
      </c>
      <c r="AM142" s="301">
        <f>AA142*Assumption!$K$13</f>
        <v>0</v>
      </c>
      <c r="AN142" s="49">
        <f t="shared" si="30"/>
        <v>21284.999999999996</v>
      </c>
    </row>
    <row r="143" spans="2:40" x14ac:dyDescent="0.35">
      <c r="B143" s="44">
        <v>44313</v>
      </c>
      <c r="C143" s="178">
        <v>140</v>
      </c>
      <c r="D143" s="178">
        <f t="shared" si="31"/>
        <v>403.2</v>
      </c>
      <c r="E143" s="178">
        <v>24</v>
      </c>
      <c r="F143" s="178">
        <v>17.5</v>
      </c>
      <c r="G143" s="178">
        <v>211</v>
      </c>
      <c r="H143" s="178">
        <v>14</v>
      </c>
      <c r="I143" s="178">
        <v>146</v>
      </c>
      <c r="J143" s="178">
        <v>4.2</v>
      </c>
      <c r="K143" s="178">
        <v>259</v>
      </c>
      <c r="L143" s="178">
        <v>280</v>
      </c>
      <c r="M143" s="46">
        <v>0</v>
      </c>
      <c r="N143" s="47">
        <v>0</v>
      </c>
      <c r="O143" s="50"/>
      <c r="P143" s="182">
        <f t="shared" si="33"/>
        <v>44313</v>
      </c>
      <c r="Q143" s="178">
        <v>140</v>
      </c>
      <c r="R143" s="45">
        <f t="shared" si="32"/>
        <v>403.2</v>
      </c>
      <c r="S143" s="178">
        <v>0</v>
      </c>
      <c r="T143" s="178">
        <v>388.8</v>
      </c>
      <c r="U143" s="178">
        <v>0</v>
      </c>
      <c r="V143" s="178">
        <v>0</v>
      </c>
      <c r="W143" s="178">
        <v>0</v>
      </c>
      <c r="X143" s="178">
        <v>0</v>
      </c>
      <c r="Y143" s="178">
        <v>0</v>
      </c>
      <c r="Z143" s="178">
        <v>0</v>
      </c>
      <c r="AA143" s="178">
        <v>0</v>
      </c>
      <c r="AB143" s="49">
        <f t="shared" si="29"/>
        <v>388.8</v>
      </c>
      <c r="AD143" s="182">
        <f t="shared" si="34"/>
        <v>44313</v>
      </c>
      <c r="AE143" s="301">
        <f>S143*Assumption!$K$7</f>
        <v>0</v>
      </c>
      <c r="AF143" s="301">
        <f>T143*Assumption!$K$10</f>
        <v>15940.800000000001</v>
      </c>
      <c r="AG143" s="301">
        <f>U143*Assumption!$K$9</f>
        <v>0</v>
      </c>
      <c r="AH143" s="301">
        <f>V143*Assumption!$K$11</f>
        <v>0</v>
      </c>
      <c r="AI143" s="301">
        <f>W143*Assumption!$K$6</f>
        <v>0</v>
      </c>
      <c r="AJ143" s="301">
        <f>X143*Assumption!$K$8</f>
        <v>0</v>
      </c>
      <c r="AK143" s="301">
        <f>Y143*Assumption!$K$12</f>
        <v>0</v>
      </c>
      <c r="AL143" s="301">
        <f>Z143*Assumption!$K$14</f>
        <v>0</v>
      </c>
      <c r="AM143" s="301">
        <f>AA143*Assumption!$K$13</f>
        <v>0</v>
      </c>
      <c r="AN143" s="49">
        <f t="shared" si="30"/>
        <v>15940.800000000001</v>
      </c>
    </row>
    <row r="144" spans="2:40" x14ac:dyDescent="0.35">
      <c r="B144" s="44">
        <v>44314</v>
      </c>
      <c r="C144" s="178">
        <v>140</v>
      </c>
      <c r="D144" s="178">
        <f t="shared" si="31"/>
        <v>403.2</v>
      </c>
      <c r="E144" s="178">
        <v>24</v>
      </c>
      <c r="F144" s="178">
        <v>17.5</v>
      </c>
      <c r="G144" s="178">
        <v>211</v>
      </c>
      <c r="H144" s="178">
        <v>14</v>
      </c>
      <c r="I144" s="178">
        <v>146</v>
      </c>
      <c r="J144" s="178">
        <v>4.2</v>
      </c>
      <c r="K144" s="178">
        <v>259</v>
      </c>
      <c r="L144" s="178">
        <v>280</v>
      </c>
      <c r="M144" s="46">
        <v>0</v>
      </c>
      <c r="N144" s="47">
        <v>0</v>
      </c>
      <c r="O144" s="50"/>
      <c r="P144" s="182">
        <f t="shared" si="33"/>
        <v>44314</v>
      </c>
      <c r="Q144" s="178">
        <v>140</v>
      </c>
      <c r="R144" s="45">
        <f t="shared" si="32"/>
        <v>403.2</v>
      </c>
      <c r="S144" s="178">
        <v>60</v>
      </c>
      <c r="T144" s="178">
        <v>240</v>
      </c>
      <c r="U144" s="178">
        <v>90</v>
      </c>
      <c r="V144" s="178">
        <v>0</v>
      </c>
      <c r="W144" s="178">
        <v>0</v>
      </c>
      <c r="X144" s="178">
        <v>0</v>
      </c>
      <c r="Y144" s="178">
        <v>0</v>
      </c>
      <c r="Z144" s="178">
        <v>0</v>
      </c>
      <c r="AA144" s="178">
        <v>0</v>
      </c>
      <c r="AB144" s="49">
        <f t="shared" si="29"/>
        <v>390</v>
      </c>
      <c r="AD144" s="182">
        <f t="shared" si="34"/>
        <v>44314</v>
      </c>
      <c r="AE144" s="301">
        <f>S144*Assumption!$K$7</f>
        <v>4980</v>
      </c>
      <c r="AF144" s="301">
        <f>T144*Assumption!$K$10</f>
        <v>9840</v>
      </c>
      <c r="AG144" s="301">
        <f>U144*Assumption!$K$9</f>
        <v>4950</v>
      </c>
      <c r="AH144" s="301">
        <f>V144*Assumption!$K$11</f>
        <v>0</v>
      </c>
      <c r="AI144" s="301">
        <f>W144*Assumption!$K$6</f>
        <v>0</v>
      </c>
      <c r="AJ144" s="301">
        <f>X144*Assumption!$K$8</f>
        <v>0</v>
      </c>
      <c r="AK144" s="301">
        <f>Y144*Assumption!$K$12</f>
        <v>0</v>
      </c>
      <c r="AL144" s="301">
        <f>Z144*Assumption!$K$14</f>
        <v>0</v>
      </c>
      <c r="AM144" s="301">
        <f>AA144*Assumption!$K$13</f>
        <v>0</v>
      </c>
      <c r="AN144" s="49">
        <f t="shared" si="30"/>
        <v>19770</v>
      </c>
    </row>
    <row r="145" spans="2:40" x14ac:dyDescent="0.35">
      <c r="B145" s="44">
        <v>44315</v>
      </c>
      <c r="C145" s="178">
        <v>140</v>
      </c>
      <c r="D145" s="178">
        <f t="shared" si="31"/>
        <v>403.2</v>
      </c>
      <c r="E145" s="178">
        <v>24</v>
      </c>
      <c r="F145" s="178">
        <v>17.5</v>
      </c>
      <c r="G145" s="178">
        <v>211</v>
      </c>
      <c r="H145" s="178">
        <v>14</v>
      </c>
      <c r="I145" s="178">
        <v>146</v>
      </c>
      <c r="J145" s="178">
        <v>4.2</v>
      </c>
      <c r="K145" s="178">
        <v>259</v>
      </c>
      <c r="L145" s="178">
        <v>280</v>
      </c>
      <c r="M145" s="46">
        <v>0</v>
      </c>
      <c r="N145" s="47">
        <v>0</v>
      </c>
      <c r="O145" s="50"/>
      <c r="P145" s="182">
        <f t="shared" si="33"/>
        <v>44315</v>
      </c>
      <c r="Q145" s="178">
        <v>140</v>
      </c>
      <c r="R145" s="45">
        <f t="shared" si="32"/>
        <v>403.2</v>
      </c>
      <c r="S145" s="178">
        <v>0</v>
      </c>
      <c r="T145" s="178">
        <v>264</v>
      </c>
      <c r="U145" s="178">
        <v>125.99999999999999</v>
      </c>
      <c r="V145" s="178">
        <v>0</v>
      </c>
      <c r="W145" s="178">
        <v>0</v>
      </c>
      <c r="X145" s="178">
        <v>0</v>
      </c>
      <c r="Y145" s="178">
        <v>0</v>
      </c>
      <c r="Z145" s="178">
        <v>0</v>
      </c>
      <c r="AA145" s="178">
        <v>0</v>
      </c>
      <c r="AB145" s="49">
        <f t="shared" si="29"/>
        <v>390</v>
      </c>
      <c r="AD145" s="182">
        <f t="shared" si="34"/>
        <v>44315</v>
      </c>
      <c r="AE145" s="301">
        <f>S145*Assumption!$K$7</f>
        <v>0</v>
      </c>
      <c r="AF145" s="301">
        <f>T145*Assumption!$K$10</f>
        <v>10824</v>
      </c>
      <c r="AG145" s="301">
        <f>U145*Assumption!$K$9</f>
        <v>6929.9999999999991</v>
      </c>
      <c r="AH145" s="301">
        <f>V145*Assumption!$K$11</f>
        <v>0</v>
      </c>
      <c r="AI145" s="301">
        <f>W145*Assumption!$K$6</f>
        <v>0</v>
      </c>
      <c r="AJ145" s="301">
        <f>X145*Assumption!$K$8</f>
        <v>0</v>
      </c>
      <c r="AK145" s="301">
        <f>Y145*Assumption!$K$12</f>
        <v>0</v>
      </c>
      <c r="AL145" s="301">
        <f>Z145*Assumption!$K$14</f>
        <v>0</v>
      </c>
      <c r="AM145" s="301">
        <f>AA145*Assumption!$K$13</f>
        <v>0</v>
      </c>
      <c r="AN145" s="49">
        <f t="shared" si="30"/>
        <v>17754</v>
      </c>
    </row>
    <row r="146" spans="2:40" x14ac:dyDescent="0.35">
      <c r="B146" s="44">
        <v>44316</v>
      </c>
      <c r="C146" s="178">
        <v>0</v>
      </c>
      <c r="D146" s="178">
        <f t="shared" si="31"/>
        <v>0</v>
      </c>
      <c r="E146" s="178">
        <v>0</v>
      </c>
      <c r="F146" s="178">
        <v>0</v>
      </c>
      <c r="G146" s="178">
        <v>0</v>
      </c>
      <c r="H146" s="178">
        <v>0</v>
      </c>
      <c r="I146" s="178">
        <v>0</v>
      </c>
      <c r="J146" s="178">
        <v>0</v>
      </c>
      <c r="K146" s="178">
        <v>0</v>
      </c>
      <c r="L146" s="178">
        <v>0</v>
      </c>
      <c r="M146" s="178">
        <v>0</v>
      </c>
      <c r="N146" s="179">
        <v>0</v>
      </c>
      <c r="O146" s="50"/>
      <c r="P146" s="182">
        <f t="shared" si="33"/>
        <v>44316</v>
      </c>
      <c r="Q146" s="178">
        <v>0</v>
      </c>
      <c r="R146" s="45">
        <f t="shared" si="32"/>
        <v>0</v>
      </c>
      <c r="S146" s="178">
        <v>0</v>
      </c>
      <c r="T146" s="178">
        <v>0</v>
      </c>
      <c r="U146" s="178">
        <v>0</v>
      </c>
      <c r="V146" s="178">
        <v>0</v>
      </c>
      <c r="W146" s="178">
        <v>0</v>
      </c>
      <c r="X146" s="178">
        <v>0</v>
      </c>
      <c r="Y146" s="178">
        <v>0</v>
      </c>
      <c r="Z146" s="178">
        <v>0</v>
      </c>
      <c r="AA146" s="178">
        <v>0</v>
      </c>
      <c r="AB146" s="49">
        <f t="shared" si="29"/>
        <v>0</v>
      </c>
      <c r="AD146" s="182">
        <f t="shared" si="34"/>
        <v>44316</v>
      </c>
      <c r="AE146" s="301">
        <f>S146*Assumption!$K$7</f>
        <v>0</v>
      </c>
      <c r="AF146" s="301">
        <f>T146*Assumption!$K$10</f>
        <v>0</v>
      </c>
      <c r="AG146" s="301">
        <f>U146*Assumption!$K$9</f>
        <v>0</v>
      </c>
      <c r="AH146" s="301">
        <f>V146*Assumption!$K$11</f>
        <v>0</v>
      </c>
      <c r="AI146" s="301">
        <f>W146*Assumption!$K$6</f>
        <v>0</v>
      </c>
      <c r="AJ146" s="301">
        <f>X146*Assumption!$K$8</f>
        <v>0</v>
      </c>
      <c r="AK146" s="301">
        <f>Y146*Assumption!$K$12</f>
        <v>0</v>
      </c>
      <c r="AL146" s="301">
        <f>Z146*Assumption!$K$14</f>
        <v>0</v>
      </c>
      <c r="AM146" s="301">
        <f>AA146*Assumption!$K$13</f>
        <v>0</v>
      </c>
      <c r="AN146" s="49">
        <f t="shared" si="30"/>
        <v>0</v>
      </c>
    </row>
    <row r="147" spans="2:40" ht="15" thickBot="1" x14ac:dyDescent="0.4">
      <c r="B147" s="184" t="s">
        <v>183</v>
      </c>
      <c r="C147" s="185">
        <f t="shared" ref="C147:N147" si="35">SUM(C117:C146)</f>
        <v>3360</v>
      </c>
      <c r="D147" s="185">
        <f t="shared" si="35"/>
        <v>9676.7999999999993</v>
      </c>
      <c r="E147" s="185">
        <f t="shared" si="35"/>
        <v>570</v>
      </c>
      <c r="F147" s="185">
        <f t="shared" si="35"/>
        <v>420.5</v>
      </c>
      <c r="G147" s="185">
        <f t="shared" si="35"/>
        <v>5174</v>
      </c>
      <c r="H147" s="185">
        <f t="shared" si="35"/>
        <v>336</v>
      </c>
      <c r="I147" s="185">
        <f t="shared" si="35"/>
        <v>3561</v>
      </c>
      <c r="J147" s="185">
        <f t="shared" si="35"/>
        <v>100.80000000000004</v>
      </c>
      <c r="K147" s="185">
        <f t="shared" si="35"/>
        <v>6301</v>
      </c>
      <c r="L147" s="185">
        <f t="shared" si="35"/>
        <v>6720</v>
      </c>
      <c r="M147" s="185">
        <f t="shared" si="35"/>
        <v>0</v>
      </c>
      <c r="N147" s="186">
        <f t="shared" si="35"/>
        <v>0</v>
      </c>
      <c r="O147" s="187"/>
      <c r="P147" s="184" t="s">
        <v>183</v>
      </c>
      <c r="Q147" s="188">
        <f t="shared" ref="Q147:AB147" si="36">SUM(Q117:Q146)</f>
        <v>3360</v>
      </c>
      <c r="R147" s="188">
        <f t="shared" si="36"/>
        <v>9676.7999999999993</v>
      </c>
      <c r="S147" s="188">
        <f t="shared" si="36"/>
        <v>1783.2</v>
      </c>
      <c r="T147" s="188">
        <f t="shared" si="36"/>
        <v>4893.6000000000004</v>
      </c>
      <c r="U147" s="188">
        <f t="shared" si="36"/>
        <v>2087.9999999999995</v>
      </c>
      <c r="V147" s="188">
        <f t="shared" si="36"/>
        <v>567</v>
      </c>
      <c r="W147" s="188">
        <f t="shared" si="36"/>
        <v>0</v>
      </c>
      <c r="X147" s="188">
        <f t="shared" si="36"/>
        <v>0</v>
      </c>
      <c r="Y147" s="188">
        <f t="shared" si="36"/>
        <v>0</v>
      </c>
      <c r="Z147" s="188">
        <f t="shared" si="36"/>
        <v>0</v>
      </c>
      <c r="AA147" s="188">
        <f t="shared" si="36"/>
        <v>0</v>
      </c>
      <c r="AB147" s="189">
        <f t="shared" si="36"/>
        <v>9331.7999999999993</v>
      </c>
      <c r="AD147" s="184" t="s">
        <v>183</v>
      </c>
      <c r="AE147" s="304">
        <f>S147*Assumption!$K$7</f>
        <v>148005.6</v>
      </c>
      <c r="AF147" s="304">
        <f>T147*Assumption!$K$10</f>
        <v>200637.6</v>
      </c>
      <c r="AG147" s="304">
        <f>U147*Assumption!$K$9</f>
        <v>114839.99999999997</v>
      </c>
      <c r="AH147" s="304">
        <f>V147*Assumption!$K$11</f>
        <v>20979</v>
      </c>
      <c r="AI147" s="304">
        <f>W147*Assumption!$K$6</f>
        <v>0</v>
      </c>
      <c r="AJ147" s="304">
        <f>X147*Assumption!$K$8</f>
        <v>0</v>
      </c>
      <c r="AK147" s="304">
        <f>Y147*Assumption!$K$12</f>
        <v>0</v>
      </c>
      <c r="AL147" s="304">
        <f>Z147*Assumption!$K$14</f>
        <v>0</v>
      </c>
      <c r="AM147" s="304">
        <f>AA147*Assumption!$K$13</f>
        <v>0</v>
      </c>
      <c r="AN147" s="189">
        <f t="shared" ref="AN147" si="37">SUM(AN117:AN146)</f>
        <v>484462.2</v>
      </c>
    </row>
    <row r="148" spans="2:40" x14ac:dyDescent="0.35">
      <c r="B148" s="190"/>
      <c r="C148" s="191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P148" s="190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D148" s="190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</row>
    <row r="149" spans="2:40" ht="15" thickBot="1" x14ac:dyDescent="0.4">
      <c r="B149" s="190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P149" s="190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D149" s="190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</row>
    <row r="150" spans="2:40" ht="21" x14ac:dyDescent="0.5">
      <c r="B150" s="565" t="s">
        <v>209</v>
      </c>
      <c r="C150" s="566"/>
      <c r="D150" s="566"/>
      <c r="E150" s="566"/>
      <c r="F150" s="566"/>
      <c r="G150" s="566"/>
      <c r="H150" s="566"/>
      <c r="I150" s="566"/>
      <c r="J150" s="566"/>
      <c r="K150" s="566"/>
      <c r="L150" s="566"/>
      <c r="M150" s="566"/>
      <c r="N150" s="567"/>
      <c r="P150" s="583" t="s">
        <v>208</v>
      </c>
      <c r="Q150" s="584"/>
      <c r="R150" s="584"/>
      <c r="S150" s="584"/>
      <c r="T150" s="584"/>
      <c r="U150" s="584"/>
      <c r="V150" s="584"/>
      <c r="W150" s="584"/>
      <c r="X150" s="584"/>
      <c r="Y150" s="584"/>
      <c r="Z150" s="584"/>
      <c r="AA150" s="584"/>
      <c r="AB150" s="585"/>
      <c r="AD150" s="583" t="s">
        <v>208</v>
      </c>
      <c r="AE150" s="584"/>
      <c r="AF150" s="584"/>
      <c r="AG150" s="584"/>
      <c r="AH150" s="584"/>
      <c r="AI150" s="584"/>
      <c r="AJ150" s="584"/>
      <c r="AK150" s="584"/>
      <c r="AL150" s="584"/>
      <c r="AM150" s="584"/>
      <c r="AN150" s="585"/>
    </row>
    <row r="151" spans="2:40" ht="21.5" thickBot="1" x14ac:dyDescent="0.55000000000000004">
      <c r="B151" s="574">
        <v>44317</v>
      </c>
      <c r="C151" s="575"/>
      <c r="D151" s="575"/>
      <c r="E151" s="575"/>
      <c r="F151" s="575"/>
      <c r="G151" s="575"/>
      <c r="H151" s="575"/>
      <c r="I151" s="575"/>
      <c r="J151" s="575"/>
      <c r="K151" s="575"/>
      <c r="L151" s="575"/>
      <c r="M151" s="575"/>
      <c r="N151" s="576"/>
      <c r="P151" s="586">
        <v>44317</v>
      </c>
      <c r="Q151" s="587"/>
      <c r="R151" s="587"/>
      <c r="S151" s="587"/>
      <c r="T151" s="587"/>
      <c r="U151" s="587"/>
      <c r="V151" s="587"/>
      <c r="W151" s="587"/>
      <c r="X151" s="587"/>
      <c r="Y151" s="587"/>
      <c r="Z151" s="587"/>
      <c r="AA151" s="587"/>
      <c r="AB151" s="588"/>
      <c r="AD151" s="586">
        <v>44317</v>
      </c>
      <c r="AE151" s="587"/>
      <c r="AF151" s="587"/>
      <c r="AG151" s="587"/>
      <c r="AH151" s="587"/>
      <c r="AI151" s="587"/>
      <c r="AJ151" s="587"/>
      <c r="AK151" s="587"/>
      <c r="AL151" s="587"/>
      <c r="AM151" s="587"/>
      <c r="AN151" s="588"/>
    </row>
    <row r="152" spans="2:40" ht="15" thickBot="1" x14ac:dyDescent="0.4">
      <c r="B152" s="598" t="s">
        <v>185</v>
      </c>
      <c r="C152" s="599"/>
      <c r="D152" s="599"/>
      <c r="E152" s="599"/>
      <c r="F152" s="599"/>
      <c r="G152" s="599"/>
      <c r="H152" s="599"/>
      <c r="I152" s="599"/>
      <c r="J152" s="599"/>
      <c r="K152" s="599"/>
      <c r="L152" s="599"/>
      <c r="M152" s="599"/>
      <c r="N152" s="600"/>
      <c r="O152" s="50"/>
      <c r="P152" s="589" t="s">
        <v>186</v>
      </c>
      <c r="Q152" s="590"/>
      <c r="R152" s="590"/>
      <c r="S152" s="590"/>
      <c r="T152" s="590"/>
      <c r="U152" s="590"/>
      <c r="V152" s="590"/>
      <c r="W152" s="590"/>
      <c r="X152" s="590"/>
      <c r="Y152" s="590"/>
      <c r="Z152" s="590"/>
      <c r="AA152" s="590"/>
      <c r="AB152" s="591"/>
      <c r="AD152" s="589" t="s">
        <v>341</v>
      </c>
      <c r="AE152" s="590"/>
      <c r="AF152" s="590"/>
      <c r="AG152" s="590"/>
      <c r="AH152" s="590"/>
      <c r="AI152" s="590"/>
      <c r="AJ152" s="590"/>
      <c r="AK152" s="590"/>
      <c r="AL152" s="590"/>
      <c r="AM152" s="590"/>
      <c r="AN152" s="591"/>
    </row>
    <row r="153" spans="2:40" ht="29.5" thickBot="1" x14ac:dyDescent="0.4">
      <c r="B153" s="173" t="s">
        <v>10</v>
      </c>
      <c r="C153" s="174" t="s">
        <v>187</v>
      </c>
      <c r="D153" s="174" t="str">
        <f>R153</f>
        <v>Cubuiq mtr</v>
      </c>
      <c r="E153" s="176" t="s">
        <v>189</v>
      </c>
      <c r="F153" s="176" t="s">
        <v>47</v>
      </c>
      <c r="G153" s="176" t="s">
        <v>190</v>
      </c>
      <c r="H153" s="176" t="s">
        <v>345</v>
      </c>
      <c r="I153" s="176" t="s">
        <v>191</v>
      </c>
      <c r="J153" s="176" t="s">
        <v>192</v>
      </c>
      <c r="K153" s="176" t="s">
        <v>193</v>
      </c>
      <c r="L153" s="193" t="s">
        <v>194</v>
      </c>
      <c r="M153" s="176" t="s">
        <v>195</v>
      </c>
      <c r="N153" s="177" t="s">
        <v>196</v>
      </c>
      <c r="P153" s="173" t="s">
        <v>10</v>
      </c>
      <c r="Q153" s="174" t="s">
        <v>187</v>
      </c>
      <c r="R153" s="174" t="s">
        <v>188</v>
      </c>
      <c r="S153" s="175" t="s">
        <v>197</v>
      </c>
      <c r="T153" s="174" t="s">
        <v>198</v>
      </c>
      <c r="U153" s="176" t="s">
        <v>199</v>
      </c>
      <c r="V153" s="176" t="s">
        <v>200</v>
      </c>
      <c r="W153" s="176" t="s">
        <v>201</v>
      </c>
      <c r="X153" s="176" t="s">
        <v>202</v>
      </c>
      <c r="Y153" s="176" t="s">
        <v>203</v>
      </c>
      <c r="Z153" s="176" t="s">
        <v>204</v>
      </c>
      <c r="AA153" s="176" t="s">
        <v>205</v>
      </c>
      <c r="AB153" s="177" t="s">
        <v>206</v>
      </c>
      <c r="AD153" s="173" t="s">
        <v>10</v>
      </c>
      <c r="AE153" s="175" t="s">
        <v>197</v>
      </c>
      <c r="AF153" s="174" t="s">
        <v>198</v>
      </c>
      <c r="AG153" s="176" t="s">
        <v>199</v>
      </c>
      <c r="AH153" s="176" t="s">
        <v>200</v>
      </c>
      <c r="AI153" s="176" t="s">
        <v>201</v>
      </c>
      <c r="AJ153" s="176" t="s">
        <v>202</v>
      </c>
      <c r="AK153" s="176" t="s">
        <v>203</v>
      </c>
      <c r="AL153" s="176" t="s">
        <v>204</v>
      </c>
      <c r="AM153" s="176" t="s">
        <v>205</v>
      </c>
      <c r="AN153" s="177" t="s">
        <v>339</v>
      </c>
    </row>
    <row r="154" spans="2:40" x14ac:dyDescent="0.35">
      <c r="B154" s="44">
        <v>44317</v>
      </c>
      <c r="C154" s="178">
        <v>0</v>
      </c>
      <c r="D154" s="178">
        <f>C154*2.88</f>
        <v>0</v>
      </c>
      <c r="E154" s="178">
        <v>0</v>
      </c>
      <c r="F154" s="178">
        <v>0</v>
      </c>
      <c r="G154" s="178">
        <v>0</v>
      </c>
      <c r="H154" s="178">
        <v>0</v>
      </c>
      <c r="I154" s="178">
        <v>0</v>
      </c>
      <c r="J154" s="178">
        <v>0</v>
      </c>
      <c r="K154" s="178">
        <v>0</v>
      </c>
      <c r="L154" s="178">
        <v>0</v>
      </c>
      <c r="M154" s="178">
        <v>0</v>
      </c>
      <c r="N154" s="179">
        <v>0</v>
      </c>
      <c r="O154" s="53"/>
      <c r="P154" s="180">
        <v>44317</v>
      </c>
      <c r="Q154" s="178">
        <v>0</v>
      </c>
      <c r="R154" s="205">
        <f>Q154*2.88</f>
        <v>0</v>
      </c>
      <c r="S154" s="178">
        <v>0</v>
      </c>
      <c r="T154" s="178">
        <v>0</v>
      </c>
      <c r="U154" s="178">
        <v>0</v>
      </c>
      <c r="V154" s="178">
        <v>0</v>
      </c>
      <c r="W154" s="178">
        <v>0</v>
      </c>
      <c r="X154" s="178">
        <v>0</v>
      </c>
      <c r="Y154" s="178">
        <v>0</v>
      </c>
      <c r="Z154" s="178">
        <v>0</v>
      </c>
      <c r="AA154" s="178">
        <v>0</v>
      </c>
      <c r="AB154" s="206">
        <f t="shared" ref="AB154:AB184" si="38">SUM(S154:AA154)</f>
        <v>0</v>
      </c>
      <c r="AD154" s="180">
        <v>44317</v>
      </c>
      <c r="AE154" s="301">
        <f>S154*Assumption!$K$7</f>
        <v>0</v>
      </c>
      <c r="AF154" s="301">
        <f>T154*Assumption!$K$10</f>
        <v>0</v>
      </c>
      <c r="AG154" s="301">
        <f>U154*Assumption!$K$9</f>
        <v>0</v>
      </c>
      <c r="AH154" s="301">
        <f>V154*Assumption!$K$11</f>
        <v>0</v>
      </c>
      <c r="AI154" s="301">
        <f>W154*Assumption!$K$6</f>
        <v>0</v>
      </c>
      <c r="AJ154" s="301">
        <f>X154*Assumption!$K$8</f>
        <v>0</v>
      </c>
      <c r="AK154" s="301">
        <f>Y154*Assumption!$K$12</f>
        <v>0</v>
      </c>
      <c r="AL154" s="301">
        <f>Z154*Assumption!$K$14</f>
        <v>0</v>
      </c>
      <c r="AM154" s="301">
        <f>AA154*Assumption!$K$13</f>
        <v>0</v>
      </c>
      <c r="AN154" s="206">
        <f t="shared" ref="AN154:AN184" si="39">SUM(AE154:AM154)</f>
        <v>0</v>
      </c>
    </row>
    <row r="155" spans="2:40" x14ac:dyDescent="0.35">
      <c r="B155" s="44">
        <v>44318</v>
      </c>
      <c r="C155" s="178">
        <v>0</v>
      </c>
      <c r="D155" s="178">
        <f t="shared" ref="D155:D184" si="40">C155*2.88</f>
        <v>0</v>
      </c>
      <c r="E155" s="178">
        <v>0</v>
      </c>
      <c r="F155" s="178">
        <v>0</v>
      </c>
      <c r="G155" s="178">
        <v>0</v>
      </c>
      <c r="H155" s="178">
        <v>0</v>
      </c>
      <c r="I155" s="178">
        <v>0</v>
      </c>
      <c r="J155" s="178">
        <v>0</v>
      </c>
      <c r="K155" s="178">
        <v>0</v>
      </c>
      <c r="L155" s="178">
        <v>0</v>
      </c>
      <c r="M155" s="178">
        <v>0</v>
      </c>
      <c r="N155" s="179">
        <v>0</v>
      </c>
      <c r="O155" s="53"/>
      <c r="P155" s="182">
        <f>P154+1</f>
        <v>44318</v>
      </c>
      <c r="Q155" s="178">
        <v>0</v>
      </c>
      <c r="R155" s="205">
        <f t="shared" ref="R155:R184" si="41">Q155*2.88</f>
        <v>0</v>
      </c>
      <c r="S155" s="178">
        <v>0</v>
      </c>
      <c r="T155" s="178">
        <v>0</v>
      </c>
      <c r="U155" s="178">
        <v>0</v>
      </c>
      <c r="V155" s="178">
        <v>0</v>
      </c>
      <c r="W155" s="178">
        <v>0</v>
      </c>
      <c r="X155" s="178">
        <v>0</v>
      </c>
      <c r="Y155" s="178">
        <v>0</v>
      </c>
      <c r="Z155" s="178">
        <v>0</v>
      </c>
      <c r="AA155" s="178">
        <v>0</v>
      </c>
      <c r="AB155" s="47">
        <f t="shared" si="38"/>
        <v>0</v>
      </c>
      <c r="AD155" s="182">
        <f>AD154+1</f>
        <v>44318</v>
      </c>
      <c r="AE155" s="301">
        <f>S155*Assumption!$K$7</f>
        <v>0</v>
      </c>
      <c r="AF155" s="301">
        <f>T155*Assumption!$K$10</f>
        <v>0</v>
      </c>
      <c r="AG155" s="301">
        <f>U155*Assumption!$K$9</f>
        <v>0</v>
      </c>
      <c r="AH155" s="301">
        <f>V155*Assumption!$K$11</f>
        <v>0</v>
      </c>
      <c r="AI155" s="301">
        <f>W155*Assumption!$K$6</f>
        <v>0</v>
      </c>
      <c r="AJ155" s="301">
        <f>X155*Assumption!$K$8</f>
        <v>0</v>
      </c>
      <c r="AK155" s="301">
        <f>Y155*Assumption!$K$12</f>
        <v>0</v>
      </c>
      <c r="AL155" s="301">
        <f>Z155*Assumption!$K$14</f>
        <v>0</v>
      </c>
      <c r="AM155" s="301">
        <f>AA155*Assumption!$K$13</f>
        <v>0</v>
      </c>
      <c r="AN155" s="47">
        <f t="shared" si="39"/>
        <v>0</v>
      </c>
    </row>
    <row r="156" spans="2:40" x14ac:dyDescent="0.35">
      <c r="B156" s="44">
        <v>44319</v>
      </c>
      <c r="C156" s="178">
        <v>0</v>
      </c>
      <c r="D156" s="178">
        <f t="shared" si="40"/>
        <v>0</v>
      </c>
      <c r="E156" s="178">
        <v>0</v>
      </c>
      <c r="F156" s="178">
        <v>0</v>
      </c>
      <c r="G156" s="178">
        <v>0</v>
      </c>
      <c r="H156" s="178">
        <v>0</v>
      </c>
      <c r="I156" s="178">
        <v>0</v>
      </c>
      <c r="J156" s="178">
        <v>0</v>
      </c>
      <c r="K156" s="178">
        <v>0</v>
      </c>
      <c r="L156" s="178">
        <v>0</v>
      </c>
      <c r="M156" s="178">
        <v>0</v>
      </c>
      <c r="N156" s="179">
        <v>0</v>
      </c>
      <c r="O156" s="53"/>
      <c r="P156" s="182">
        <f t="shared" ref="P156:P184" si="42">P155+1</f>
        <v>44319</v>
      </c>
      <c r="Q156" s="178">
        <v>0</v>
      </c>
      <c r="R156" s="205">
        <f t="shared" si="41"/>
        <v>0</v>
      </c>
      <c r="S156" s="178">
        <v>0</v>
      </c>
      <c r="T156" s="178">
        <v>0</v>
      </c>
      <c r="U156" s="178">
        <v>0</v>
      </c>
      <c r="V156" s="178">
        <v>0</v>
      </c>
      <c r="W156" s="178">
        <v>0</v>
      </c>
      <c r="X156" s="178">
        <v>0</v>
      </c>
      <c r="Y156" s="178">
        <v>0</v>
      </c>
      <c r="Z156" s="178">
        <v>0</v>
      </c>
      <c r="AA156" s="178">
        <v>0</v>
      </c>
      <c r="AB156" s="47">
        <f t="shared" si="38"/>
        <v>0</v>
      </c>
      <c r="AD156" s="182">
        <f t="shared" ref="AD156:AD184" si="43">AD155+1</f>
        <v>44319</v>
      </c>
      <c r="AE156" s="301">
        <f>S156*Assumption!$K$7</f>
        <v>0</v>
      </c>
      <c r="AF156" s="301">
        <f>T156*Assumption!$K$10</f>
        <v>0</v>
      </c>
      <c r="AG156" s="301">
        <f>U156*Assumption!$K$9</f>
        <v>0</v>
      </c>
      <c r="AH156" s="301">
        <f>V156*Assumption!$K$11</f>
        <v>0</v>
      </c>
      <c r="AI156" s="301">
        <f>W156*Assumption!$K$6</f>
        <v>0</v>
      </c>
      <c r="AJ156" s="301">
        <f>X156*Assumption!$K$8</f>
        <v>0</v>
      </c>
      <c r="AK156" s="301">
        <f>Y156*Assumption!$K$12</f>
        <v>0</v>
      </c>
      <c r="AL156" s="301">
        <f>Z156*Assumption!$K$14</f>
        <v>0</v>
      </c>
      <c r="AM156" s="301">
        <f>AA156*Assumption!$K$13</f>
        <v>0</v>
      </c>
      <c r="AN156" s="47">
        <f t="shared" si="39"/>
        <v>0</v>
      </c>
    </row>
    <row r="157" spans="2:40" x14ac:dyDescent="0.35">
      <c r="B157" s="44">
        <v>44320</v>
      </c>
      <c r="C157" s="178">
        <v>0</v>
      </c>
      <c r="D157" s="178">
        <f t="shared" si="40"/>
        <v>0</v>
      </c>
      <c r="E157" s="178">
        <v>0</v>
      </c>
      <c r="F157" s="178">
        <v>0</v>
      </c>
      <c r="G157" s="178">
        <v>0</v>
      </c>
      <c r="H157" s="178">
        <v>0</v>
      </c>
      <c r="I157" s="178">
        <v>0</v>
      </c>
      <c r="J157" s="178">
        <v>0</v>
      </c>
      <c r="K157" s="178">
        <v>0</v>
      </c>
      <c r="L157" s="178">
        <v>0</v>
      </c>
      <c r="M157" s="178">
        <v>0</v>
      </c>
      <c r="N157" s="179">
        <v>0</v>
      </c>
      <c r="O157" s="53"/>
      <c r="P157" s="182">
        <f t="shared" si="42"/>
        <v>44320</v>
      </c>
      <c r="Q157" s="178">
        <v>0</v>
      </c>
      <c r="R157" s="205">
        <f t="shared" si="41"/>
        <v>0</v>
      </c>
      <c r="S157" s="178">
        <v>0</v>
      </c>
      <c r="T157" s="178">
        <v>0</v>
      </c>
      <c r="U157" s="178">
        <v>0</v>
      </c>
      <c r="V157" s="178">
        <v>0</v>
      </c>
      <c r="W157" s="178">
        <v>0</v>
      </c>
      <c r="X157" s="178">
        <v>0</v>
      </c>
      <c r="Y157" s="178">
        <v>0</v>
      </c>
      <c r="Z157" s="178">
        <v>0</v>
      </c>
      <c r="AA157" s="178">
        <v>0</v>
      </c>
      <c r="AB157" s="47">
        <f t="shared" si="38"/>
        <v>0</v>
      </c>
      <c r="AD157" s="182">
        <f t="shared" si="43"/>
        <v>44320</v>
      </c>
      <c r="AE157" s="301">
        <f>S157*Assumption!$K$7</f>
        <v>0</v>
      </c>
      <c r="AF157" s="301">
        <f>T157*Assumption!$K$10</f>
        <v>0</v>
      </c>
      <c r="AG157" s="301">
        <f>U157*Assumption!$K$9</f>
        <v>0</v>
      </c>
      <c r="AH157" s="301">
        <f>V157*Assumption!$K$11</f>
        <v>0</v>
      </c>
      <c r="AI157" s="301">
        <f>W157*Assumption!$K$6</f>
        <v>0</v>
      </c>
      <c r="AJ157" s="301">
        <f>X157*Assumption!$K$8</f>
        <v>0</v>
      </c>
      <c r="AK157" s="301">
        <f>Y157*Assumption!$K$12</f>
        <v>0</v>
      </c>
      <c r="AL157" s="301">
        <f>Z157*Assumption!$K$14</f>
        <v>0</v>
      </c>
      <c r="AM157" s="301">
        <f>AA157*Assumption!$K$13</f>
        <v>0</v>
      </c>
      <c r="AN157" s="47">
        <f t="shared" si="39"/>
        <v>0</v>
      </c>
    </row>
    <row r="158" spans="2:40" x14ac:dyDescent="0.35">
      <c r="B158" s="44">
        <v>44321</v>
      </c>
      <c r="C158" s="178">
        <v>0</v>
      </c>
      <c r="D158" s="178">
        <f t="shared" si="40"/>
        <v>0</v>
      </c>
      <c r="E158" s="178">
        <v>0</v>
      </c>
      <c r="F158" s="178">
        <v>0</v>
      </c>
      <c r="G158" s="178">
        <v>0</v>
      </c>
      <c r="H158" s="178">
        <v>0</v>
      </c>
      <c r="I158" s="178">
        <v>0</v>
      </c>
      <c r="J158" s="178">
        <v>0</v>
      </c>
      <c r="K158" s="178">
        <v>0</v>
      </c>
      <c r="L158" s="178">
        <v>0</v>
      </c>
      <c r="M158" s="178">
        <v>0</v>
      </c>
      <c r="N158" s="179">
        <v>0</v>
      </c>
      <c r="O158" s="53"/>
      <c r="P158" s="182">
        <f t="shared" si="42"/>
        <v>44321</v>
      </c>
      <c r="Q158" s="178">
        <v>0</v>
      </c>
      <c r="R158" s="205">
        <f t="shared" si="41"/>
        <v>0</v>
      </c>
      <c r="S158" s="178">
        <v>0</v>
      </c>
      <c r="T158" s="178">
        <v>0</v>
      </c>
      <c r="U158" s="178">
        <v>0</v>
      </c>
      <c r="V158" s="178">
        <v>0</v>
      </c>
      <c r="W158" s="178">
        <v>0</v>
      </c>
      <c r="X158" s="178">
        <v>0</v>
      </c>
      <c r="Y158" s="178">
        <v>0</v>
      </c>
      <c r="Z158" s="178">
        <v>0</v>
      </c>
      <c r="AA158" s="178">
        <v>0</v>
      </c>
      <c r="AB158" s="47">
        <f t="shared" si="38"/>
        <v>0</v>
      </c>
      <c r="AD158" s="182">
        <f t="shared" si="43"/>
        <v>44321</v>
      </c>
      <c r="AE158" s="301">
        <f>S158*Assumption!$K$7</f>
        <v>0</v>
      </c>
      <c r="AF158" s="301">
        <f>T158*Assumption!$K$10</f>
        <v>0</v>
      </c>
      <c r="AG158" s="301">
        <f>U158*Assumption!$K$9</f>
        <v>0</v>
      </c>
      <c r="AH158" s="301">
        <f>V158*Assumption!$K$11</f>
        <v>0</v>
      </c>
      <c r="AI158" s="301">
        <f>W158*Assumption!$K$6</f>
        <v>0</v>
      </c>
      <c r="AJ158" s="301">
        <f>X158*Assumption!$K$8</f>
        <v>0</v>
      </c>
      <c r="AK158" s="301">
        <f>Y158*Assumption!$K$12</f>
        <v>0</v>
      </c>
      <c r="AL158" s="301">
        <f>Z158*Assumption!$K$14</f>
        <v>0</v>
      </c>
      <c r="AM158" s="301">
        <f>AA158*Assumption!$K$13</f>
        <v>0</v>
      </c>
      <c r="AN158" s="47">
        <f t="shared" si="39"/>
        <v>0</v>
      </c>
    </row>
    <row r="159" spans="2:40" x14ac:dyDescent="0.35">
      <c r="B159" s="44">
        <v>44322</v>
      </c>
      <c r="C159" s="178">
        <v>0</v>
      </c>
      <c r="D159" s="178">
        <f t="shared" si="40"/>
        <v>0</v>
      </c>
      <c r="E159" s="178">
        <v>0</v>
      </c>
      <c r="F159" s="178">
        <v>0</v>
      </c>
      <c r="G159" s="178">
        <v>0</v>
      </c>
      <c r="H159" s="178">
        <v>0</v>
      </c>
      <c r="I159" s="178">
        <v>0</v>
      </c>
      <c r="J159" s="178">
        <v>0</v>
      </c>
      <c r="K159" s="178">
        <v>0</v>
      </c>
      <c r="L159" s="178">
        <v>0</v>
      </c>
      <c r="M159" s="178">
        <v>0</v>
      </c>
      <c r="N159" s="179">
        <v>0</v>
      </c>
      <c r="O159" s="53"/>
      <c r="P159" s="182">
        <f t="shared" si="42"/>
        <v>44322</v>
      </c>
      <c r="Q159" s="178">
        <v>0</v>
      </c>
      <c r="R159" s="205">
        <f t="shared" si="41"/>
        <v>0</v>
      </c>
      <c r="S159" s="178">
        <v>0</v>
      </c>
      <c r="T159" s="178">
        <v>0</v>
      </c>
      <c r="U159" s="178">
        <v>0</v>
      </c>
      <c r="V159" s="178">
        <v>0</v>
      </c>
      <c r="W159" s="178">
        <v>0</v>
      </c>
      <c r="X159" s="178">
        <v>0</v>
      </c>
      <c r="Y159" s="178">
        <v>0</v>
      </c>
      <c r="Z159" s="178">
        <v>0</v>
      </c>
      <c r="AA159" s="178">
        <v>0</v>
      </c>
      <c r="AB159" s="47">
        <f t="shared" si="38"/>
        <v>0</v>
      </c>
      <c r="AD159" s="182">
        <f t="shared" si="43"/>
        <v>44322</v>
      </c>
      <c r="AE159" s="301">
        <f>S159*Assumption!$K$7</f>
        <v>0</v>
      </c>
      <c r="AF159" s="301">
        <f>T159*Assumption!$K$10</f>
        <v>0</v>
      </c>
      <c r="AG159" s="301">
        <f>U159*Assumption!$K$9</f>
        <v>0</v>
      </c>
      <c r="AH159" s="301">
        <f>V159*Assumption!$K$11</f>
        <v>0</v>
      </c>
      <c r="AI159" s="301">
        <f>W159*Assumption!$K$6</f>
        <v>0</v>
      </c>
      <c r="AJ159" s="301">
        <f>X159*Assumption!$K$8</f>
        <v>0</v>
      </c>
      <c r="AK159" s="301">
        <f>Y159*Assumption!$K$12</f>
        <v>0</v>
      </c>
      <c r="AL159" s="301">
        <f>Z159*Assumption!$K$14</f>
        <v>0</v>
      </c>
      <c r="AM159" s="301">
        <f>AA159*Assumption!$K$13</f>
        <v>0</v>
      </c>
      <c r="AN159" s="47">
        <f t="shared" si="39"/>
        <v>0</v>
      </c>
    </row>
    <row r="160" spans="2:40" x14ac:dyDescent="0.35">
      <c r="B160" s="44">
        <v>44323</v>
      </c>
      <c r="C160" s="178">
        <v>0</v>
      </c>
      <c r="D160" s="178">
        <f t="shared" si="40"/>
        <v>0</v>
      </c>
      <c r="E160" s="178">
        <v>0</v>
      </c>
      <c r="F160" s="178">
        <v>0</v>
      </c>
      <c r="G160" s="178">
        <v>0</v>
      </c>
      <c r="H160" s="178">
        <v>0</v>
      </c>
      <c r="I160" s="178">
        <v>0</v>
      </c>
      <c r="J160" s="178">
        <v>0</v>
      </c>
      <c r="K160" s="178">
        <v>0</v>
      </c>
      <c r="L160" s="178">
        <v>0</v>
      </c>
      <c r="M160" s="178">
        <v>0</v>
      </c>
      <c r="N160" s="179">
        <v>0</v>
      </c>
      <c r="O160" s="53"/>
      <c r="P160" s="182">
        <f t="shared" si="42"/>
        <v>44323</v>
      </c>
      <c r="Q160" s="178">
        <v>0</v>
      </c>
      <c r="R160" s="205">
        <f t="shared" si="41"/>
        <v>0</v>
      </c>
      <c r="S160" s="178">
        <v>0</v>
      </c>
      <c r="T160" s="178">
        <v>0</v>
      </c>
      <c r="U160" s="178">
        <v>0</v>
      </c>
      <c r="V160" s="178">
        <v>0</v>
      </c>
      <c r="W160" s="178">
        <v>0</v>
      </c>
      <c r="X160" s="178">
        <v>0</v>
      </c>
      <c r="Y160" s="178">
        <v>0</v>
      </c>
      <c r="Z160" s="178">
        <v>0</v>
      </c>
      <c r="AA160" s="178">
        <v>0</v>
      </c>
      <c r="AB160" s="47">
        <f t="shared" si="38"/>
        <v>0</v>
      </c>
      <c r="AD160" s="182">
        <f t="shared" si="43"/>
        <v>44323</v>
      </c>
      <c r="AE160" s="301">
        <f>S160*Assumption!$K$7</f>
        <v>0</v>
      </c>
      <c r="AF160" s="301">
        <f>T160*Assumption!$K$10</f>
        <v>0</v>
      </c>
      <c r="AG160" s="301">
        <f>U160*Assumption!$K$9</f>
        <v>0</v>
      </c>
      <c r="AH160" s="301">
        <f>V160*Assumption!$K$11</f>
        <v>0</v>
      </c>
      <c r="AI160" s="301">
        <f>W160*Assumption!$K$6</f>
        <v>0</v>
      </c>
      <c r="AJ160" s="301">
        <f>X160*Assumption!$K$8</f>
        <v>0</v>
      </c>
      <c r="AK160" s="301">
        <f>Y160*Assumption!$K$12</f>
        <v>0</v>
      </c>
      <c r="AL160" s="301">
        <f>Z160*Assumption!$K$14</f>
        <v>0</v>
      </c>
      <c r="AM160" s="301">
        <f>AA160*Assumption!$K$13</f>
        <v>0</v>
      </c>
      <c r="AN160" s="47">
        <f t="shared" si="39"/>
        <v>0</v>
      </c>
    </row>
    <row r="161" spans="2:40" x14ac:dyDescent="0.35">
      <c r="B161" s="44">
        <v>44324</v>
      </c>
      <c r="C161" s="178">
        <v>0</v>
      </c>
      <c r="D161" s="178">
        <f t="shared" si="40"/>
        <v>0</v>
      </c>
      <c r="E161" s="178">
        <v>0</v>
      </c>
      <c r="F161" s="178">
        <v>0</v>
      </c>
      <c r="G161" s="178">
        <v>0</v>
      </c>
      <c r="H161" s="178">
        <v>0</v>
      </c>
      <c r="I161" s="178">
        <v>0</v>
      </c>
      <c r="J161" s="178">
        <v>0</v>
      </c>
      <c r="K161" s="178">
        <v>0</v>
      </c>
      <c r="L161" s="178">
        <v>0</v>
      </c>
      <c r="M161" s="178">
        <v>0</v>
      </c>
      <c r="N161" s="179">
        <v>0</v>
      </c>
      <c r="O161" s="53"/>
      <c r="P161" s="182">
        <f t="shared" si="42"/>
        <v>44324</v>
      </c>
      <c r="Q161" s="178">
        <v>0</v>
      </c>
      <c r="R161" s="205">
        <f t="shared" si="41"/>
        <v>0</v>
      </c>
      <c r="S161" s="178">
        <v>0</v>
      </c>
      <c r="T161" s="178">
        <v>0</v>
      </c>
      <c r="U161" s="178">
        <v>0</v>
      </c>
      <c r="V161" s="178">
        <v>0</v>
      </c>
      <c r="W161" s="178">
        <v>0</v>
      </c>
      <c r="X161" s="178">
        <v>0</v>
      </c>
      <c r="Y161" s="178">
        <v>0</v>
      </c>
      <c r="Z161" s="178">
        <v>0</v>
      </c>
      <c r="AA161" s="178">
        <v>0</v>
      </c>
      <c r="AB161" s="47">
        <f t="shared" si="38"/>
        <v>0</v>
      </c>
      <c r="AD161" s="182">
        <f t="shared" si="43"/>
        <v>44324</v>
      </c>
      <c r="AE161" s="301">
        <f>S161*Assumption!$K$7</f>
        <v>0</v>
      </c>
      <c r="AF161" s="301">
        <f>T161*Assumption!$K$10</f>
        <v>0</v>
      </c>
      <c r="AG161" s="301">
        <f>U161*Assumption!$K$9</f>
        <v>0</v>
      </c>
      <c r="AH161" s="301">
        <f>V161*Assumption!$K$11</f>
        <v>0</v>
      </c>
      <c r="AI161" s="301">
        <f>W161*Assumption!$K$6</f>
        <v>0</v>
      </c>
      <c r="AJ161" s="301">
        <f>X161*Assumption!$K$8</f>
        <v>0</v>
      </c>
      <c r="AK161" s="301">
        <f>Y161*Assumption!$K$12</f>
        <v>0</v>
      </c>
      <c r="AL161" s="301">
        <f>Z161*Assumption!$K$14</f>
        <v>0</v>
      </c>
      <c r="AM161" s="301">
        <f>AA161*Assumption!$K$13</f>
        <v>0</v>
      </c>
      <c r="AN161" s="47">
        <f t="shared" si="39"/>
        <v>0</v>
      </c>
    </row>
    <row r="162" spans="2:40" x14ac:dyDescent="0.35">
      <c r="B162" s="44">
        <v>44325</v>
      </c>
      <c r="C162" s="178">
        <v>0</v>
      </c>
      <c r="D162" s="178">
        <f t="shared" si="40"/>
        <v>0</v>
      </c>
      <c r="E162" s="178">
        <v>0</v>
      </c>
      <c r="F162" s="178">
        <v>0</v>
      </c>
      <c r="G162" s="178">
        <v>0</v>
      </c>
      <c r="H162" s="178">
        <v>0</v>
      </c>
      <c r="I162" s="178">
        <v>0</v>
      </c>
      <c r="J162" s="178">
        <v>0</v>
      </c>
      <c r="K162" s="178">
        <v>0</v>
      </c>
      <c r="L162" s="178">
        <v>0</v>
      </c>
      <c r="M162" s="178">
        <v>0</v>
      </c>
      <c r="N162" s="179">
        <v>0</v>
      </c>
      <c r="O162" s="53"/>
      <c r="P162" s="182">
        <f t="shared" si="42"/>
        <v>44325</v>
      </c>
      <c r="Q162" s="178">
        <v>0</v>
      </c>
      <c r="R162" s="205">
        <f t="shared" si="41"/>
        <v>0</v>
      </c>
      <c r="S162" s="178">
        <v>0</v>
      </c>
      <c r="T162" s="178">
        <v>0</v>
      </c>
      <c r="U162" s="178">
        <v>0</v>
      </c>
      <c r="V162" s="178">
        <v>0</v>
      </c>
      <c r="W162" s="178">
        <v>0</v>
      </c>
      <c r="X162" s="178">
        <v>0</v>
      </c>
      <c r="Y162" s="178">
        <v>0</v>
      </c>
      <c r="Z162" s="178">
        <v>0</v>
      </c>
      <c r="AA162" s="178">
        <v>0</v>
      </c>
      <c r="AB162" s="47">
        <f t="shared" si="38"/>
        <v>0</v>
      </c>
      <c r="AD162" s="182">
        <f t="shared" si="43"/>
        <v>44325</v>
      </c>
      <c r="AE162" s="301">
        <f>S162*Assumption!$K$7</f>
        <v>0</v>
      </c>
      <c r="AF162" s="301">
        <f>T162*Assumption!$K$10</f>
        <v>0</v>
      </c>
      <c r="AG162" s="301">
        <f>U162*Assumption!$K$9</f>
        <v>0</v>
      </c>
      <c r="AH162" s="301">
        <f>V162*Assumption!$K$11</f>
        <v>0</v>
      </c>
      <c r="AI162" s="301">
        <f>W162*Assumption!$K$6</f>
        <v>0</v>
      </c>
      <c r="AJ162" s="301">
        <f>X162*Assumption!$K$8</f>
        <v>0</v>
      </c>
      <c r="AK162" s="301">
        <f>Y162*Assumption!$K$12</f>
        <v>0</v>
      </c>
      <c r="AL162" s="301">
        <f>Z162*Assumption!$K$14</f>
        <v>0</v>
      </c>
      <c r="AM162" s="301">
        <f>AA162*Assumption!$K$13</f>
        <v>0</v>
      </c>
      <c r="AN162" s="47">
        <f t="shared" si="39"/>
        <v>0</v>
      </c>
    </row>
    <row r="163" spans="2:40" x14ac:dyDescent="0.35">
      <c r="B163" s="44">
        <v>44326</v>
      </c>
      <c r="C163" s="178">
        <v>0</v>
      </c>
      <c r="D163" s="178">
        <f t="shared" si="40"/>
        <v>0</v>
      </c>
      <c r="E163" s="178">
        <v>0</v>
      </c>
      <c r="F163" s="178">
        <v>0</v>
      </c>
      <c r="G163" s="178">
        <v>0</v>
      </c>
      <c r="H163" s="178">
        <v>0</v>
      </c>
      <c r="I163" s="178">
        <v>0</v>
      </c>
      <c r="J163" s="178">
        <v>0</v>
      </c>
      <c r="K163" s="178">
        <v>0</v>
      </c>
      <c r="L163" s="178">
        <v>0</v>
      </c>
      <c r="M163" s="178">
        <v>0</v>
      </c>
      <c r="N163" s="179">
        <v>0</v>
      </c>
      <c r="O163" s="53"/>
      <c r="P163" s="182">
        <f t="shared" si="42"/>
        <v>44326</v>
      </c>
      <c r="Q163" s="178">
        <v>0</v>
      </c>
      <c r="R163" s="205">
        <f t="shared" si="41"/>
        <v>0</v>
      </c>
      <c r="S163" s="178">
        <v>0</v>
      </c>
      <c r="T163" s="178">
        <v>0</v>
      </c>
      <c r="U163" s="178">
        <v>0</v>
      </c>
      <c r="V163" s="178">
        <v>0</v>
      </c>
      <c r="W163" s="178">
        <v>0</v>
      </c>
      <c r="X163" s="178">
        <v>0</v>
      </c>
      <c r="Y163" s="178">
        <v>0</v>
      </c>
      <c r="Z163" s="178">
        <v>0</v>
      </c>
      <c r="AA163" s="178">
        <v>0</v>
      </c>
      <c r="AB163" s="47">
        <f t="shared" si="38"/>
        <v>0</v>
      </c>
      <c r="AD163" s="182">
        <f t="shared" si="43"/>
        <v>44326</v>
      </c>
      <c r="AE163" s="301">
        <f>S163*Assumption!$K$7</f>
        <v>0</v>
      </c>
      <c r="AF163" s="301">
        <f>T163*Assumption!$K$10</f>
        <v>0</v>
      </c>
      <c r="AG163" s="301">
        <f>U163*Assumption!$K$9</f>
        <v>0</v>
      </c>
      <c r="AH163" s="301">
        <f>V163*Assumption!$K$11</f>
        <v>0</v>
      </c>
      <c r="AI163" s="301">
        <f>W163*Assumption!$K$6</f>
        <v>0</v>
      </c>
      <c r="AJ163" s="301">
        <f>X163*Assumption!$K$8</f>
        <v>0</v>
      </c>
      <c r="AK163" s="301">
        <f>Y163*Assumption!$K$12</f>
        <v>0</v>
      </c>
      <c r="AL163" s="301">
        <f>Z163*Assumption!$K$14</f>
        <v>0</v>
      </c>
      <c r="AM163" s="301">
        <f>AA163*Assumption!$K$13</f>
        <v>0</v>
      </c>
      <c r="AN163" s="47">
        <f t="shared" si="39"/>
        <v>0</v>
      </c>
    </row>
    <row r="164" spans="2:40" x14ac:dyDescent="0.35">
      <c r="B164" s="44">
        <v>44327</v>
      </c>
      <c r="C164" s="178">
        <v>140</v>
      </c>
      <c r="D164" s="178">
        <f t="shared" si="40"/>
        <v>403.2</v>
      </c>
      <c r="E164" s="178">
        <v>19</v>
      </c>
      <c r="F164" s="178">
        <v>17</v>
      </c>
      <c r="G164" s="178">
        <v>270</v>
      </c>
      <c r="H164" s="178">
        <v>14</v>
      </c>
      <c r="I164" s="178">
        <v>147</v>
      </c>
      <c r="J164" s="178">
        <v>4.2</v>
      </c>
      <c r="K164" s="178">
        <v>210</v>
      </c>
      <c r="L164" s="178">
        <v>350</v>
      </c>
      <c r="M164" s="178">
        <v>420</v>
      </c>
      <c r="N164" s="179">
        <v>0</v>
      </c>
      <c r="O164" s="53"/>
      <c r="P164" s="182">
        <f t="shared" si="42"/>
        <v>44327</v>
      </c>
      <c r="Q164" s="178">
        <v>140</v>
      </c>
      <c r="R164" s="205">
        <f t="shared" si="41"/>
        <v>403.2</v>
      </c>
      <c r="S164" s="178">
        <v>387.6</v>
      </c>
      <c r="T164" s="178">
        <v>0</v>
      </c>
      <c r="U164" s="178">
        <v>0</v>
      </c>
      <c r="V164" s="178">
        <v>0</v>
      </c>
      <c r="W164" s="178">
        <v>0</v>
      </c>
      <c r="X164" s="178">
        <v>0</v>
      </c>
      <c r="Y164" s="178">
        <v>0</v>
      </c>
      <c r="Z164" s="178">
        <v>0</v>
      </c>
      <c r="AA164" s="178">
        <v>0</v>
      </c>
      <c r="AB164" s="47">
        <f t="shared" si="38"/>
        <v>387.6</v>
      </c>
      <c r="AD164" s="182">
        <f t="shared" si="43"/>
        <v>44327</v>
      </c>
      <c r="AE164" s="301">
        <f>S164*Assumption!$K$7</f>
        <v>32170.800000000003</v>
      </c>
      <c r="AF164" s="301">
        <f>T164*Assumption!$K$10</f>
        <v>0</v>
      </c>
      <c r="AG164" s="301">
        <f>U164*Assumption!$K$9</f>
        <v>0</v>
      </c>
      <c r="AH164" s="301">
        <f>V164*Assumption!$K$11</f>
        <v>0</v>
      </c>
      <c r="AI164" s="301">
        <f>W164*Assumption!$K$6</f>
        <v>0</v>
      </c>
      <c r="AJ164" s="301">
        <f>X164*Assumption!$K$8</f>
        <v>0</v>
      </c>
      <c r="AK164" s="301">
        <f>Y164*Assumption!$K$12</f>
        <v>0</v>
      </c>
      <c r="AL164" s="301">
        <f>Z164*Assumption!$K$14</f>
        <v>0</v>
      </c>
      <c r="AM164" s="301">
        <f>AA164*Assumption!$K$13</f>
        <v>0</v>
      </c>
      <c r="AN164" s="47">
        <f t="shared" si="39"/>
        <v>32170.800000000003</v>
      </c>
    </row>
    <row r="165" spans="2:40" x14ac:dyDescent="0.35">
      <c r="B165" s="44">
        <v>44328</v>
      </c>
      <c r="C165" s="178">
        <v>140</v>
      </c>
      <c r="D165" s="178">
        <f t="shared" si="40"/>
        <v>403.2</v>
      </c>
      <c r="E165" s="178">
        <v>19</v>
      </c>
      <c r="F165" s="178">
        <v>17</v>
      </c>
      <c r="G165" s="178">
        <v>270</v>
      </c>
      <c r="H165" s="178">
        <v>14</v>
      </c>
      <c r="I165" s="178">
        <v>147</v>
      </c>
      <c r="J165" s="178">
        <v>4.2</v>
      </c>
      <c r="K165" s="178">
        <v>210</v>
      </c>
      <c r="L165" s="178">
        <v>350</v>
      </c>
      <c r="M165" s="178">
        <v>420</v>
      </c>
      <c r="N165" s="179">
        <v>0</v>
      </c>
      <c r="O165" s="53"/>
      <c r="P165" s="182">
        <f t="shared" si="42"/>
        <v>44328</v>
      </c>
      <c r="Q165" s="178">
        <v>140</v>
      </c>
      <c r="R165" s="205">
        <f t="shared" si="41"/>
        <v>403.2</v>
      </c>
      <c r="S165" s="178">
        <v>393.6</v>
      </c>
      <c r="T165" s="178">
        <v>0</v>
      </c>
      <c r="U165" s="178">
        <v>0</v>
      </c>
      <c r="V165" s="178">
        <v>0</v>
      </c>
      <c r="W165" s="178">
        <v>0</v>
      </c>
      <c r="X165" s="178">
        <v>0</v>
      </c>
      <c r="Y165" s="178">
        <v>0</v>
      </c>
      <c r="Z165" s="178">
        <v>0</v>
      </c>
      <c r="AA165" s="178">
        <v>0</v>
      </c>
      <c r="AB165" s="47">
        <f t="shared" si="38"/>
        <v>393.6</v>
      </c>
      <c r="AD165" s="182">
        <f t="shared" si="43"/>
        <v>44328</v>
      </c>
      <c r="AE165" s="301">
        <f>S165*Assumption!$K$7</f>
        <v>32668.800000000003</v>
      </c>
      <c r="AF165" s="301">
        <f>T165*Assumption!$K$10</f>
        <v>0</v>
      </c>
      <c r="AG165" s="301">
        <f>U165*Assumption!$K$9</f>
        <v>0</v>
      </c>
      <c r="AH165" s="301">
        <f>V165*Assumption!$K$11</f>
        <v>0</v>
      </c>
      <c r="AI165" s="301">
        <f>W165*Assumption!$K$6</f>
        <v>0</v>
      </c>
      <c r="AJ165" s="301">
        <f>X165*Assumption!$K$8</f>
        <v>0</v>
      </c>
      <c r="AK165" s="301">
        <f>Y165*Assumption!$K$12</f>
        <v>0</v>
      </c>
      <c r="AL165" s="301">
        <f>Z165*Assumption!$K$14</f>
        <v>0</v>
      </c>
      <c r="AM165" s="301">
        <f>AA165*Assumption!$K$13</f>
        <v>0</v>
      </c>
      <c r="AN165" s="47">
        <f t="shared" si="39"/>
        <v>32668.800000000003</v>
      </c>
    </row>
    <row r="166" spans="2:40" x14ac:dyDescent="0.35">
      <c r="B166" s="44">
        <v>44329</v>
      </c>
      <c r="C166" s="178">
        <v>140</v>
      </c>
      <c r="D166" s="178">
        <f t="shared" si="40"/>
        <v>403.2</v>
      </c>
      <c r="E166" s="178">
        <v>19</v>
      </c>
      <c r="F166" s="178">
        <v>17</v>
      </c>
      <c r="G166" s="178">
        <v>270</v>
      </c>
      <c r="H166" s="178">
        <v>14</v>
      </c>
      <c r="I166" s="178">
        <v>147</v>
      </c>
      <c r="J166" s="178">
        <v>4.2</v>
      </c>
      <c r="K166" s="178">
        <v>210</v>
      </c>
      <c r="L166" s="178">
        <v>350</v>
      </c>
      <c r="M166" s="178">
        <v>420</v>
      </c>
      <c r="N166" s="179">
        <v>0</v>
      </c>
      <c r="O166" s="53"/>
      <c r="P166" s="182">
        <f t="shared" si="42"/>
        <v>44329</v>
      </c>
      <c r="Q166" s="178">
        <v>140</v>
      </c>
      <c r="R166" s="205">
        <f t="shared" si="41"/>
        <v>403.2</v>
      </c>
      <c r="S166" s="178">
        <v>0</v>
      </c>
      <c r="T166" s="178">
        <v>386.40000000000003</v>
      </c>
      <c r="U166" s="178">
        <v>0</v>
      </c>
      <c r="V166" s="178">
        <v>0</v>
      </c>
      <c r="W166" s="178">
        <v>0</v>
      </c>
      <c r="X166" s="178">
        <v>0</v>
      </c>
      <c r="Y166" s="178">
        <v>0</v>
      </c>
      <c r="Z166" s="178">
        <v>0</v>
      </c>
      <c r="AA166" s="178">
        <v>0</v>
      </c>
      <c r="AB166" s="47">
        <f t="shared" si="38"/>
        <v>386.40000000000003</v>
      </c>
      <c r="AD166" s="182">
        <f t="shared" si="43"/>
        <v>44329</v>
      </c>
      <c r="AE166" s="301">
        <f>S166*Assumption!$K$7</f>
        <v>0</v>
      </c>
      <c r="AF166" s="301">
        <f>T166*Assumption!$K$10</f>
        <v>15842.400000000001</v>
      </c>
      <c r="AG166" s="301">
        <f>U166*Assumption!$K$9</f>
        <v>0</v>
      </c>
      <c r="AH166" s="301">
        <f>V166*Assumption!$K$11</f>
        <v>0</v>
      </c>
      <c r="AI166" s="301">
        <f>W166*Assumption!$K$6</f>
        <v>0</v>
      </c>
      <c r="AJ166" s="301">
        <f>X166*Assumption!$K$8</f>
        <v>0</v>
      </c>
      <c r="AK166" s="301">
        <f>Y166*Assumption!$K$12</f>
        <v>0</v>
      </c>
      <c r="AL166" s="301">
        <f>Z166*Assumption!$K$14</f>
        <v>0</v>
      </c>
      <c r="AM166" s="301">
        <f>AA166*Assumption!$K$13</f>
        <v>0</v>
      </c>
      <c r="AN166" s="47">
        <f t="shared" si="39"/>
        <v>15842.400000000001</v>
      </c>
    </row>
    <row r="167" spans="2:40" x14ac:dyDescent="0.35">
      <c r="B167" s="44">
        <v>44330</v>
      </c>
      <c r="C167" s="178">
        <v>140</v>
      </c>
      <c r="D167" s="178">
        <f t="shared" si="40"/>
        <v>403.2</v>
      </c>
      <c r="E167" s="178">
        <v>19</v>
      </c>
      <c r="F167" s="178">
        <v>17</v>
      </c>
      <c r="G167" s="178">
        <v>270</v>
      </c>
      <c r="H167" s="178">
        <v>14</v>
      </c>
      <c r="I167" s="178">
        <v>147</v>
      </c>
      <c r="J167" s="178">
        <v>4.2</v>
      </c>
      <c r="K167" s="178">
        <v>210</v>
      </c>
      <c r="L167" s="178">
        <v>350</v>
      </c>
      <c r="M167" s="178">
        <v>420</v>
      </c>
      <c r="N167" s="179">
        <v>0</v>
      </c>
      <c r="O167" s="53"/>
      <c r="P167" s="182">
        <f t="shared" si="42"/>
        <v>44330</v>
      </c>
      <c r="Q167" s="178">
        <v>140</v>
      </c>
      <c r="R167" s="205">
        <f t="shared" si="41"/>
        <v>403.2</v>
      </c>
      <c r="S167" s="178">
        <v>0</v>
      </c>
      <c r="T167" s="178">
        <v>388.8</v>
      </c>
      <c r="U167" s="178">
        <v>0</v>
      </c>
      <c r="V167" s="178">
        <v>0</v>
      </c>
      <c r="W167" s="178">
        <v>0</v>
      </c>
      <c r="X167" s="178">
        <v>0</v>
      </c>
      <c r="Y167" s="178">
        <v>0</v>
      </c>
      <c r="Z167" s="178">
        <v>0</v>
      </c>
      <c r="AA167" s="178">
        <v>0</v>
      </c>
      <c r="AB167" s="47">
        <f t="shared" si="38"/>
        <v>388.8</v>
      </c>
      <c r="AD167" s="182">
        <f t="shared" si="43"/>
        <v>44330</v>
      </c>
      <c r="AE167" s="301">
        <f>S167*Assumption!$K$7</f>
        <v>0</v>
      </c>
      <c r="AF167" s="301">
        <f>T167*Assumption!$K$10</f>
        <v>15940.800000000001</v>
      </c>
      <c r="AG167" s="301">
        <f>U167*Assumption!$K$9</f>
        <v>0</v>
      </c>
      <c r="AH167" s="301">
        <f>V167*Assumption!$K$11</f>
        <v>0</v>
      </c>
      <c r="AI167" s="301">
        <f>W167*Assumption!$K$6</f>
        <v>0</v>
      </c>
      <c r="AJ167" s="301">
        <f>X167*Assumption!$K$8</f>
        <v>0</v>
      </c>
      <c r="AK167" s="301">
        <f>Y167*Assumption!$K$12</f>
        <v>0</v>
      </c>
      <c r="AL167" s="301">
        <f>Z167*Assumption!$K$14</f>
        <v>0</v>
      </c>
      <c r="AM167" s="301">
        <f>AA167*Assumption!$K$13</f>
        <v>0</v>
      </c>
      <c r="AN167" s="47">
        <f t="shared" si="39"/>
        <v>15940.800000000001</v>
      </c>
    </row>
    <row r="168" spans="2:40" x14ac:dyDescent="0.35">
      <c r="B168" s="44">
        <v>44331</v>
      </c>
      <c r="C168" s="178">
        <v>140</v>
      </c>
      <c r="D168" s="178">
        <f t="shared" si="40"/>
        <v>403.2</v>
      </c>
      <c r="E168" s="178">
        <v>19</v>
      </c>
      <c r="F168" s="178">
        <v>17</v>
      </c>
      <c r="G168" s="178">
        <v>270</v>
      </c>
      <c r="H168" s="178">
        <v>14</v>
      </c>
      <c r="I168" s="178">
        <v>147</v>
      </c>
      <c r="J168" s="178">
        <v>4.2</v>
      </c>
      <c r="K168" s="178">
        <v>210</v>
      </c>
      <c r="L168" s="178">
        <v>350</v>
      </c>
      <c r="M168" s="178">
        <v>420</v>
      </c>
      <c r="N168" s="179">
        <v>0</v>
      </c>
      <c r="O168" s="53"/>
      <c r="P168" s="182">
        <f t="shared" si="42"/>
        <v>44331</v>
      </c>
      <c r="Q168" s="178">
        <v>140</v>
      </c>
      <c r="R168" s="205">
        <f t="shared" si="41"/>
        <v>403.2</v>
      </c>
      <c r="S168" s="178">
        <v>0</v>
      </c>
      <c r="T168" s="178">
        <v>393.6</v>
      </c>
      <c r="U168" s="178">
        <v>0</v>
      </c>
      <c r="V168" s="178">
        <v>0</v>
      </c>
      <c r="W168" s="178">
        <v>0</v>
      </c>
      <c r="X168" s="178">
        <v>0</v>
      </c>
      <c r="Y168" s="178">
        <v>0</v>
      </c>
      <c r="Z168" s="178">
        <v>0</v>
      </c>
      <c r="AA168" s="178">
        <v>0</v>
      </c>
      <c r="AB168" s="47">
        <f t="shared" si="38"/>
        <v>393.6</v>
      </c>
      <c r="AD168" s="182">
        <f t="shared" si="43"/>
        <v>44331</v>
      </c>
      <c r="AE168" s="301">
        <f>S168*Assumption!$K$7</f>
        <v>0</v>
      </c>
      <c r="AF168" s="301">
        <f>T168*Assumption!$K$10</f>
        <v>16137.6</v>
      </c>
      <c r="AG168" s="301">
        <f>U168*Assumption!$K$9</f>
        <v>0</v>
      </c>
      <c r="AH168" s="301">
        <f>V168*Assumption!$K$11</f>
        <v>0</v>
      </c>
      <c r="AI168" s="301">
        <f>W168*Assumption!$K$6</f>
        <v>0</v>
      </c>
      <c r="AJ168" s="301">
        <f>X168*Assumption!$K$8</f>
        <v>0</v>
      </c>
      <c r="AK168" s="301">
        <f>Y168*Assumption!$K$12</f>
        <v>0</v>
      </c>
      <c r="AL168" s="301">
        <f>Z168*Assumption!$K$14</f>
        <v>0</v>
      </c>
      <c r="AM168" s="301">
        <f>AA168*Assumption!$K$13</f>
        <v>0</v>
      </c>
      <c r="AN168" s="47">
        <f t="shared" si="39"/>
        <v>16137.6</v>
      </c>
    </row>
    <row r="169" spans="2:40" x14ac:dyDescent="0.35">
      <c r="B169" s="44">
        <v>44332</v>
      </c>
      <c r="C169" s="178">
        <v>140</v>
      </c>
      <c r="D169" s="178">
        <f t="shared" si="40"/>
        <v>403.2</v>
      </c>
      <c r="E169" s="178">
        <v>21</v>
      </c>
      <c r="F169" s="178">
        <v>16</v>
      </c>
      <c r="G169" s="178">
        <v>255</v>
      </c>
      <c r="H169" s="178">
        <v>14</v>
      </c>
      <c r="I169" s="178">
        <v>150</v>
      </c>
      <c r="J169" s="178">
        <v>4.2</v>
      </c>
      <c r="K169" s="178">
        <v>210</v>
      </c>
      <c r="L169" s="178">
        <v>350</v>
      </c>
      <c r="M169" s="178">
        <v>420</v>
      </c>
      <c r="N169" s="179">
        <v>0</v>
      </c>
      <c r="O169" s="53"/>
      <c r="P169" s="182">
        <f t="shared" si="42"/>
        <v>44332</v>
      </c>
      <c r="Q169" s="178">
        <v>140</v>
      </c>
      <c r="R169" s="205">
        <f t="shared" si="41"/>
        <v>403.2</v>
      </c>
      <c r="S169" s="178">
        <v>0</v>
      </c>
      <c r="T169" s="178">
        <v>391.2</v>
      </c>
      <c r="U169" s="178">
        <v>0</v>
      </c>
      <c r="V169" s="178">
        <v>0</v>
      </c>
      <c r="W169" s="178">
        <v>0</v>
      </c>
      <c r="X169" s="178">
        <v>0</v>
      </c>
      <c r="Y169" s="178">
        <v>0</v>
      </c>
      <c r="Z169" s="178">
        <v>0</v>
      </c>
      <c r="AA169" s="178">
        <v>0</v>
      </c>
      <c r="AB169" s="47">
        <f t="shared" si="38"/>
        <v>391.2</v>
      </c>
      <c r="AD169" s="182">
        <f t="shared" si="43"/>
        <v>44332</v>
      </c>
      <c r="AE169" s="301">
        <f>S169*Assumption!$K$7</f>
        <v>0</v>
      </c>
      <c r="AF169" s="301">
        <f>T169*Assumption!$K$10</f>
        <v>16039.199999999999</v>
      </c>
      <c r="AG169" s="301">
        <f>U169*Assumption!$K$9</f>
        <v>0</v>
      </c>
      <c r="AH169" s="301">
        <f>V169*Assumption!$K$11</f>
        <v>0</v>
      </c>
      <c r="AI169" s="301">
        <f>W169*Assumption!$K$6</f>
        <v>0</v>
      </c>
      <c r="AJ169" s="301">
        <f>X169*Assumption!$K$8</f>
        <v>0</v>
      </c>
      <c r="AK169" s="301">
        <f>Y169*Assumption!$K$12</f>
        <v>0</v>
      </c>
      <c r="AL169" s="301">
        <f>Z169*Assumption!$K$14</f>
        <v>0</v>
      </c>
      <c r="AM169" s="301">
        <f>AA169*Assumption!$K$13</f>
        <v>0</v>
      </c>
      <c r="AN169" s="47">
        <f t="shared" si="39"/>
        <v>16039.199999999999</v>
      </c>
    </row>
    <row r="170" spans="2:40" x14ac:dyDescent="0.35">
      <c r="B170" s="44">
        <v>44333</v>
      </c>
      <c r="C170" s="178">
        <v>140</v>
      </c>
      <c r="D170" s="178">
        <f t="shared" si="40"/>
        <v>403.2</v>
      </c>
      <c r="E170" s="178">
        <v>21</v>
      </c>
      <c r="F170" s="178">
        <v>16</v>
      </c>
      <c r="G170" s="178">
        <v>255</v>
      </c>
      <c r="H170" s="178">
        <v>14</v>
      </c>
      <c r="I170" s="178">
        <v>150</v>
      </c>
      <c r="J170" s="178">
        <v>4.2</v>
      </c>
      <c r="K170" s="178">
        <v>210</v>
      </c>
      <c r="L170" s="178">
        <v>350</v>
      </c>
      <c r="M170" s="178">
        <v>420</v>
      </c>
      <c r="N170" s="179">
        <v>0</v>
      </c>
      <c r="O170" s="53"/>
      <c r="P170" s="182">
        <f t="shared" si="42"/>
        <v>44333</v>
      </c>
      <c r="Q170" s="178">
        <v>140</v>
      </c>
      <c r="R170" s="205">
        <f t="shared" si="41"/>
        <v>403.2</v>
      </c>
      <c r="S170" s="178">
        <v>0</v>
      </c>
      <c r="T170" s="178">
        <v>240</v>
      </c>
      <c r="U170" s="178">
        <v>0</v>
      </c>
      <c r="V170" s="178">
        <v>148.5</v>
      </c>
      <c r="W170" s="178">
        <v>0</v>
      </c>
      <c r="X170" s="178">
        <v>0</v>
      </c>
      <c r="Y170" s="178">
        <v>0</v>
      </c>
      <c r="Z170" s="178">
        <v>0</v>
      </c>
      <c r="AA170" s="178">
        <v>0</v>
      </c>
      <c r="AB170" s="47">
        <f t="shared" si="38"/>
        <v>388.5</v>
      </c>
      <c r="AD170" s="182">
        <f t="shared" si="43"/>
        <v>44333</v>
      </c>
      <c r="AE170" s="301">
        <f>S170*Assumption!$K$7</f>
        <v>0</v>
      </c>
      <c r="AF170" s="301">
        <f>T170*Assumption!$K$10</f>
        <v>9840</v>
      </c>
      <c r="AG170" s="301">
        <f>U170*Assumption!$K$9</f>
        <v>0</v>
      </c>
      <c r="AH170" s="301">
        <f>V170*Assumption!$K$11</f>
        <v>5494.5</v>
      </c>
      <c r="AI170" s="301">
        <f>W170*Assumption!$K$6</f>
        <v>0</v>
      </c>
      <c r="AJ170" s="301">
        <f>X170*Assumption!$K$8</f>
        <v>0</v>
      </c>
      <c r="AK170" s="301">
        <f>Y170*Assumption!$K$12</f>
        <v>0</v>
      </c>
      <c r="AL170" s="301">
        <f>Z170*Assumption!$K$14</f>
        <v>0</v>
      </c>
      <c r="AM170" s="301">
        <f>AA170*Assumption!$K$13</f>
        <v>0</v>
      </c>
      <c r="AN170" s="47">
        <f t="shared" si="39"/>
        <v>15334.5</v>
      </c>
    </row>
    <row r="171" spans="2:40" x14ac:dyDescent="0.35">
      <c r="B171" s="44">
        <v>44334</v>
      </c>
      <c r="C171" s="178">
        <v>140</v>
      </c>
      <c r="D171" s="178">
        <f t="shared" si="40"/>
        <v>403.2</v>
      </c>
      <c r="E171" s="178">
        <v>21</v>
      </c>
      <c r="F171" s="178">
        <v>16</v>
      </c>
      <c r="G171" s="178">
        <v>255</v>
      </c>
      <c r="H171" s="178">
        <v>14</v>
      </c>
      <c r="I171" s="178">
        <v>150</v>
      </c>
      <c r="J171" s="178">
        <v>4.2</v>
      </c>
      <c r="K171" s="178">
        <v>210</v>
      </c>
      <c r="L171" s="178">
        <v>350</v>
      </c>
      <c r="M171" s="178">
        <v>420</v>
      </c>
      <c r="N171" s="179">
        <v>0</v>
      </c>
      <c r="O171" s="53"/>
      <c r="P171" s="182">
        <f t="shared" si="42"/>
        <v>44334</v>
      </c>
      <c r="Q171" s="178">
        <v>140</v>
      </c>
      <c r="R171" s="205">
        <f t="shared" si="41"/>
        <v>403.2</v>
      </c>
      <c r="S171" s="178">
        <v>0</v>
      </c>
      <c r="T171" s="178">
        <v>0</v>
      </c>
      <c r="U171" s="178">
        <v>386.99999999999994</v>
      </c>
      <c r="V171" s="178">
        <v>0</v>
      </c>
      <c r="W171" s="178">
        <v>0</v>
      </c>
      <c r="X171" s="178">
        <v>0</v>
      </c>
      <c r="Y171" s="178">
        <v>0</v>
      </c>
      <c r="Z171" s="178">
        <v>0</v>
      </c>
      <c r="AA171" s="178">
        <v>0</v>
      </c>
      <c r="AB171" s="47">
        <f t="shared" si="38"/>
        <v>386.99999999999994</v>
      </c>
      <c r="AD171" s="182">
        <f t="shared" si="43"/>
        <v>44334</v>
      </c>
      <c r="AE171" s="301">
        <f>S171*Assumption!$K$7</f>
        <v>0</v>
      </c>
      <c r="AF171" s="301">
        <f>T171*Assumption!$K$10</f>
        <v>0</v>
      </c>
      <c r="AG171" s="301">
        <f>U171*Assumption!$K$9</f>
        <v>21284.999999999996</v>
      </c>
      <c r="AH171" s="301">
        <f>V171*Assumption!$K$11</f>
        <v>0</v>
      </c>
      <c r="AI171" s="301">
        <f>W171*Assumption!$K$6</f>
        <v>0</v>
      </c>
      <c r="AJ171" s="301">
        <f>X171*Assumption!$K$8</f>
        <v>0</v>
      </c>
      <c r="AK171" s="301">
        <f>Y171*Assumption!$K$12</f>
        <v>0</v>
      </c>
      <c r="AL171" s="301">
        <f>Z171*Assumption!$K$14</f>
        <v>0</v>
      </c>
      <c r="AM171" s="301">
        <f>AA171*Assumption!$K$13</f>
        <v>0</v>
      </c>
      <c r="AN171" s="47">
        <f t="shared" si="39"/>
        <v>21284.999999999996</v>
      </c>
    </row>
    <row r="172" spans="2:40" x14ac:dyDescent="0.35">
      <c r="B172" s="44">
        <v>44335</v>
      </c>
      <c r="C172" s="178">
        <v>140</v>
      </c>
      <c r="D172" s="178">
        <f t="shared" si="40"/>
        <v>403.2</v>
      </c>
      <c r="E172" s="178">
        <v>21</v>
      </c>
      <c r="F172" s="178">
        <v>16</v>
      </c>
      <c r="G172" s="178">
        <v>255</v>
      </c>
      <c r="H172" s="178">
        <v>14</v>
      </c>
      <c r="I172" s="178">
        <v>150</v>
      </c>
      <c r="J172" s="178">
        <v>4.2</v>
      </c>
      <c r="K172" s="178">
        <v>210</v>
      </c>
      <c r="L172" s="178">
        <v>350</v>
      </c>
      <c r="M172" s="178">
        <v>420</v>
      </c>
      <c r="N172" s="179">
        <v>0</v>
      </c>
      <c r="O172" s="53"/>
      <c r="P172" s="182">
        <f t="shared" si="42"/>
        <v>44335</v>
      </c>
      <c r="Q172" s="178">
        <v>140</v>
      </c>
      <c r="R172" s="205">
        <f t="shared" si="41"/>
        <v>403.2</v>
      </c>
      <c r="S172" s="178">
        <v>0</v>
      </c>
      <c r="T172" s="178">
        <v>0</v>
      </c>
      <c r="U172" s="178">
        <v>395.99999999999994</v>
      </c>
      <c r="V172" s="178">
        <v>0</v>
      </c>
      <c r="W172" s="178">
        <v>0</v>
      </c>
      <c r="X172" s="178">
        <v>0</v>
      </c>
      <c r="Y172" s="178">
        <v>0</v>
      </c>
      <c r="Z172" s="178">
        <v>0</v>
      </c>
      <c r="AA172" s="178">
        <v>0</v>
      </c>
      <c r="AB172" s="47">
        <f t="shared" si="38"/>
        <v>395.99999999999994</v>
      </c>
      <c r="AD172" s="182">
        <f t="shared" si="43"/>
        <v>44335</v>
      </c>
      <c r="AE172" s="301">
        <f>S172*Assumption!$K$7</f>
        <v>0</v>
      </c>
      <c r="AF172" s="301">
        <f>T172*Assumption!$K$10</f>
        <v>0</v>
      </c>
      <c r="AG172" s="301">
        <f>U172*Assumption!$K$9</f>
        <v>21779.999999999996</v>
      </c>
      <c r="AH172" s="301">
        <f>V172*Assumption!$K$11</f>
        <v>0</v>
      </c>
      <c r="AI172" s="301">
        <f>W172*Assumption!$K$6</f>
        <v>0</v>
      </c>
      <c r="AJ172" s="301">
        <f>X172*Assumption!$K$8</f>
        <v>0</v>
      </c>
      <c r="AK172" s="301">
        <f>Y172*Assumption!$K$12</f>
        <v>0</v>
      </c>
      <c r="AL172" s="301">
        <f>Z172*Assumption!$K$14</f>
        <v>0</v>
      </c>
      <c r="AM172" s="301">
        <f>AA172*Assumption!$K$13</f>
        <v>0</v>
      </c>
      <c r="AN172" s="47">
        <f t="shared" si="39"/>
        <v>21779.999999999996</v>
      </c>
    </row>
    <row r="173" spans="2:40" x14ac:dyDescent="0.35">
      <c r="B173" s="44">
        <v>44336</v>
      </c>
      <c r="C173" s="178">
        <v>140</v>
      </c>
      <c r="D173" s="178">
        <f t="shared" si="40"/>
        <v>403.2</v>
      </c>
      <c r="E173" s="178">
        <v>21</v>
      </c>
      <c r="F173" s="178">
        <v>16</v>
      </c>
      <c r="G173" s="178">
        <v>255</v>
      </c>
      <c r="H173" s="178">
        <v>14</v>
      </c>
      <c r="I173" s="178">
        <v>150</v>
      </c>
      <c r="J173" s="178">
        <v>4.2</v>
      </c>
      <c r="K173" s="178">
        <v>210</v>
      </c>
      <c r="L173" s="178">
        <v>350</v>
      </c>
      <c r="M173" s="178">
        <v>420</v>
      </c>
      <c r="N173" s="179">
        <v>0</v>
      </c>
      <c r="O173" s="53"/>
      <c r="P173" s="182">
        <f t="shared" si="42"/>
        <v>44336</v>
      </c>
      <c r="Q173" s="178">
        <v>140</v>
      </c>
      <c r="R173" s="205">
        <f t="shared" si="41"/>
        <v>403.2</v>
      </c>
      <c r="S173" s="178">
        <v>0</v>
      </c>
      <c r="T173" s="178">
        <v>252</v>
      </c>
      <c r="U173" s="178">
        <v>0</v>
      </c>
      <c r="V173" s="178">
        <v>135</v>
      </c>
      <c r="W173" s="178">
        <v>0</v>
      </c>
      <c r="X173" s="178">
        <v>0</v>
      </c>
      <c r="Y173" s="178">
        <v>0</v>
      </c>
      <c r="Z173" s="178">
        <v>0</v>
      </c>
      <c r="AA173" s="178">
        <v>0</v>
      </c>
      <c r="AB173" s="47">
        <f t="shared" si="38"/>
        <v>387</v>
      </c>
      <c r="AD173" s="182">
        <f t="shared" si="43"/>
        <v>44336</v>
      </c>
      <c r="AE173" s="301">
        <f>S173*Assumption!$K$7</f>
        <v>0</v>
      </c>
      <c r="AF173" s="301">
        <f>T173*Assumption!$K$10</f>
        <v>10332</v>
      </c>
      <c r="AG173" s="301">
        <f>U173*Assumption!$K$9</f>
        <v>0</v>
      </c>
      <c r="AH173" s="301">
        <f>V173*Assumption!$K$11</f>
        <v>4995</v>
      </c>
      <c r="AI173" s="301">
        <f>W173*Assumption!$K$6</f>
        <v>0</v>
      </c>
      <c r="AJ173" s="301">
        <f>X173*Assumption!$K$8</f>
        <v>0</v>
      </c>
      <c r="AK173" s="301">
        <f>Y173*Assumption!$K$12</f>
        <v>0</v>
      </c>
      <c r="AL173" s="301">
        <f>Z173*Assumption!$K$14</f>
        <v>0</v>
      </c>
      <c r="AM173" s="301">
        <f>AA173*Assumption!$K$13</f>
        <v>0</v>
      </c>
      <c r="AN173" s="47">
        <f t="shared" si="39"/>
        <v>15327</v>
      </c>
    </row>
    <row r="174" spans="2:40" x14ac:dyDescent="0.35">
      <c r="B174" s="44">
        <v>44337</v>
      </c>
      <c r="C174" s="178">
        <v>0</v>
      </c>
      <c r="D174" s="205">
        <f t="shared" si="40"/>
        <v>0</v>
      </c>
      <c r="E174" s="178">
        <v>0</v>
      </c>
      <c r="F174" s="178">
        <v>0</v>
      </c>
      <c r="G174" s="178">
        <v>0</v>
      </c>
      <c r="H174" s="178">
        <v>0</v>
      </c>
      <c r="I174" s="178">
        <v>0</v>
      </c>
      <c r="J174" s="178">
        <v>0</v>
      </c>
      <c r="K174" s="178">
        <v>0</v>
      </c>
      <c r="L174" s="178">
        <v>0</v>
      </c>
      <c r="M174" s="178">
        <v>0</v>
      </c>
      <c r="N174" s="179">
        <v>0</v>
      </c>
      <c r="O174" s="53"/>
      <c r="P174" s="182">
        <f t="shared" si="42"/>
        <v>44337</v>
      </c>
      <c r="Q174" s="178">
        <v>0</v>
      </c>
      <c r="R174" s="205">
        <f t="shared" si="41"/>
        <v>0</v>
      </c>
      <c r="S174" s="178">
        <v>0</v>
      </c>
      <c r="T174" s="178">
        <v>0</v>
      </c>
      <c r="U174" s="178">
        <v>0</v>
      </c>
      <c r="V174" s="178">
        <v>0</v>
      </c>
      <c r="W174" s="178">
        <v>0</v>
      </c>
      <c r="X174" s="178">
        <v>0</v>
      </c>
      <c r="Y174" s="178">
        <v>0</v>
      </c>
      <c r="Z174" s="178">
        <v>0</v>
      </c>
      <c r="AA174" s="178">
        <v>0</v>
      </c>
      <c r="AB174" s="47">
        <f t="shared" si="38"/>
        <v>0</v>
      </c>
      <c r="AD174" s="182">
        <f t="shared" si="43"/>
        <v>44337</v>
      </c>
      <c r="AE174" s="301">
        <f>S174*Assumption!$K$7</f>
        <v>0</v>
      </c>
      <c r="AF174" s="301">
        <f>T174*Assumption!$K$10</f>
        <v>0</v>
      </c>
      <c r="AG174" s="301">
        <f>U174*Assumption!$K$9</f>
        <v>0</v>
      </c>
      <c r="AH174" s="301">
        <f>V174*Assumption!$K$11</f>
        <v>0</v>
      </c>
      <c r="AI174" s="301">
        <f>W174*Assumption!$K$6</f>
        <v>0</v>
      </c>
      <c r="AJ174" s="301">
        <f>X174*Assumption!$K$8</f>
        <v>0</v>
      </c>
      <c r="AK174" s="301">
        <f>Y174*Assumption!$K$12</f>
        <v>0</v>
      </c>
      <c r="AL174" s="301">
        <f>Z174*Assumption!$K$14</f>
        <v>0</v>
      </c>
      <c r="AM174" s="301">
        <f>AA174*Assumption!$K$13</f>
        <v>0</v>
      </c>
      <c r="AN174" s="47">
        <f t="shared" si="39"/>
        <v>0</v>
      </c>
    </row>
    <row r="175" spans="2:40" x14ac:dyDescent="0.35">
      <c r="B175" s="44">
        <v>44338</v>
      </c>
      <c r="C175" s="178">
        <v>0</v>
      </c>
      <c r="D175" s="205">
        <f t="shared" si="40"/>
        <v>0</v>
      </c>
      <c r="E175" s="178">
        <v>0</v>
      </c>
      <c r="F175" s="178">
        <v>0</v>
      </c>
      <c r="G175" s="178">
        <v>0</v>
      </c>
      <c r="H175" s="178">
        <v>0</v>
      </c>
      <c r="I175" s="178">
        <v>0</v>
      </c>
      <c r="J175" s="178">
        <v>0</v>
      </c>
      <c r="K175" s="178">
        <v>0</v>
      </c>
      <c r="L175" s="178">
        <v>0</v>
      </c>
      <c r="M175" s="178">
        <v>0</v>
      </c>
      <c r="N175" s="179">
        <v>0</v>
      </c>
      <c r="O175" s="53"/>
      <c r="P175" s="182">
        <f t="shared" si="42"/>
        <v>44338</v>
      </c>
      <c r="Q175" s="178">
        <v>0</v>
      </c>
      <c r="R175" s="205">
        <f t="shared" si="41"/>
        <v>0</v>
      </c>
      <c r="S175" s="178">
        <v>0</v>
      </c>
      <c r="T175" s="178">
        <v>0</v>
      </c>
      <c r="U175" s="178">
        <v>0</v>
      </c>
      <c r="V175" s="178">
        <v>0</v>
      </c>
      <c r="W175" s="178">
        <v>0</v>
      </c>
      <c r="X175" s="178">
        <v>0</v>
      </c>
      <c r="Y175" s="178">
        <v>0</v>
      </c>
      <c r="Z175" s="178">
        <v>0</v>
      </c>
      <c r="AA175" s="178">
        <v>0</v>
      </c>
      <c r="AB175" s="47">
        <f t="shared" si="38"/>
        <v>0</v>
      </c>
      <c r="AD175" s="182">
        <f t="shared" si="43"/>
        <v>44338</v>
      </c>
      <c r="AE175" s="301">
        <f>S175*Assumption!$K$7</f>
        <v>0</v>
      </c>
      <c r="AF175" s="301">
        <f>T175*Assumption!$K$10</f>
        <v>0</v>
      </c>
      <c r="AG175" s="301">
        <f>U175*Assumption!$K$9</f>
        <v>0</v>
      </c>
      <c r="AH175" s="301">
        <f>V175*Assumption!$K$11</f>
        <v>0</v>
      </c>
      <c r="AI175" s="301">
        <f>W175*Assumption!$K$6</f>
        <v>0</v>
      </c>
      <c r="AJ175" s="301">
        <f>X175*Assumption!$K$8</f>
        <v>0</v>
      </c>
      <c r="AK175" s="301">
        <f>Y175*Assumption!$K$12</f>
        <v>0</v>
      </c>
      <c r="AL175" s="301">
        <f>Z175*Assumption!$K$14</f>
        <v>0</v>
      </c>
      <c r="AM175" s="301">
        <f>AA175*Assumption!$K$13</f>
        <v>0</v>
      </c>
      <c r="AN175" s="47">
        <f t="shared" si="39"/>
        <v>0</v>
      </c>
    </row>
    <row r="176" spans="2:40" x14ac:dyDescent="0.35">
      <c r="B176" s="44">
        <v>44339</v>
      </c>
      <c r="C176" s="178">
        <v>0</v>
      </c>
      <c r="D176" s="205">
        <f t="shared" si="40"/>
        <v>0</v>
      </c>
      <c r="E176" s="178">
        <v>0</v>
      </c>
      <c r="F176" s="178">
        <v>0</v>
      </c>
      <c r="G176" s="178">
        <v>0</v>
      </c>
      <c r="H176" s="178">
        <v>0</v>
      </c>
      <c r="I176" s="178">
        <v>0</v>
      </c>
      <c r="J176" s="178">
        <v>0</v>
      </c>
      <c r="K176" s="178">
        <v>0</v>
      </c>
      <c r="L176" s="178">
        <v>0</v>
      </c>
      <c r="M176" s="178">
        <v>0</v>
      </c>
      <c r="N176" s="179">
        <v>0</v>
      </c>
      <c r="O176" s="53"/>
      <c r="P176" s="182">
        <f t="shared" si="42"/>
        <v>44339</v>
      </c>
      <c r="Q176" s="178">
        <v>0</v>
      </c>
      <c r="R176" s="205">
        <f t="shared" si="41"/>
        <v>0</v>
      </c>
      <c r="S176" s="178">
        <v>0</v>
      </c>
      <c r="T176" s="178">
        <v>0</v>
      </c>
      <c r="U176" s="178">
        <v>0</v>
      </c>
      <c r="V176" s="178">
        <v>0</v>
      </c>
      <c r="W176" s="178">
        <v>0</v>
      </c>
      <c r="X176" s="178">
        <v>0</v>
      </c>
      <c r="Y176" s="178">
        <v>0</v>
      </c>
      <c r="Z176" s="178">
        <v>0</v>
      </c>
      <c r="AA176" s="178">
        <v>0</v>
      </c>
      <c r="AB176" s="47">
        <f t="shared" si="38"/>
        <v>0</v>
      </c>
      <c r="AD176" s="182">
        <f t="shared" si="43"/>
        <v>44339</v>
      </c>
      <c r="AE176" s="301">
        <f>S176*Assumption!$K$7</f>
        <v>0</v>
      </c>
      <c r="AF176" s="301">
        <f>T176*Assumption!$K$10</f>
        <v>0</v>
      </c>
      <c r="AG176" s="301">
        <f>U176*Assumption!$K$9</f>
        <v>0</v>
      </c>
      <c r="AH176" s="301">
        <f>V176*Assumption!$K$11</f>
        <v>0</v>
      </c>
      <c r="AI176" s="301">
        <f>W176*Assumption!$K$6</f>
        <v>0</v>
      </c>
      <c r="AJ176" s="301">
        <f>X176*Assumption!$K$8</f>
        <v>0</v>
      </c>
      <c r="AK176" s="301">
        <f>Y176*Assumption!$K$12</f>
        <v>0</v>
      </c>
      <c r="AL176" s="301">
        <f>Z176*Assumption!$K$14</f>
        <v>0</v>
      </c>
      <c r="AM176" s="301">
        <f>AA176*Assumption!$K$13</f>
        <v>0</v>
      </c>
      <c r="AN176" s="47">
        <f t="shared" si="39"/>
        <v>0</v>
      </c>
    </row>
    <row r="177" spans="2:40" x14ac:dyDescent="0.35">
      <c r="B177" s="44">
        <v>44340</v>
      </c>
      <c r="C177" s="178">
        <v>0</v>
      </c>
      <c r="D177" s="205">
        <f t="shared" si="40"/>
        <v>0</v>
      </c>
      <c r="E177" s="178">
        <v>0</v>
      </c>
      <c r="F177" s="178">
        <v>0</v>
      </c>
      <c r="G177" s="178">
        <v>0</v>
      </c>
      <c r="H177" s="178">
        <v>0</v>
      </c>
      <c r="I177" s="178">
        <v>0</v>
      </c>
      <c r="J177" s="178">
        <v>0</v>
      </c>
      <c r="K177" s="178">
        <v>0</v>
      </c>
      <c r="L177" s="178">
        <v>0</v>
      </c>
      <c r="M177" s="178">
        <v>0</v>
      </c>
      <c r="N177" s="179">
        <v>0</v>
      </c>
      <c r="O177" s="53"/>
      <c r="P177" s="182">
        <f t="shared" si="42"/>
        <v>44340</v>
      </c>
      <c r="Q177" s="178">
        <v>0</v>
      </c>
      <c r="R177" s="205">
        <f t="shared" si="41"/>
        <v>0</v>
      </c>
      <c r="S177" s="178">
        <v>0</v>
      </c>
      <c r="T177" s="178">
        <v>0</v>
      </c>
      <c r="U177" s="178">
        <v>0</v>
      </c>
      <c r="V177" s="178">
        <v>0</v>
      </c>
      <c r="W177" s="178">
        <v>0</v>
      </c>
      <c r="X177" s="178">
        <v>0</v>
      </c>
      <c r="Y177" s="178">
        <v>0</v>
      </c>
      <c r="Z177" s="178">
        <v>0</v>
      </c>
      <c r="AA177" s="178">
        <v>0</v>
      </c>
      <c r="AB177" s="47">
        <f t="shared" si="38"/>
        <v>0</v>
      </c>
      <c r="AD177" s="182">
        <f t="shared" si="43"/>
        <v>44340</v>
      </c>
      <c r="AE177" s="301">
        <f>S177*Assumption!$K$7</f>
        <v>0</v>
      </c>
      <c r="AF177" s="301">
        <f>T177*Assumption!$K$10</f>
        <v>0</v>
      </c>
      <c r="AG177" s="301">
        <f>U177*Assumption!$K$9</f>
        <v>0</v>
      </c>
      <c r="AH177" s="301">
        <f>V177*Assumption!$K$11</f>
        <v>0</v>
      </c>
      <c r="AI177" s="301">
        <f>W177*Assumption!$K$6</f>
        <v>0</v>
      </c>
      <c r="AJ177" s="301">
        <f>X177*Assumption!$K$8</f>
        <v>0</v>
      </c>
      <c r="AK177" s="301">
        <f>Y177*Assumption!$K$12</f>
        <v>0</v>
      </c>
      <c r="AL177" s="301">
        <f>Z177*Assumption!$K$14</f>
        <v>0</v>
      </c>
      <c r="AM177" s="301">
        <f>AA177*Assumption!$K$13</f>
        <v>0</v>
      </c>
      <c r="AN177" s="47">
        <f t="shared" si="39"/>
        <v>0</v>
      </c>
    </row>
    <row r="178" spans="2:40" x14ac:dyDescent="0.35">
      <c r="B178" s="44">
        <v>44341</v>
      </c>
      <c r="C178" s="178">
        <v>0</v>
      </c>
      <c r="D178" s="205">
        <f t="shared" si="40"/>
        <v>0</v>
      </c>
      <c r="E178" s="178">
        <v>0</v>
      </c>
      <c r="F178" s="178">
        <v>0</v>
      </c>
      <c r="G178" s="178">
        <v>0</v>
      </c>
      <c r="H178" s="178">
        <v>0</v>
      </c>
      <c r="I178" s="178">
        <v>0</v>
      </c>
      <c r="J178" s="178">
        <v>0</v>
      </c>
      <c r="K178" s="178">
        <v>0</v>
      </c>
      <c r="L178" s="178">
        <v>0</v>
      </c>
      <c r="M178" s="178">
        <v>0</v>
      </c>
      <c r="N178" s="179">
        <v>0</v>
      </c>
      <c r="O178" s="53"/>
      <c r="P178" s="182">
        <f t="shared" si="42"/>
        <v>44341</v>
      </c>
      <c r="Q178" s="178">
        <v>0</v>
      </c>
      <c r="R178" s="205">
        <f t="shared" si="41"/>
        <v>0</v>
      </c>
      <c r="S178" s="178">
        <v>0</v>
      </c>
      <c r="T178" s="178">
        <v>0</v>
      </c>
      <c r="U178" s="178">
        <v>0</v>
      </c>
      <c r="V178" s="178">
        <v>0</v>
      </c>
      <c r="W178" s="178">
        <v>0</v>
      </c>
      <c r="X178" s="178">
        <v>0</v>
      </c>
      <c r="Y178" s="178">
        <v>0</v>
      </c>
      <c r="Z178" s="178">
        <v>0</v>
      </c>
      <c r="AA178" s="178">
        <v>0</v>
      </c>
      <c r="AB178" s="47">
        <f t="shared" si="38"/>
        <v>0</v>
      </c>
      <c r="AD178" s="182">
        <f t="shared" si="43"/>
        <v>44341</v>
      </c>
      <c r="AE178" s="301">
        <f>S178*Assumption!$K$7</f>
        <v>0</v>
      </c>
      <c r="AF178" s="301">
        <f>T178*Assumption!$K$10</f>
        <v>0</v>
      </c>
      <c r="AG178" s="301">
        <f>U178*Assumption!$K$9</f>
        <v>0</v>
      </c>
      <c r="AH178" s="301">
        <f>V178*Assumption!$K$11</f>
        <v>0</v>
      </c>
      <c r="AI178" s="301">
        <f>W178*Assumption!$K$6</f>
        <v>0</v>
      </c>
      <c r="AJ178" s="301">
        <f>X178*Assumption!$K$8</f>
        <v>0</v>
      </c>
      <c r="AK178" s="301">
        <f>Y178*Assumption!$K$12</f>
        <v>0</v>
      </c>
      <c r="AL178" s="301">
        <f>Z178*Assumption!$K$14</f>
        <v>0</v>
      </c>
      <c r="AM178" s="301">
        <f>AA178*Assumption!$K$13</f>
        <v>0</v>
      </c>
      <c r="AN178" s="47">
        <f t="shared" si="39"/>
        <v>0</v>
      </c>
    </row>
    <row r="179" spans="2:40" x14ac:dyDescent="0.35">
      <c r="B179" s="44">
        <v>44342</v>
      </c>
      <c r="C179" s="178">
        <v>140</v>
      </c>
      <c r="D179" s="178">
        <f t="shared" si="40"/>
        <v>403.2</v>
      </c>
      <c r="E179" s="178">
        <v>18.5</v>
      </c>
      <c r="F179" s="178">
        <v>17</v>
      </c>
      <c r="G179" s="178">
        <v>270</v>
      </c>
      <c r="H179" s="178">
        <v>14</v>
      </c>
      <c r="I179" s="178">
        <v>148</v>
      </c>
      <c r="J179" s="178">
        <v>4.2</v>
      </c>
      <c r="K179" s="178">
        <v>210</v>
      </c>
      <c r="L179" s="178">
        <v>350</v>
      </c>
      <c r="M179" s="178">
        <v>420</v>
      </c>
      <c r="N179" s="179">
        <v>0</v>
      </c>
      <c r="O179" s="53"/>
      <c r="P179" s="182">
        <f t="shared" si="42"/>
        <v>44342</v>
      </c>
      <c r="Q179" s="178">
        <v>140</v>
      </c>
      <c r="R179" s="205">
        <f t="shared" si="41"/>
        <v>403.2</v>
      </c>
      <c r="S179" s="178">
        <v>36</v>
      </c>
      <c r="T179" s="178">
        <v>0</v>
      </c>
      <c r="U179" s="178">
        <v>215.99999999999997</v>
      </c>
      <c r="V179" s="178">
        <v>135</v>
      </c>
      <c r="W179" s="178">
        <v>0</v>
      </c>
      <c r="X179" s="178">
        <v>0</v>
      </c>
      <c r="Y179" s="178">
        <v>0</v>
      </c>
      <c r="Z179" s="178">
        <v>0</v>
      </c>
      <c r="AA179" s="178">
        <v>0</v>
      </c>
      <c r="AB179" s="47">
        <f t="shared" si="38"/>
        <v>387</v>
      </c>
      <c r="AD179" s="182">
        <f t="shared" si="43"/>
        <v>44342</v>
      </c>
      <c r="AE179" s="301">
        <f>S179*Assumption!$K$7</f>
        <v>2988</v>
      </c>
      <c r="AF179" s="301">
        <f>T179*Assumption!$K$10</f>
        <v>0</v>
      </c>
      <c r="AG179" s="301">
        <f>U179*Assumption!$K$9</f>
        <v>11879.999999999998</v>
      </c>
      <c r="AH179" s="301">
        <f>V179*Assumption!$K$11</f>
        <v>4995</v>
      </c>
      <c r="AI179" s="301">
        <f>W179*Assumption!$K$6</f>
        <v>0</v>
      </c>
      <c r="AJ179" s="301">
        <f>X179*Assumption!$K$8</f>
        <v>0</v>
      </c>
      <c r="AK179" s="301">
        <f>Y179*Assumption!$K$12</f>
        <v>0</v>
      </c>
      <c r="AL179" s="301">
        <f>Z179*Assumption!$K$14</f>
        <v>0</v>
      </c>
      <c r="AM179" s="301">
        <f>AA179*Assumption!$K$13</f>
        <v>0</v>
      </c>
      <c r="AN179" s="47">
        <f t="shared" si="39"/>
        <v>19863</v>
      </c>
    </row>
    <row r="180" spans="2:40" x14ac:dyDescent="0.35">
      <c r="B180" s="44">
        <v>44343</v>
      </c>
      <c r="C180" s="178">
        <v>140</v>
      </c>
      <c r="D180" s="178">
        <f t="shared" si="40"/>
        <v>403.2</v>
      </c>
      <c r="E180" s="178">
        <v>18.5</v>
      </c>
      <c r="F180" s="178">
        <v>17</v>
      </c>
      <c r="G180" s="178">
        <v>270</v>
      </c>
      <c r="H180" s="178">
        <v>14</v>
      </c>
      <c r="I180" s="178">
        <v>148</v>
      </c>
      <c r="J180" s="178">
        <v>4.2</v>
      </c>
      <c r="K180" s="178">
        <v>210</v>
      </c>
      <c r="L180" s="178">
        <v>350</v>
      </c>
      <c r="M180" s="178">
        <v>420</v>
      </c>
      <c r="N180" s="179">
        <v>0</v>
      </c>
      <c r="O180" s="53"/>
      <c r="P180" s="182">
        <f t="shared" si="42"/>
        <v>44343</v>
      </c>
      <c r="Q180" s="178">
        <v>140</v>
      </c>
      <c r="R180" s="205">
        <f t="shared" si="41"/>
        <v>403.2</v>
      </c>
      <c r="S180" s="178">
        <v>390</v>
      </c>
      <c r="T180" s="178">
        <v>0</v>
      </c>
      <c r="U180" s="178">
        <v>0</v>
      </c>
      <c r="V180" s="178">
        <v>0</v>
      </c>
      <c r="W180" s="178">
        <v>0</v>
      </c>
      <c r="X180" s="178">
        <v>0</v>
      </c>
      <c r="Y180" s="178">
        <v>0</v>
      </c>
      <c r="Z180" s="178">
        <v>0</v>
      </c>
      <c r="AA180" s="178">
        <v>0</v>
      </c>
      <c r="AB180" s="47">
        <f t="shared" si="38"/>
        <v>390</v>
      </c>
      <c r="AD180" s="182">
        <f t="shared" si="43"/>
        <v>44343</v>
      </c>
      <c r="AE180" s="301">
        <f>S180*Assumption!$K$7</f>
        <v>32370</v>
      </c>
      <c r="AF180" s="301">
        <f>T180*Assumption!$K$10</f>
        <v>0</v>
      </c>
      <c r="AG180" s="301">
        <f>U180*Assumption!$K$9</f>
        <v>0</v>
      </c>
      <c r="AH180" s="301">
        <f>V180*Assumption!$K$11</f>
        <v>0</v>
      </c>
      <c r="AI180" s="301">
        <f>W180*Assumption!$K$6</f>
        <v>0</v>
      </c>
      <c r="AJ180" s="301">
        <f>X180*Assumption!$K$8</f>
        <v>0</v>
      </c>
      <c r="AK180" s="301">
        <f>Y180*Assumption!$K$12</f>
        <v>0</v>
      </c>
      <c r="AL180" s="301">
        <f>Z180*Assumption!$K$14</f>
        <v>0</v>
      </c>
      <c r="AM180" s="301">
        <f>AA180*Assumption!$K$13</f>
        <v>0</v>
      </c>
      <c r="AN180" s="47">
        <f t="shared" si="39"/>
        <v>32370</v>
      </c>
    </row>
    <row r="181" spans="2:40" x14ac:dyDescent="0.35">
      <c r="B181" s="44">
        <v>44344</v>
      </c>
      <c r="C181" s="178">
        <v>140</v>
      </c>
      <c r="D181" s="178">
        <f t="shared" si="40"/>
        <v>403.2</v>
      </c>
      <c r="E181" s="178">
        <v>18.5</v>
      </c>
      <c r="F181" s="178">
        <v>17</v>
      </c>
      <c r="G181" s="178">
        <v>270</v>
      </c>
      <c r="H181" s="178">
        <v>14</v>
      </c>
      <c r="I181" s="178">
        <v>148</v>
      </c>
      <c r="J181" s="178">
        <v>4.2</v>
      </c>
      <c r="K181" s="178">
        <v>210</v>
      </c>
      <c r="L181" s="178">
        <v>350</v>
      </c>
      <c r="M181" s="178">
        <v>420</v>
      </c>
      <c r="N181" s="179">
        <v>0</v>
      </c>
      <c r="O181" s="53"/>
      <c r="P181" s="182">
        <f t="shared" si="42"/>
        <v>44344</v>
      </c>
      <c r="Q181" s="178">
        <v>140</v>
      </c>
      <c r="R181" s="205">
        <f t="shared" si="41"/>
        <v>403.2</v>
      </c>
      <c r="S181" s="178">
        <v>192</v>
      </c>
      <c r="T181" s="178">
        <v>192</v>
      </c>
      <c r="U181" s="178">
        <v>0</v>
      </c>
      <c r="V181" s="178">
        <v>0</v>
      </c>
      <c r="W181" s="178">
        <v>0</v>
      </c>
      <c r="X181" s="178">
        <v>0</v>
      </c>
      <c r="Y181" s="178">
        <v>0</v>
      </c>
      <c r="Z181" s="178">
        <v>0</v>
      </c>
      <c r="AA181" s="178">
        <v>0</v>
      </c>
      <c r="AB181" s="47">
        <f t="shared" si="38"/>
        <v>384</v>
      </c>
      <c r="AD181" s="182">
        <f t="shared" si="43"/>
        <v>44344</v>
      </c>
      <c r="AE181" s="301">
        <f>S181*Assumption!$K$7</f>
        <v>15936</v>
      </c>
      <c r="AF181" s="301">
        <f>T181*Assumption!$K$10</f>
        <v>7872</v>
      </c>
      <c r="AG181" s="301">
        <f>U181*Assumption!$K$9</f>
        <v>0</v>
      </c>
      <c r="AH181" s="301">
        <f>V181*Assumption!$K$11</f>
        <v>0</v>
      </c>
      <c r="AI181" s="301">
        <f>W181*Assumption!$K$6</f>
        <v>0</v>
      </c>
      <c r="AJ181" s="301">
        <f>X181*Assumption!$K$8</f>
        <v>0</v>
      </c>
      <c r="AK181" s="301">
        <f>Y181*Assumption!$K$12</f>
        <v>0</v>
      </c>
      <c r="AL181" s="301">
        <f>Z181*Assumption!$K$14</f>
        <v>0</v>
      </c>
      <c r="AM181" s="301">
        <f>AA181*Assumption!$K$13</f>
        <v>0</v>
      </c>
      <c r="AN181" s="47">
        <f t="shared" si="39"/>
        <v>23808</v>
      </c>
    </row>
    <row r="182" spans="2:40" x14ac:dyDescent="0.35">
      <c r="B182" s="44">
        <v>44345</v>
      </c>
      <c r="C182" s="178">
        <v>140</v>
      </c>
      <c r="D182" s="178">
        <f t="shared" si="40"/>
        <v>403.2</v>
      </c>
      <c r="E182" s="178">
        <v>18.5</v>
      </c>
      <c r="F182" s="178">
        <v>17</v>
      </c>
      <c r="G182" s="178">
        <v>270</v>
      </c>
      <c r="H182" s="178">
        <v>14</v>
      </c>
      <c r="I182" s="178">
        <v>148</v>
      </c>
      <c r="J182" s="178">
        <v>4.2</v>
      </c>
      <c r="K182" s="178">
        <v>210</v>
      </c>
      <c r="L182" s="178">
        <v>350</v>
      </c>
      <c r="M182" s="178">
        <v>420</v>
      </c>
      <c r="N182" s="179">
        <v>0</v>
      </c>
      <c r="O182" s="53"/>
      <c r="P182" s="182">
        <f t="shared" si="42"/>
        <v>44345</v>
      </c>
      <c r="Q182" s="178">
        <v>140</v>
      </c>
      <c r="R182" s="205">
        <f t="shared" si="41"/>
        <v>403.2</v>
      </c>
      <c r="S182" s="178">
        <v>0</v>
      </c>
      <c r="T182" s="178">
        <v>388.8</v>
      </c>
      <c r="U182" s="178">
        <v>0</v>
      </c>
      <c r="V182" s="178">
        <v>0</v>
      </c>
      <c r="W182" s="178">
        <v>0</v>
      </c>
      <c r="X182" s="178">
        <v>0</v>
      </c>
      <c r="Y182" s="178">
        <v>0</v>
      </c>
      <c r="Z182" s="178">
        <v>0</v>
      </c>
      <c r="AA182" s="178">
        <v>0</v>
      </c>
      <c r="AB182" s="47">
        <f t="shared" si="38"/>
        <v>388.8</v>
      </c>
      <c r="AD182" s="182">
        <f t="shared" si="43"/>
        <v>44345</v>
      </c>
      <c r="AE182" s="301">
        <f>S182*Assumption!$K$7</f>
        <v>0</v>
      </c>
      <c r="AF182" s="301">
        <f>T182*Assumption!$K$10</f>
        <v>15940.800000000001</v>
      </c>
      <c r="AG182" s="301">
        <f>U182*Assumption!$K$9</f>
        <v>0</v>
      </c>
      <c r="AH182" s="301">
        <f>V182*Assumption!$K$11</f>
        <v>0</v>
      </c>
      <c r="AI182" s="301">
        <f>W182*Assumption!$K$6</f>
        <v>0</v>
      </c>
      <c r="AJ182" s="301">
        <f>X182*Assumption!$K$8</f>
        <v>0</v>
      </c>
      <c r="AK182" s="301">
        <f>Y182*Assumption!$K$12</f>
        <v>0</v>
      </c>
      <c r="AL182" s="301">
        <f>Z182*Assumption!$K$14</f>
        <v>0</v>
      </c>
      <c r="AM182" s="301">
        <f>AA182*Assumption!$K$13</f>
        <v>0</v>
      </c>
      <c r="AN182" s="47">
        <f t="shared" si="39"/>
        <v>15940.800000000001</v>
      </c>
    </row>
    <row r="183" spans="2:40" x14ac:dyDescent="0.35">
      <c r="B183" s="44">
        <v>44346</v>
      </c>
      <c r="C183" s="178">
        <v>0</v>
      </c>
      <c r="D183" s="205">
        <f t="shared" si="40"/>
        <v>0</v>
      </c>
      <c r="E183" s="178">
        <v>0</v>
      </c>
      <c r="F183" s="178">
        <v>0</v>
      </c>
      <c r="G183" s="178">
        <v>0</v>
      </c>
      <c r="H183" s="178">
        <v>0</v>
      </c>
      <c r="I183" s="178">
        <v>0</v>
      </c>
      <c r="J183" s="178">
        <v>0</v>
      </c>
      <c r="K183" s="178">
        <v>0</v>
      </c>
      <c r="L183" s="178">
        <v>0</v>
      </c>
      <c r="M183" s="178">
        <v>0</v>
      </c>
      <c r="N183" s="179">
        <v>0</v>
      </c>
      <c r="O183" s="53"/>
      <c r="P183" s="182">
        <f t="shared" si="42"/>
        <v>44346</v>
      </c>
      <c r="Q183" s="178">
        <v>0</v>
      </c>
      <c r="R183" s="205">
        <f t="shared" si="41"/>
        <v>0</v>
      </c>
      <c r="S183" s="178">
        <v>0</v>
      </c>
      <c r="T183" s="178">
        <v>0</v>
      </c>
      <c r="U183" s="178">
        <v>0</v>
      </c>
      <c r="V183" s="178">
        <v>0</v>
      </c>
      <c r="W183" s="178">
        <v>0</v>
      </c>
      <c r="X183" s="178">
        <v>0</v>
      </c>
      <c r="Y183" s="178">
        <v>0</v>
      </c>
      <c r="Z183" s="178">
        <v>0</v>
      </c>
      <c r="AA183" s="178">
        <v>0</v>
      </c>
      <c r="AB183" s="47">
        <f t="shared" si="38"/>
        <v>0</v>
      </c>
      <c r="AD183" s="182">
        <f t="shared" si="43"/>
        <v>44346</v>
      </c>
      <c r="AE183" s="301">
        <f>S183*Assumption!$K$7</f>
        <v>0</v>
      </c>
      <c r="AF183" s="301">
        <f>T183*Assumption!$K$10</f>
        <v>0</v>
      </c>
      <c r="AG183" s="301">
        <f>U183*Assumption!$K$9</f>
        <v>0</v>
      </c>
      <c r="AH183" s="301">
        <f>V183*Assumption!$K$11</f>
        <v>0</v>
      </c>
      <c r="AI183" s="301">
        <f>W183*Assumption!$K$6</f>
        <v>0</v>
      </c>
      <c r="AJ183" s="301">
        <f>X183*Assumption!$K$8</f>
        <v>0</v>
      </c>
      <c r="AK183" s="301">
        <f>Y183*Assumption!$K$12</f>
        <v>0</v>
      </c>
      <c r="AL183" s="301">
        <f>Z183*Assumption!$K$14</f>
        <v>0</v>
      </c>
      <c r="AM183" s="301">
        <f>AA183*Assumption!$K$13</f>
        <v>0</v>
      </c>
      <c r="AN183" s="47">
        <f t="shared" si="39"/>
        <v>0</v>
      </c>
    </row>
    <row r="184" spans="2:40" x14ac:dyDescent="0.35">
      <c r="B184" s="44">
        <v>44347</v>
      </c>
      <c r="C184" s="178">
        <v>0</v>
      </c>
      <c r="D184" s="205">
        <f t="shared" si="40"/>
        <v>0</v>
      </c>
      <c r="E184" s="178">
        <v>0</v>
      </c>
      <c r="F184" s="178">
        <v>0</v>
      </c>
      <c r="G184" s="178">
        <v>0</v>
      </c>
      <c r="H184" s="178">
        <v>0</v>
      </c>
      <c r="I184" s="178">
        <v>0</v>
      </c>
      <c r="J184" s="178">
        <v>0</v>
      </c>
      <c r="K184" s="178">
        <v>0</v>
      </c>
      <c r="L184" s="178">
        <v>0</v>
      </c>
      <c r="M184" s="178">
        <v>0</v>
      </c>
      <c r="N184" s="179">
        <v>0</v>
      </c>
      <c r="O184" s="53"/>
      <c r="P184" s="182">
        <f t="shared" si="42"/>
        <v>44347</v>
      </c>
      <c r="Q184" s="178">
        <v>0</v>
      </c>
      <c r="R184" s="205">
        <f t="shared" si="41"/>
        <v>0</v>
      </c>
      <c r="S184" s="178">
        <v>0</v>
      </c>
      <c r="T184" s="178">
        <v>0</v>
      </c>
      <c r="U184" s="178">
        <v>0</v>
      </c>
      <c r="V184" s="178">
        <v>0</v>
      </c>
      <c r="W184" s="178">
        <v>0</v>
      </c>
      <c r="X184" s="178">
        <v>0</v>
      </c>
      <c r="Y184" s="178">
        <v>0</v>
      </c>
      <c r="Z184" s="178">
        <v>0</v>
      </c>
      <c r="AA184" s="178">
        <v>0</v>
      </c>
      <c r="AB184" s="47">
        <f t="shared" si="38"/>
        <v>0</v>
      </c>
      <c r="AD184" s="182">
        <f t="shared" si="43"/>
        <v>44347</v>
      </c>
      <c r="AE184" s="301">
        <f>S184*Assumption!$K$7</f>
        <v>0</v>
      </c>
      <c r="AF184" s="301">
        <f>T184*Assumption!$K$10</f>
        <v>0</v>
      </c>
      <c r="AG184" s="301">
        <f>U184*Assumption!$K$9</f>
        <v>0</v>
      </c>
      <c r="AH184" s="301">
        <f>V184*Assumption!$K$11</f>
        <v>0</v>
      </c>
      <c r="AI184" s="301">
        <f>W184*Assumption!$K$6</f>
        <v>0</v>
      </c>
      <c r="AJ184" s="301">
        <f>X184*Assumption!$K$8</f>
        <v>0</v>
      </c>
      <c r="AK184" s="301">
        <f>Y184*Assumption!$K$12</f>
        <v>0</v>
      </c>
      <c r="AL184" s="301">
        <f>Z184*Assumption!$K$14</f>
        <v>0</v>
      </c>
      <c r="AM184" s="301">
        <f>AA184*Assumption!$K$13</f>
        <v>0</v>
      </c>
      <c r="AN184" s="47">
        <f t="shared" si="39"/>
        <v>0</v>
      </c>
    </row>
    <row r="185" spans="2:40" ht="15" thickBot="1" x14ac:dyDescent="0.4">
      <c r="B185" s="184" t="s">
        <v>183</v>
      </c>
      <c r="C185" s="185">
        <f>SUM(C154:C184)</f>
        <v>1960</v>
      </c>
      <c r="D185" s="185">
        <f>SUM(D154:D184)</f>
        <v>5644.7999999999984</v>
      </c>
      <c r="E185" s="185">
        <f>SUM(E154:E184)</f>
        <v>274</v>
      </c>
      <c r="F185" s="185">
        <f t="shared" ref="F185:N185" si="44">SUM(F154:F184)</f>
        <v>233</v>
      </c>
      <c r="G185" s="185">
        <f t="shared" si="44"/>
        <v>3705</v>
      </c>
      <c r="H185" s="185">
        <f t="shared" si="44"/>
        <v>196</v>
      </c>
      <c r="I185" s="185">
        <f t="shared" si="44"/>
        <v>2077</v>
      </c>
      <c r="J185" s="185">
        <f t="shared" si="44"/>
        <v>58.800000000000018</v>
      </c>
      <c r="K185" s="185">
        <f t="shared" si="44"/>
        <v>2940</v>
      </c>
      <c r="L185" s="185">
        <f t="shared" si="44"/>
        <v>4900</v>
      </c>
      <c r="M185" s="185">
        <f t="shared" si="44"/>
        <v>5880</v>
      </c>
      <c r="N185" s="186">
        <f t="shared" si="44"/>
        <v>0</v>
      </c>
      <c r="O185" s="187"/>
      <c r="P185" s="184" t="s">
        <v>183</v>
      </c>
      <c r="Q185" s="188">
        <f t="shared" ref="Q185:AB185" si="45">SUM(Q154:Q184)</f>
        <v>1960</v>
      </c>
      <c r="R185" s="188">
        <f t="shared" si="45"/>
        <v>5644.7999999999984</v>
      </c>
      <c r="S185" s="188">
        <f t="shared" si="45"/>
        <v>1399.2</v>
      </c>
      <c r="T185" s="188">
        <f t="shared" si="45"/>
        <v>2632.8</v>
      </c>
      <c r="U185" s="188">
        <f t="shared" si="45"/>
        <v>998.99999999999989</v>
      </c>
      <c r="V185" s="188">
        <f t="shared" si="45"/>
        <v>418.5</v>
      </c>
      <c r="W185" s="188">
        <f t="shared" si="45"/>
        <v>0</v>
      </c>
      <c r="X185" s="188">
        <f t="shared" si="45"/>
        <v>0</v>
      </c>
      <c r="Y185" s="188">
        <f t="shared" si="45"/>
        <v>0</v>
      </c>
      <c r="Z185" s="188">
        <f t="shared" si="45"/>
        <v>0</v>
      </c>
      <c r="AA185" s="188">
        <f t="shared" si="45"/>
        <v>0</v>
      </c>
      <c r="AB185" s="189">
        <f t="shared" si="45"/>
        <v>5449.5</v>
      </c>
      <c r="AD185" s="184" t="s">
        <v>183</v>
      </c>
      <c r="AE185" s="304">
        <f>S185*Assumption!$K$7</f>
        <v>116133.6</v>
      </c>
      <c r="AF185" s="304">
        <f>T185*Assumption!$K$10</f>
        <v>107944.8</v>
      </c>
      <c r="AG185" s="304">
        <f>U185*Assumption!$K$9</f>
        <v>54944.999999999993</v>
      </c>
      <c r="AH185" s="304">
        <f>V185*Assumption!$K$11</f>
        <v>15484.5</v>
      </c>
      <c r="AI185" s="304">
        <f>W185*Assumption!$K$6</f>
        <v>0</v>
      </c>
      <c r="AJ185" s="304">
        <f>X185*Assumption!$K$8</f>
        <v>0</v>
      </c>
      <c r="AK185" s="304">
        <f>Y185*Assumption!$K$12</f>
        <v>0</v>
      </c>
      <c r="AL185" s="304">
        <f>Z185*Assumption!$K$14</f>
        <v>0</v>
      </c>
      <c r="AM185" s="304">
        <f>AA185*Assumption!$K$13</f>
        <v>0</v>
      </c>
      <c r="AN185" s="189">
        <f t="shared" ref="AN185" si="46">SUM(AN154:AN184)</f>
        <v>294507.89999999997</v>
      </c>
    </row>
    <row r="186" spans="2:40" x14ac:dyDescent="0.35">
      <c r="B186" s="190"/>
      <c r="C186" s="191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P186" s="190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D186" s="190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</row>
    <row r="187" spans="2:40" ht="15" thickBot="1" x14ac:dyDescent="0.4">
      <c r="B187" s="190"/>
      <c r="C187" s="191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P187" s="190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D187" s="190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</row>
    <row r="188" spans="2:40" ht="21" x14ac:dyDescent="0.5">
      <c r="B188" s="565" t="s">
        <v>210</v>
      </c>
      <c r="C188" s="566"/>
      <c r="D188" s="566"/>
      <c r="E188" s="566"/>
      <c r="F188" s="566"/>
      <c r="G188" s="566"/>
      <c r="H188" s="566"/>
      <c r="I188" s="566"/>
      <c r="J188" s="566"/>
      <c r="K188" s="566"/>
      <c r="L188" s="566"/>
      <c r="M188" s="566"/>
      <c r="N188" s="567"/>
      <c r="P188" s="583" t="s">
        <v>208</v>
      </c>
      <c r="Q188" s="584"/>
      <c r="R188" s="584"/>
      <c r="S188" s="584"/>
      <c r="T188" s="584"/>
      <c r="U188" s="584"/>
      <c r="V188" s="584"/>
      <c r="W188" s="584"/>
      <c r="X188" s="584"/>
      <c r="Y188" s="584"/>
      <c r="Z188" s="584"/>
      <c r="AA188" s="584"/>
      <c r="AB188" s="585"/>
      <c r="AD188" s="583" t="s">
        <v>208</v>
      </c>
      <c r="AE188" s="584"/>
      <c r="AF188" s="584"/>
      <c r="AG188" s="584"/>
      <c r="AH188" s="584"/>
      <c r="AI188" s="584"/>
      <c r="AJ188" s="584"/>
      <c r="AK188" s="584"/>
      <c r="AL188" s="584"/>
      <c r="AM188" s="584"/>
      <c r="AN188" s="585"/>
    </row>
    <row r="189" spans="2:40" ht="21.5" thickBot="1" x14ac:dyDescent="0.55000000000000004">
      <c r="B189" s="574">
        <v>44348</v>
      </c>
      <c r="C189" s="575"/>
      <c r="D189" s="575"/>
      <c r="E189" s="575"/>
      <c r="F189" s="575"/>
      <c r="G189" s="575"/>
      <c r="H189" s="575"/>
      <c r="I189" s="575"/>
      <c r="J189" s="575"/>
      <c r="K189" s="575"/>
      <c r="L189" s="575"/>
      <c r="M189" s="575"/>
      <c r="N189" s="576"/>
      <c r="P189" s="586">
        <v>44348</v>
      </c>
      <c r="Q189" s="587"/>
      <c r="R189" s="587"/>
      <c r="S189" s="587"/>
      <c r="T189" s="587"/>
      <c r="U189" s="587"/>
      <c r="V189" s="587"/>
      <c r="W189" s="587"/>
      <c r="X189" s="587"/>
      <c r="Y189" s="587"/>
      <c r="Z189" s="587"/>
      <c r="AA189" s="587"/>
      <c r="AB189" s="588"/>
      <c r="AD189" s="586">
        <v>44348</v>
      </c>
      <c r="AE189" s="587"/>
      <c r="AF189" s="587"/>
      <c r="AG189" s="587"/>
      <c r="AH189" s="587"/>
      <c r="AI189" s="587"/>
      <c r="AJ189" s="587"/>
      <c r="AK189" s="587"/>
      <c r="AL189" s="587"/>
      <c r="AM189" s="587"/>
      <c r="AN189" s="588"/>
    </row>
    <row r="190" spans="2:40" ht="15" thickBot="1" x14ac:dyDescent="0.4">
      <c r="B190" s="598" t="s">
        <v>185</v>
      </c>
      <c r="C190" s="599"/>
      <c r="D190" s="599"/>
      <c r="E190" s="599"/>
      <c r="F190" s="599"/>
      <c r="G190" s="599"/>
      <c r="H190" s="599"/>
      <c r="I190" s="599"/>
      <c r="J190" s="599"/>
      <c r="K190" s="599"/>
      <c r="L190" s="599"/>
      <c r="M190" s="599"/>
      <c r="N190" s="600"/>
      <c r="O190" s="50"/>
      <c r="P190" s="589" t="s">
        <v>186</v>
      </c>
      <c r="Q190" s="590"/>
      <c r="R190" s="590"/>
      <c r="S190" s="590"/>
      <c r="T190" s="590"/>
      <c r="U190" s="590"/>
      <c r="V190" s="590"/>
      <c r="W190" s="590"/>
      <c r="X190" s="590"/>
      <c r="Y190" s="590"/>
      <c r="Z190" s="590"/>
      <c r="AA190" s="590"/>
      <c r="AB190" s="591"/>
      <c r="AD190" s="589" t="s">
        <v>341</v>
      </c>
      <c r="AE190" s="590"/>
      <c r="AF190" s="590"/>
      <c r="AG190" s="590"/>
      <c r="AH190" s="590"/>
      <c r="AI190" s="590"/>
      <c r="AJ190" s="590"/>
      <c r="AK190" s="590"/>
      <c r="AL190" s="590"/>
      <c r="AM190" s="590"/>
      <c r="AN190" s="591"/>
    </row>
    <row r="191" spans="2:40" ht="29.5" thickBot="1" x14ac:dyDescent="0.4">
      <c r="B191" s="173" t="s">
        <v>10</v>
      </c>
      <c r="C191" s="174" t="s">
        <v>187</v>
      </c>
      <c r="D191" s="174" t="s">
        <v>188</v>
      </c>
      <c r="E191" s="176" t="s">
        <v>189</v>
      </c>
      <c r="F191" s="176" t="s">
        <v>47</v>
      </c>
      <c r="G191" s="176" t="s">
        <v>190</v>
      </c>
      <c r="H191" s="176" t="s">
        <v>345</v>
      </c>
      <c r="I191" s="176" t="s">
        <v>191</v>
      </c>
      <c r="J191" s="176" t="s">
        <v>192</v>
      </c>
      <c r="K191" s="176" t="s">
        <v>193</v>
      </c>
      <c r="L191" s="193" t="s">
        <v>194</v>
      </c>
      <c r="M191" s="176" t="s">
        <v>195</v>
      </c>
      <c r="N191" s="177" t="s">
        <v>196</v>
      </c>
      <c r="P191" s="173" t="s">
        <v>10</v>
      </c>
      <c r="Q191" s="174" t="s">
        <v>187</v>
      </c>
      <c r="R191" s="174" t="s">
        <v>188</v>
      </c>
      <c r="S191" s="175" t="s">
        <v>197</v>
      </c>
      <c r="T191" s="174" t="s">
        <v>198</v>
      </c>
      <c r="U191" s="176" t="s">
        <v>199</v>
      </c>
      <c r="V191" s="176" t="s">
        <v>200</v>
      </c>
      <c r="W191" s="176" t="s">
        <v>201</v>
      </c>
      <c r="X191" s="176" t="s">
        <v>202</v>
      </c>
      <c r="Y191" s="176" t="s">
        <v>203</v>
      </c>
      <c r="Z191" s="176" t="s">
        <v>204</v>
      </c>
      <c r="AA191" s="176" t="s">
        <v>205</v>
      </c>
      <c r="AB191" s="177" t="s">
        <v>206</v>
      </c>
      <c r="AD191" s="173" t="s">
        <v>10</v>
      </c>
      <c r="AE191" s="175" t="s">
        <v>197</v>
      </c>
      <c r="AF191" s="174" t="s">
        <v>198</v>
      </c>
      <c r="AG191" s="176" t="s">
        <v>199</v>
      </c>
      <c r="AH191" s="176" t="s">
        <v>200</v>
      </c>
      <c r="AI191" s="176" t="s">
        <v>201</v>
      </c>
      <c r="AJ191" s="176" t="s">
        <v>202</v>
      </c>
      <c r="AK191" s="176" t="s">
        <v>203</v>
      </c>
      <c r="AL191" s="176" t="s">
        <v>204</v>
      </c>
      <c r="AM191" s="176" t="s">
        <v>205</v>
      </c>
      <c r="AN191" s="177" t="s">
        <v>339</v>
      </c>
    </row>
    <row r="192" spans="2:40" x14ac:dyDescent="0.35">
      <c r="B192" s="44">
        <v>44348</v>
      </c>
      <c r="C192" s="178">
        <v>0</v>
      </c>
      <c r="D192" s="178">
        <f>C192*2.88</f>
        <v>0</v>
      </c>
      <c r="E192" s="178">
        <v>0</v>
      </c>
      <c r="F192" s="178">
        <v>0</v>
      </c>
      <c r="G192" s="178">
        <v>0</v>
      </c>
      <c r="H192" s="178">
        <v>0</v>
      </c>
      <c r="I192" s="178">
        <v>0</v>
      </c>
      <c r="J192" s="178">
        <v>0</v>
      </c>
      <c r="K192" s="178">
        <v>0</v>
      </c>
      <c r="L192" s="178">
        <v>0</v>
      </c>
      <c r="M192" s="178">
        <v>0</v>
      </c>
      <c r="N192" s="179">
        <v>0</v>
      </c>
      <c r="O192" s="53"/>
      <c r="P192" s="180">
        <v>44348</v>
      </c>
      <c r="Q192" s="178">
        <v>0</v>
      </c>
      <c r="R192" s="205">
        <f>Q192*2.88</f>
        <v>0</v>
      </c>
      <c r="S192" s="178">
        <v>0</v>
      </c>
      <c r="T192" s="178">
        <v>0</v>
      </c>
      <c r="U192" s="178">
        <v>0</v>
      </c>
      <c r="V192" s="178">
        <v>0</v>
      </c>
      <c r="W192" s="178">
        <v>0</v>
      </c>
      <c r="X192" s="178">
        <v>0</v>
      </c>
      <c r="Y192" s="178">
        <v>0</v>
      </c>
      <c r="Z192" s="178">
        <v>0</v>
      </c>
      <c r="AA192" s="178">
        <v>0</v>
      </c>
      <c r="AB192" s="206">
        <f t="shared" ref="AB192:AB221" si="47">SUM(S192:AA192)</f>
        <v>0</v>
      </c>
      <c r="AD192" s="180">
        <v>44348</v>
      </c>
      <c r="AE192" s="301">
        <f>S192*Assumption!$K$7</f>
        <v>0</v>
      </c>
      <c r="AF192" s="301">
        <f>T192*Assumption!$K$10</f>
        <v>0</v>
      </c>
      <c r="AG192" s="301">
        <f>U192*Assumption!$K$9</f>
        <v>0</v>
      </c>
      <c r="AH192" s="301">
        <f>V192*Assumption!$K$11</f>
        <v>0</v>
      </c>
      <c r="AI192" s="301">
        <f>W192*Assumption!$K$6</f>
        <v>0</v>
      </c>
      <c r="AJ192" s="301">
        <f>X192*Assumption!$K$8</f>
        <v>0</v>
      </c>
      <c r="AK192" s="301">
        <f>Y192*Assumption!$K$12</f>
        <v>0</v>
      </c>
      <c r="AL192" s="301">
        <f>Z192*Assumption!$K$14</f>
        <v>0</v>
      </c>
      <c r="AM192" s="301">
        <f>AA192*Assumption!$K$13</f>
        <v>0</v>
      </c>
      <c r="AN192" s="206">
        <f t="shared" ref="AN192:AN221" si="48">SUM(AE192:AM192)</f>
        <v>0</v>
      </c>
    </row>
    <row r="193" spans="2:40" x14ac:dyDescent="0.35">
      <c r="B193" s="44">
        <v>44349</v>
      </c>
      <c r="C193" s="178">
        <v>0</v>
      </c>
      <c r="D193" s="178">
        <f t="shared" ref="D193:D221" si="49">C193*2.88</f>
        <v>0</v>
      </c>
      <c r="E193" s="178">
        <v>0</v>
      </c>
      <c r="F193" s="178">
        <v>0</v>
      </c>
      <c r="G193" s="178">
        <v>0</v>
      </c>
      <c r="H193" s="178">
        <v>0</v>
      </c>
      <c r="I193" s="178">
        <v>0</v>
      </c>
      <c r="J193" s="178">
        <v>0</v>
      </c>
      <c r="K193" s="178">
        <v>0</v>
      </c>
      <c r="L193" s="178">
        <v>0</v>
      </c>
      <c r="M193" s="178">
        <v>0</v>
      </c>
      <c r="N193" s="179">
        <v>0</v>
      </c>
      <c r="O193" s="53"/>
      <c r="P193" s="182">
        <f>P192+1</f>
        <v>44349</v>
      </c>
      <c r="Q193" s="178">
        <v>0</v>
      </c>
      <c r="R193" s="205">
        <f t="shared" ref="R193:R221" si="50">Q193*2.88</f>
        <v>0</v>
      </c>
      <c r="S193" s="178">
        <v>0</v>
      </c>
      <c r="T193" s="178">
        <v>0</v>
      </c>
      <c r="U193" s="178">
        <v>0</v>
      </c>
      <c r="V193" s="178">
        <v>0</v>
      </c>
      <c r="W193" s="178">
        <v>0</v>
      </c>
      <c r="X193" s="178">
        <v>0</v>
      </c>
      <c r="Y193" s="178">
        <v>0</v>
      </c>
      <c r="Z193" s="178">
        <v>0</v>
      </c>
      <c r="AA193" s="178">
        <v>0</v>
      </c>
      <c r="AB193" s="206">
        <f t="shared" si="47"/>
        <v>0</v>
      </c>
      <c r="AD193" s="182">
        <f>AD192+1</f>
        <v>44349</v>
      </c>
      <c r="AE193" s="301">
        <f>S193*Assumption!$K$7</f>
        <v>0</v>
      </c>
      <c r="AF193" s="301">
        <f>T193*Assumption!$K$10</f>
        <v>0</v>
      </c>
      <c r="AG193" s="301">
        <f>U193*Assumption!$K$9</f>
        <v>0</v>
      </c>
      <c r="AH193" s="301">
        <f>V193*Assumption!$K$11</f>
        <v>0</v>
      </c>
      <c r="AI193" s="301">
        <f>W193*Assumption!$K$6</f>
        <v>0</v>
      </c>
      <c r="AJ193" s="301">
        <f>X193*Assumption!$K$8</f>
        <v>0</v>
      </c>
      <c r="AK193" s="301">
        <f>Y193*Assumption!$K$12</f>
        <v>0</v>
      </c>
      <c r="AL193" s="301">
        <f>Z193*Assumption!$K$14</f>
        <v>0</v>
      </c>
      <c r="AM193" s="301">
        <f>AA193*Assumption!$K$13</f>
        <v>0</v>
      </c>
      <c r="AN193" s="206">
        <f t="shared" si="48"/>
        <v>0</v>
      </c>
    </row>
    <row r="194" spans="2:40" x14ac:dyDescent="0.35">
      <c r="B194" s="44">
        <v>44350</v>
      </c>
      <c r="C194" s="178">
        <v>0</v>
      </c>
      <c r="D194" s="178">
        <f t="shared" si="49"/>
        <v>0</v>
      </c>
      <c r="E194" s="178">
        <v>0</v>
      </c>
      <c r="F194" s="178">
        <v>0</v>
      </c>
      <c r="G194" s="178">
        <v>0</v>
      </c>
      <c r="H194" s="178">
        <v>0</v>
      </c>
      <c r="I194" s="178">
        <v>0</v>
      </c>
      <c r="J194" s="178">
        <v>0</v>
      </c>
      <c r="K194" s="178">
        <v>0</v>
      </c>
      <c r="L194" s="178">
        <v>0</v>
      </c>
      <c r="M194" s="178">
        <v>0</v>
      </c>
      <c r="N194" s="179">
        <v>0</v>
      </c>
      <c r="O194" s="53"/>
      <c r="P194" s="182">
        <f t="shared" ref="P194:P221" si="51">P193+1</f>
        <v>44350</v>
      </c>
      <c r="Q194" s="178">
        <v>0</v>
      </c>
      <c r="R194" s="205">
        <f t="shared" si="50"/>
        <v>0</v>
      </c>
      <c r="S194" s="178">
        <v>0</v>
      </c>
      <c r="T194" s="178">
        <v>0</v>
      </c>
      <c r="U194" s="178">
        <v>0</v>
      </c>
      <c r="V194" s="178">
        <v>0</v>
      </c>
      <c r="W194" s="178">
        <v>0</v>
      </c>
      <c r="X194" s="178">
        <v>0</v>
      </c>
      <c r="Y194" s="178">
        <v>0</v>
      </c>
      <c r="Z194" s="178">
        <v>0</v>
      </c>
      <c r="AA194" s="178">
        <v>0</v>
      </c>
      <c r="AB194" s="206">
        <f t="shared" si="47"/>
        <v>0</v>
      </c>
      <c r="AD194" s="182">
        <f t="shared" ref="AD194:AD221" si="52">AD193+1</f>
        <v>44350</v>
      </c>
      <c r="AE194" s="301">
        <f>S194*Assumption!$K$7</f>
        <v>0</v>
      </c>
      <c r="AF194" s="301">
        <f>T194*Assumption!$K$10</f>
        <v>0</v>
      </c>
      <c r="AG194" s="301">
        <f>U194*Assumption!$K$9</f>
        <v>0</v>
      </c>
      <c r="AH194" s="301">
        <f>V194*Assumption!$K$11</f>
        <v>0</v>
      </c>
      <c r="AI194" s="301">
        <f>W194*Assumption!$K$6</f>
        <v>0</v>
      </c>
      <c r="AJ194" s="301">
        <f>X194*Assumption!$K$8</f>
        <v>0</v>
      </c>
      <c r="AK194" s="301">
        <f>Y194*Assumption!$K$12</f>
        <v>0</v>
      </c>
      <c r="AL194" s="301">
        <f>Z194*Assumption!$K$14</f>
        <v>0</v>
      </c>
      <c r="AM194" s="301">
        <f>AA194*Assumption!$K$13</f>
        <v>0</v>
      </c>
      <c r="AN194" s="206">
        <f t="shared" si="48"/>
        <v>0</v>
      </c>
    </row>
    <row r="195" spans="2:40" x14ac:dyDescent="0.35">
      <c r="B195" s="44">
        <v>44351</v>
      </c>
      <c r="C195" s="178">
        <v>0</v>
      </c>
      <c r="D195" s="178">
        <f t="shared" si="49"/>
        <v>0</v>
      </c>
      <c r="E195" s="178">
        <v>0</v>
      </c>
      <c r="F195" s="178">
        <v>0</v>
      </c>
      <c r="G195" s="178">
        <v>0</v>
      </c>
      <c r="H195" s="178">
        <v>0</v>
      </c>
      <c r="I195" s="178">
        <v>0</v>
      </c>
      <c r="J195" s="178">
        <v>0</v>
      </c>
      <c r="K195" s="178">
        <v>0</v>
      </c>
      <c r="L195" s="178">
        <v>0</v>
      </c>
      <c r="M195" s="178">
        <v>0</v>
      </c>
      <c r="N195" s="179">
        <v>0</v>
      </c>
      <c r="O195" s="53"/>
      <c r="P195" s="182">
        <f t="shared" si="51"/>
        <v>44351</v>
      </c>
      <c r="Q195" s="178">
        <v>0</v>
      </c>
      <c r="R195" s="205">
        <f t="shared" si="50"/>
        <v>0</v>
      </c>
      <c r="S195" s="178">
        <v>0</v>
      </c>
      <c r="T195" s="178">
        <v>0</v>
      </c>
      <c r="U195" s="178">
        <v>0</v>
      </c>
      <c r="V195" s="178">
        <v>0</v>
      </c>
      <c r="W195" s="178">
        <v>0</v>
      </c>
      <c r="X195" s="178">
        <v>0</v>
      </c>
      <c r="Y195" s="178">
        <v>0</v>
      </c>
      <c r="Z195" s="178">
        <v>0</v>
      </c>
      <c r="AA195" s="178">
        <v>0</v>
      </c>
      <c r="AB195" s="206">
        <f t="shared" si="47"/>
        <v>0</v>
      </c>
      <c r="AD195" s="182">
        <f t="shared" si="52"/>
        <v>44351</v>
      </c>
      <c r="AE195" s="301">
        <f>S195*Assumption!$K$7</f>
        <v>0</v>
      </c>
      <c r="AF195" s="301">
        <f>T195*Assumption!$K$10</f>
        <v>0</v>
      </c>
      <c r="AG195" s="301">
        <f>U195*Assumption!$K$9</f>
        <v>0</v>
      </c>
      <c r="AH195" s="301">
        <f>V195*Assumption!$K$11</f>
        <v>0</v>
      </c>
      <c r="AI195" s="301">
        <f>W195*Assumption!$K$6</f>
        <v>0</v>
      </c>
      <c r="AJ195" s="301">
        <f>X195*Assumption!$K$8</f>
        <v>0</v>
      </c>
      <c r="AK195" s="301">
        <f>Y195*Assumption!$K$12</f>
        <v>0</v>
      </c>
      <c r="AL195" s="301">
        <f>Z195*Assumption!$K$14</f>
        <v>0</v>
      </c>
      <c r="AM195" s="301">
        <f>AA195*Assumption!$K$13</f>
        <v>0</v>
      </c>
      <c r="AN195" s="206">
        <f t="shared" si="48"/>
        <v>0</v>
      </c>
    </row>
    <row r="196" spans="2:40" x14ac:dyDescent="0.35">
      <c r="B196" s="44">
        <v>44352</v>
      </c>
      <c r="C196" s="178">
        <v>140</v>
      </c>
      <c r="D196" s="178">
        <f t="shared" si="49"/>
        <v>403.2</v>
      </c>
      <c r="E196" s="178">
        <v>21</v>
      </c>
      <c r="F196" s="178">
        <v>15</v>
      </c>
      <c r="G196" s="178">
        <v>270</v>
      </c>
      <c r="H196" s="178">
        <v>12.6</v>
      </c>
      <c r="I196" s="178">
        <v>120</v>
      </c>
      <c r="J196" s="178">
        <v>4.2</v>
      </c>
      <c r="K196" s="178">
        <v>210</v>
      </c>
      <c r="L196" s="178">
        <v>210</v>
      </c>
      <c r="M196" s="178">
        <v>0</v>
      </c>
      <c r="N196" s="179">
        <v>0</v>
      </c>
      <c r="O196" s="53"/>
      <c r="P196" s="182">
        <f t="shared" si="51"/>
        <v>44352</v>
      </c>
      <c r="Q196" s="178">
        <v>140</v>
      </c>
      <c r="R196" s="205">
        <f t="shared" si="50"/>
        <v>403.2</v>
      </c>
      <c r="S196" s="178">
        <v>60</v>
      </c>
      <c r="T196" s="178">
        <v>336</v>
      </c>
      <c r="U196" s="178">
        <v>0</v>
      </c>
      <c r="V196" s="178">
        <v>0</v>
      </c>
      <c r="W196" s="178">
        <v>0</v>
      </c>
      <c r="X196" s="178">
        <v>0</v>
      </c>
      <c r="Y196" s="178">
        <v>0</v>
      </c>
      <c r="Z196" s="178">
        <v>0</v>
      </c>
      <c r="AA196" s="178">
        <v>0</v>
      </c>
      <c r="AB196" s="206">
        <f t="shared" si="47"/>
        <v>396</v>
      </c>
      <c r="AD196" s="182">
        <f t="shared" si="52"/>
        <v>44352</v>
      </c>
      <c r="AE196" s="301">
        <f>S196*Assumption!$K$7</f>
        <v>4980</v>
      </c>
      <c r="AF196" s="301">
        <f>T196*Assumption!$K$10</f>
        <v>13776</v>
      </c>
      <c r="AG196" s="301">
        <f>U196*Assumption!$K$9</f>
        <v>0</v>
      </c>
      <c r="AH196" s="301">
        <f>V196*Assumption!$K$11</f>
        <v>0</v>
      </c>
      <c r="AI196" s="301">
        <f>W196*Assumption!$K$6</f>
        <v>0</v>
      </c>
      <c r="AJ196" s="301">
        <f>X196*Assumption!$K$8</f>
        <v>0</v>
      </c>
      <c r="AK196" s="301">
        <f>Y196*Assumption!$K$12</f>
        <v>0</v>
      </c>
      <c r="AL196" s="301">
        <f>Z196*Assumption!$K$14</f>
        <v>0</v>
      </c>
      <c r="AM196" s="301">
        <f>AA196*Assumption!$K$13</f>
        <v>0</v>
      </c>
      <c r="AN196" s="206">
        <f t="shared" si="48"/>
        <v>18756</v>
      </c>
    </row>
    <row r="197" spans="2:40" x14ac:dyDescent="0.35">
      <c r="B197" s="44">
        <v>44353</v>
      </c>
      <c r="C197" s="178">
        <v>140</v>
      </c>
      <c r="D197" s="178">
        <f t="shared" si="49"/>
        <v>403.2</v>
      </c>
      <c r="E197" s="178">
        <v>21</v>
      </c>
      <c r="F197" s="178">
        <v>15</v>
      </c>
      <c r="G197" s="178">
        <v>270</v>
      </c>
      <c r="H197" s="178">
        <v>12.6</v>
      </c>
      <c r="I197" s="178">
        <v>120</v>
      </c>
      <c r="J197" s="178">
        <v>4.2</v>
      </c>
      <c r="K197" s="178">
        <v>210</v>
      </c>
      <c r="L197" s="178">
        <v>210</v>
      </c>
      <c r="M197" s="178">
        <v>0</v>
      </c>
      <c r="N197" s="179">
        <v>0</v>
      </c>
      <c r="O197" s="53"/>
      <c r="P197" s="182">
        <f t="shared" si="51"/>
        <v>44353</v>
      </c>
      <c r="Q197" s="178">
        <v>140</v>
      </c>
      <c r="R197" s="205">
        <f t="shared" si="50"/>
        <v>403.2</v>
      </c>
      <c r="S197" s="178">
        <v>60</v>
      </c>
      <c r="T197" s="178">
        <v>336</v>
      </c>
      <c r="U197" s="178">
        <v>0</v>
      </c>
      <c r="V197" s="178">
        <v>0</v>
      </c>
      <c r="W197" s="178">
        <v>0</v>
      </c>
      <c r="X197" s="178">
        <v>0</v>
      </c>
      <c r="Y197" s="178">
        <v>0</v>
      </c>
      <c r="Z197" s="178">
        <v>0</v>
      </c>
      <c r="AA197" s="178">
        <v>0</v>
      </c>
      <c r="AB197" s="206">
        <f t="shared" si="47"/>
        <v>396</v>
      </c>
      <c r="AD197" s="182">
        <f t="shared" si="52"/>
        <v>44353</v>
      </c>
      <c r="AE197" s="301">
        <f>S197*Assumption!$K$7</f>
        <v>4980</v>
      </c>
      <c r="AF197" s="301">
        <f>T197*Assumption!$K$10</f>
        <v>13776</v>
      </c>
      <c r="AG197" s="301">
        <f>U197*Assumption!$K$9</f>
        <v>0</v>
      </c>
      <c r="AH197" s="301">
        <f>V197*Assumption!$K$11</f>
        <v>0</v>
      </c>
      <c r="AI197" s="301">
        <f>W197*Assumption!$K$6</f>
        <v>0</v>
      </c>
      <c r="AJ197" s="301">
        <f>X197*Assumption!$K$8</f>
        <v>0</v>
      </c>
      <c r="AK197" s="301">
        <f>Y197*Assumption!$K$12</f>
        <v>0</v>
      </c>
      <c r="AL197" s="301">
        <f>Z197*Assumption!$K$14</f>
        <v>0</v>
      </c>
      <c r="AM197" s="301">
        <f>AA197*Assumption!$K$13</f>
        <v>0</v>
      </c>
      <c r="AN197" s="206">
        <f t="shared" si="48"/>
        <v>18756</v>
      </c>
    </row>
    <row r="198" spans="2:40" x14ac:dyDescent="0.35">
      <c r="B198" s="44">
        <v>44354</v>
      </c>
      <c r="C198" s="178">
        <v>140</v>
      </c>
      <c r="D198" s="178">
        <f t="shared" si="49"/>
        <v>403.2</v>
      </c>
      <c r="E198" s="178">
        <v>21</v>
      </c>
      <c r="F198" s="178">
        <v>15</v>
      </c>
      <c r="G198" s="178">
        <v>270</v>
      </c>
      <c r="H198" s="178">
        <v>12.6</v>
      </c>
      <c r="I198" s="178">
        <v>120</v>
      </c>
      <c r="J198" s="178">
        <v>4.2</v>
      </c>
      <c r="K198" s="178">
        <v>210</v>
      </c>
      <c r="L198" s="178">
        <v>210</v>
      </c>
      <c r="M198" s="178">
        <v>0</v>
      </c>
      <c r="N198" s="179">
        <v>0</v>
      </c>
      <c r="O198" s="53"/>
      <c r="P198" s="182">
        <f t="shared" si="51"/>
        <v>44354</v>
      </c>
      <c r="Q198" s="178">
        <v>140</v>
      </c>
      <c r="R198" s="205">
        <f t="shared" si="50"/>
        <v>403.2</v>
      </c>
      <c r="S198" s="178">
        <v>144</v>
      </c>
      <c r="T198" s="178">
        <v>124.8</v>
      </c>
      <c r="U198" s="178">
        <v>125.99999999999999</v>
      </c>
      <c r="V198" s="178">
        <v>0</v>
      </c>
      <c r="W198" s="178">
        <v>0</v>
      </c>
      <c r="X198" s="178">
        <v>0</v>
      </c>
      <c r="Y198" s="178">
        <v>0</v>
      </c>
      <c r="Z198" s="178">
        <v>0</v>
      </c>
      <c r="AA198" s="178">
        <v>0</v>
      </c>
      <c r="AB198" s="206">
        <f t="shared" si="47"/>
        <v>394.8</v>
      </c>
      <c r="AD198" s="182">
        <f t="shared" si="52"/>
        <v>44354</v>
      </c>
      <c r="AE198" s="301">
        <f>S198*Assumption!$K$7</f>
        <v>11952</v>
      </c>
      <c r="AF198" s="301">
        <f>T198*Assumption!$K$10</f>
        <v>5116.8</v>
      </c>
      <c r="AG198" s="301">
        <f>U198*Assumption!$K$9</f>
        <v>6929.9999999999991</v>
      </c>
      <c r="AH198" s="301">
        <f>V198*Assumption!$K$11</f>
        <v>0</v>
      </c>
      <c r="AI198" s="301">
        <f>W198*Assumption!$K$6</f>
        <v>0</v>
      </c>
      <c r="AJ198" s="301">
        <f>X198*Assumption!$K$8</f>
        <v>0</v>
      </c>
      <c r="AK198" s="301">
        <f>Y198*Assumption!$K$12</f>
        <v>0</v>
      </c>
      <c r="AL198" s="301">
        <f>Z198*Assumption!$K$14</f>
        <v>0</v>
      </c>
      <c r="AM198" s="301">
        <f>AA198*Assumption!$K$13</f>
        <v>0</v>
      </c>
      <c r="AN198" s="206">
        <f t="shared" si="48"/>
        <v>23998.799999999999</v>
      </c>
    </row>
    <row r="199" spans="2:40" x14ac:dyDescent="0.35">
      <c r="B199" s="44">
        <v>44355</v>
      </c>
      <c r="C199" s="178">
        <v>140</v>
      </c>
      <c r="D199" s="178">
        <f t="shared" si="49"/>
        <v>403.2</v>
      </c>
      <c r="E199" s="178">
        <v>21</v>
      </c>
      <c r="F199" s="178">
        <v>15</v>
      </c>
      <c r="G199" s="178">
        <v>270</v>
      </c>
      <c r="H199" s="178">
        <v>12.6</v>
      </c>
      <c r="I199" s="178">
        <v>120</v>
      </c>
      <c r="J199" s="178">
        <v>4.2</v>
      </c>
      <c r="K199" s="178">
        <v>210</v>
      </c>
      <c r="L199" s="178">
        <v>210</v>
      </c>
      <c r="M199" s="178">
        <v>0</v>
      </c>
      <c r="N199" s="179">
        <v>0</v>
      </c>
      <c r="O199" s="53"/>
      <c r="P199" s="182">
        <f t="shared" si="51"/>
        <v>44355</v>
      </c>
      <c r="Q199" s="178">
        <v>140</v>
      </c>
      <c r="R199" s="205">
        <f t="shared" si="50"/>
        <v>403.2</v>
      </c>
      <c r="S199" s="178">
        <v>60</v>
      </c>
      <c r="T199" s="178">
        <v>192</v>
      </c>
      <c r="U199" s="178">
        <v>144</v>
      </c>
      <c r="V199" s="178">
        <v>0</v>
      </c>
      <c r="W199" s="178">
        <v>0</v>
      </c>
      <c r="X199" s="178">
        <v>0</v>
      </c>
      <c r="Y199" s="178">
        <v>0</v>
      </c>
      <c r="Z199" s="178">
        <v>0</v>
      </c>
      <c r="AA199" s="178">
        <v>0</v>
      </c>
      <c r="AB199" s="206">
        <f t="shared" si="47"/>
        <v>396</v>
      </c>
      <c r="AD199" s="182">
        <f t="shared" si="52"/>
        <v>44355</v>
      </c>
      <c r="AE199" s="301">
        <f>S199*Assumption!$K$7</f>
        <v>4980</v>
      </c>
      <c r="AF199" s="301">
        <f>T199*Assumption!$K$10</f>
        <v>7872</v>
      </c>
      <c r="AG199" s="301">
        <f>U199*Assumption!$K$9</f>
        <v>7920</v>
      </c>
      <c r="AH199" s="301">
        <f>V199*Assumption!$K$11</f>
        <v>0</v>
      </c>
      <c r="AI199" s="301">
        <f>W199*Assumption!$K$6</f>
        <v>0</v>
      </c>
      <c r="AJ199" s="301">
        <f>X199*Assumption!$K$8</f>
        <v>0</v>
      </c>
      <c r="AK199" s="301">
        <f>Y199*Assumption!$K$12</f>
        <v>0</v>
      </c>
      <c r="AL199" s="301">
        <f>Z199*Assumption!$K$14</f>
        <v>0</v>
      </c>
      <c r="AM199" s="301">
        <f>AA199*Assumption!$K$13</f>
        <v>0</v>
      </c>
      <c r="AN199" s="206">
        <f t="shared" si="48"/>
        <v>20772</v>
      </c>
    </row>
    <row r="200" spans="2:40" x14ac:dyDescent="0.35">
      <c r="B200" s="44">
        <v>44356</v>
      </c>
      <c r="C200" s="178">
        <v>140</v>
      </c>
      <c r="D200" s="178">
        <f t="shared" si="49"/>
        <v>403.2</v>
      </c>
      <c r="E200" s="178">
        <v>21</v>
      </c>
      <c r="F200" s="178">
        <v>15</v>
      </c>
      <c r="G200" s="178">
        <v>270</v>
      </c>
      <c r="H200" s="178">
        <v>12.6</v>
      </c>
      <c r="I200" s="178">
        <v>120</v>
      </c>
      <c r="J200" s="178">
        <v>4.2</v>
      </c>
      <c r="K200" s="178">
        <v>210</v>
      </c>
      <c r="L200" s="178">
        <v>210</v>
      </c>
      <c r="M200" s="178">
        <v>0</v>
      </c>
      <c r="N200" s="179">
        <v>0</v>
      </c>
      <c r="O200" s="53"/>
      <c r="P200" s="182">
        <f t="shared" si="51"/>
        <v>44356</v>
      </c>
      <c r="Q200" s="178">
        <v>140</v>
      </c>
      <c r="R200" s="205">
        <f t="shared" si="50"/>
        <v>403.2</v>
      </c>
      <c r="S200" s="178">
        <v>58.800000000000004</v>
      </c>
      <c r="T200" s="178">
        <v>194.4</v>
      </c>
      <c r="U200" s="178">
        <v>144</v>
      </c>
      <c r="V200" s="178">
        <v>0</v>
      </c>
      <c r="W200" s="178">
        <v>0</v>
      </c>
      <c r="X200" s="178">
        <v>0</v>
      </c>
      <c r="Y200" s="178">
        <v>0</v>
      </c>
      <c r="Z200" s="178">
        <v>0</v>
      </c>
      <c r="AA200" s="178">
        <v>0</v>
      </c>
      <c r="AB200" s="206">
        <f t="shared" si="47"/>
        <v>397.20000000000005</v>
      </c>
      <c r="AD200" s="182">
        <f t="shared" si="52"/>
        <v>44356</v>
      </c>
      <c r="AE200" s="301">
        <f>S200*Assumption!$K$7</f>
        <v>4880.4000000000005</v>
      </c>
      <c r="AF200" s="301">
        <f>T200*Assumption!$K$10</f>
        <v>7970.4000000000005</v>
      </c>
      <c r="AG200" s="301">
        <f>U200*Assumption!$K$9</f>
        <v>7920</v>
      </c>
      <c r="AH200" s="301">
        <f>V200*Assumption!$K$11</f>
        <v>0</v>
      </c>
      <c r="AI200" s="301">
        <f>W200*Assumption!$K$6</f>
        <v>0</v>
      </c>
      <c r="AJ200" s="301">
        <f>X200*Assumption!$K$8</f>
        <v>0</v>
      </c>
      <c r="AK200" s="301">
        <f>Y200*Assumption!$K$12</f>
        <v>0</v>
      </c>
      <c r="AL200" s="301">
        <f>Z200*Assumption!$K$14</f>
        <v>0</v>
      </c>
      <c r="AM200" s="301">
        <f>AA200*Assumption!$K$13</f>
        <v>0</v>
      </c>
      <c r="AN200" s="206">
        <f t="shared" si="48"/>
        <v>20770.800000000003</v>
      </c>
    </row>
    <row r="201" spans="2:40" x14ac:dyDescent="0.35">
      <c r="B201" s="44">
        <v>44357</v>
      </c>
      <c r="C201" s="178">
        <v>140</v>
      </c>
      <c r="D201" s="178">
        <f t="shared" si="49"/>
        <v>403.2</v>
      </c>
      <c r="E201" s="178">
        <v>21</v>
      </c>
      <c r="F201" s="178">
        <v>15</v>
      </c>
      <c r="G201" s="178">
        <v>270</v>
      </c>
      <c r="H201" s="178">
        <v>12.6</v>
      </c>
      <c r="I201" s="178">
        <v>120</v>
      </c>
      <c r="J201" s="178">
        <v>4.2</v>
      </c>
      <c r="K201" s="178">
        <v>210</v>
      </c>
      <c r="L201" s="178">
        <v>210</v>
      </c>
      <c r="M201" s="178">
        <v>0</v>
      </c>
      <c r="N201" s="179">
        <v>0</v>
      </c>
      <c r="O201" s="53"/>
      <c r="P201" s="182">
        <f t="shared" si="51"/>
        <v>44357</v>
      </c>
      <c r="Q201" s="178">
        <v>140</v>
      </c>
      <c r="R201" s="205">
        <f t="shared" si="50"/>
        <v>403.2</v>
      </c>
      <c r="S201" s="178">
        <v>144</v>
      </c>
      <c r="T201" s="178">
        <v>55.2</v>
      </c>
      <c r="U201" s="178">
        <v>53.999999999999993</v>
      </c>
      <c r="V201" s="178">
        <f>5000*0.0276</f>
        <v>138</v>
      </c>
      <c r="W201" s="178">
        <v>0</v>
      </c>
      <c r="X201" s="178">
        <v>0</v>
      </c>
      <c r="Y201" s="178">
        <v>0</v>
      </c>
      <c r="Z201" s="178">
        <v>0</v>
      </c>
      <c r="AA201" s="178">
        <v>0</v>
      </c>
      <c r="AB201" s="206">
        <f t="shared" si="47"/>
        <v>391.2</v>
      </c>
      <c r="AD201" s="182">
        <f t="shared" si="52"/>
        <v>44357</v>
      </c>
      <c r="AE201" s="301">
        <f>S201*Assumption!$K$7</f>
        <v>11952</v>
      </c>
      <c r="AF201" s="301">
        <f>T201*Assumption!$K$10</f>
        <v>2263.2000000000003</v>
      </c>
      <c r="AG201" s="301">
        <f>U201*Assumption!$K$9</f>
        <v>2969.9999999999995</v>
      </c>
      <c r="AH201" s="301">
        <f>V201*Assumption!$K$11</f>
        <v>5106</v>
      </c>
      <c r="AI201" s="301">
        <f>W201*Assumption!$K$6</f>
        <v>0</v>
      </c>
      <c r="AJ201" s="301">
        <f>X201*Assumption!$K$8</f>
        <v>0</v>
      </c>
      <c r="AK201" s="301">
        <f>Y201*Assumption!$K$12</f>
        <v>0</v>
      </c>
      <c r="AL201" s="301">
        <f>Z201*Assumption!$K$14</f>
        <v>0</v>
      </c>
      <c r="AM201" s="301">
        <f>AA201*Assumption!$K$13</f>
        <v>0</v>
      </c>
      <c r="AN201" s="206">
        <f t="shared" si="48"/>
        <v>22291.200000000001</v>
      </c>
    </row>
    <row r="202" spans="2:40" x14ac:dyDescent="0.35">
      <c r="B202" s="44">
        <v>44358</v>
      </c>
      <c r="C202" s="178">
        <v>0</v>
      </c>
      <c r="D202" s="178">
        <f t="shared" si="49"/>
        <v>0</v>
      </c>
      <c r="E202" s="178">
        <v>0</v>
      </c>
      <c r="F202" s="178">
        <v>0</v>
      </c>
      <c r="G202" s="178">
        <v>0</v>
      </c>
      <c r="H202" s="178">
        <v>0</v>
      </c>
      <c r="I202" s="178">
        <v>0</v>
      </c>
      <c r="J202" s="178">
        <v>0</v>
      </c>
      <c r="K202" s="178">
        <v>0</v>
      </c>
      <c r="L202" s="178">
        <v>0</v>
      </c>
      <c r="M202" s="178">
        <v>0</v>
      </c>
      <c r="N202" s="179">
        <v>0</v>
      </c>
      <c r="O202" s="53"/>
      <c r="P202" s="182">
        <f t="shared" si="51"/>
        <v>44358</v>
      </c>
      <c r="Q202" s="178">
        <v>0</v>
      </c>
      <c r="R202" s="205">
        <f t="shared" si="50"/>
        <v>0</v>
      </c>
      <c r="S202" s="178">
        <v>0</v>
      </c>
      <c r="T202" s="178">
        <v>0</v>
      </c>
      <c r="U202" s="178">
        <v>0</v>
      </c>
      <c r="V202" s="178">
        <v>0</v>
      </c>
      <c r="W202" s="178">
        <v>0</v>
      </c>
      <c r="X202" s="178">
        <v>0</v>
      </c>
      <c r="Y202" s="178">
        <v>0</v>
      </c>
      <c r="Z202" s="178">
        <v>0</v>
      </c>
      <c r="AA202" s="178">
        <v>0</v>
      </c>
      <c r="AB202" s="206">
        <f t="shared" si="47"/>
        <v>0</v>
      </c>
      <c r="AD202" s="182">
        <f t="shared" si="52"/>
        <v>44358</v>
      </c>
      <c r="AE202" s="301">
        <f>S202*Assumption!$K$7</f>
        <v>0</v>
      </c>
      <c r="AF202" s="301">
        <f>T202*Assumption!$K$10</f>
        <v>0</v>
      </c>
      <c r="AG202" s="301">
        <f>U202*Assumption!$K$9</f>
        <v>0</v>
      </c>
      <c r="AH202" s="301">
        <f>V202*Assumption!$K$11</f>
        <v>0</v>
      </c>
      <c r="AI202" s="301">
        <f>W202*Assumption!$K$6</f>
        <v>0</v>
      </c>
      <c r="AJ202" s="301">
        <f>X202*Assumption!$K$8</f>
        <v>0</v>
      </c>
      <c r="AK202" s="301">
        <f>Y202*Assumption!$K$12</f>
        <v>0</v>
      </c>
      <c r="AL202" s="301">
        <f>Z202*Assumption!$K$14</f>
        <v>0</v>
      </c>
      <c r="AM202" s="301">
        <f>AA202*Assumption!$K$13</f>
        <v>0</v>
      </c>
      <c r="AN202" s="206">
        <f t="shared" si="48"/>
        <v>0</v>
      </c>
    </row>
    <row r="203" spans="2:40" x14ac:dyDescent="0.35">
      <c r="B203" s="44">
        <v>44359</v>
      </c>
      <c r="C203" s="178">
        <v>0</v>
      </c>
      <c r="D203" s="178">
        <f t="shared" si="49"/>
        <v>0</v>
      </c>
      <c r="E203" s="178">
        <v>0</v>
      </c>
      <c r="F203" s="178">
        <v>0</v>
      </c>
      <c r="G203" s="178">
        <v>0</v>
      </c>
      <c r="H203" s="178">
        <v>0</v>
      </c>
      <c r="I203" s="178">
        <v>0</v>
      </c>
      <c r="J203" s="178">
        <v>0</v>
      </c>
      <c r="K203" s="178">
        <v>0</v>
      </c>
      <c r="L203" s="178">
        <v>0</v>
      </c>
      <c r="M203" s="178">
        <v>0</v>
      </c>
      <c r="N203" s="179">
        <v>0</v>
      </c>
      <c r="O203" s="53"/>
      <c r="P203" s="182">
        <f t="shared" si="51"/>
        <v>44359</v>
      </c>
      <c r="Q203" s="178">
        <v>0</v>
      </c>
      <c r="R203" s="205">
        <f t="shared" si="50"/>
        <v>0</v>
      </c>
      <c r="S203" s="178">
        <v>0</v>
      </c>
      <c r="T203" s="178">
        <v>0</v>
      </c>
      <c r="U203" s="178">
        <v>0</v>
      </c>
      <c r="V203" s="178">
        <v>0</v>
      </c>
      <c r="W203" s="178">
        <v>0</v>
      </c>
      <c r="X203" s="178">
        <v>0</v>
      </c>
      <c r="Y203" s="178">
        <v>0</v>
      </c>
      <c r="Z203" s="178">
        <v>0</v>
      </c>
      <c r="AA203" s="178">
        <v>0</v>
      </c>
      <c r="AB203" s="206">
        <f t="shared" si="47"/>
        <v>0</v>
      </c>
      <c r="AD203" s="182">
        <f t="shared" si="52"/>
        <v>44359</v>
      </c>
      <c r="AE203" s="301">
        <f>S203*Assumption!$K$7</f>
        <v>0</v>
      </c>
      <c r="AF203" s="301">
        <f>T203*Assumption!$K$10</f>
        <v>0</v>
      </c>
      <c r="AG203" s="301">
        <f>U203*Assumption!$K$9</f>
        <v>0</v>
      </c>
      <c r="AH203" s="301">
        <f>V203*Assumption!$K$11</f>
        <v>0</v>
      </c>
      <c r="AI203" s="301">
        <f>W203*Assumption!$K$6</f>
        <v>0</v>
      </c>
      <c r="AJ203" s="301">
        <f>X203*Assumption!$K$8</f>
        <v>0</v>
      </c>
      <c r="AK203" s="301">
        <f>Y203*Assumption!$K$12</f>
        <v>0</v>
      </c>
      <c r="AL203" s="301">
        <f>Z203*Assumption!$K$14</f>
        <v>0</v>
      </c>
      <c r="AM203" s="301">
        <f>AA203*Assumption!$K$13</f>
        <v>0</v>
      </c>
      <c r="AN203" s="206">
        <f t="shared" si="48"/>
        <v>0</v>
      </c>
    </row>
    <row r="204" spans="2:40" x14ac:dyDescent="0.35">
      <c r="B204" s="44">
        <v>44360</v>
      </c>
      <c r="C204" s="178">
        <v>0</v>
      </c>
      <c r="D204" s="178">
        <f t="shared" si="49"/>
        <v>0</v>
      </c>
      <c r="E204" s="178">
        <v>0</v>
      </c>
      <c r="F204" s="178">
        <v>0</v>
      </c>
      <c r="G204" s="178">
        <v>0</v>
      </c>
      <c r="H204" s="178">
        <v>0</v>
      </c>
      <c r="I204" s="178">
        <v>0</v>
      </c>
      <c r="J204" s="178">
        <v>0</v>
      </c>
      <c r="K204" s="178">
        <v>0</v>
      </c>
      <c r="L204" s="178">
        <v>0</v>
      </c>
      <c r="M204" s="178">
        <v>0</v>
      </c>
      <c r="N204" s="179">
        <v>0</v>
      </c>
      <c r="O204" s="53"/>
      <c r="P204" s="182">
        <f t="shared" si="51"/>
        <v>44360</v>
      </c>
      <c r="Q204" s="178">
        <v>0</v>
      </c>
      <c r="R204" s="205">
        <f t="shared" si="50"/>
        <v>0</v>
      </c>
      <c r="S204" s="178">
        <v>0</v>
      </c>
      <c r="T204" s="178">
        <v>0</v>
      </c>
      <c r="U204" s="178">
        <v>0</v>
      </c>
      <c r="V204" s="178">
        <v>0</v>
      </c>
      <c r="W204" s="178">
        <v>0</v>
      </c>
      <c r="X204" s="178">
        <v>0</v>
      </c>
      <c r="Y204" s="178">
        <v>0</v>
      </c>
      <c r="Z204" s="178">
        <v>0</v>
      </c>
      <c r="AA204" s="178">
        <v>0</v>
      </c>
      <c r="AB204" s="206">
        <f t="shared" si="47"/>
        <v>0</v>
      </c>
      <c r="AD204" s="182">
        <f t="shared" si="52"/>
        <v>44360</v>
      </c>
      <c r="AE204" s="301">
        <f>S204*Assumption!$K$7</f>
        <v>0</v>
      </c>
      <c r="AF204" s="301">
        <f>T204*Assumption!$K$10</f>
        <v>0</v>
      </c>
      <c r="AG204" s="301">
        <f>U204*Assumption!$K$9</f>
        <v>0</v>
      </c>
      <c r="AH204" s="301">
        <f>V204*Assumption!$K$11</f>
        <v>0</v>
      </c>
      <c r="AI204" s="301">
        <f>W204*Assumption!$K$6</f>
        <v>0</v>
      </c>
      <c r="AJ204" s="301">
        <f>X204*Assumption!$K$8</f>
        <v>0</v>
      </c>
      <c r="AK204" s="301">
        <f>Y204*Assumption!$K$12</f>
        <v>0</v>
      </c>
      <c r="AL204" s="301">
        <f>Z204*Assumption!$K$14</f>
        <v>0</v>
      </c>
      <c r="AM204" s="301">
        <f>AA204*Assumption!$K$13</f>
        <v>0</v>
      </c>
      <c r="AN204" s="206">
        <f t="shared" si="48"/>
        <v>0</v>
      </c>
    </row>
    <row r="205" spans="2:40" x14ac:dyDescent="0.35">
      <c r="B205" s="44">
        <v>44361</v>
      </c>
      <c r="C205" s="178">
        <v>0</v>
      </c>
      <c r="D205" s="178">
        <f t="shared" si="49"/>
        <v>0</v>
      </c>
      <c r="E205" s="178">
        <v>0</v>
      </c>
      <c r="F205" s="178">
        <v>0</v>
      </c>
      <c r="G205" s="178">
        <v>0</v>
      </c>
      <c r="H205" s="178">
        <v>0</v>
      </c>
      <c r="I205" s="178">
        <v>0</v>
      </c>
      <c r="J205" s="178">
        <v>0</v>
      </c>
      <c r="K205" s="178">
        <v>0</v>
      </c>
      <c r="L205" s="178">
        <v>0</v>
      </c>
      <c r="M205" s="178">
        <v>0</v>
      </c>
      <c r="N205" s="179">
        <v>0</v>
      </c>
      <c r="O205" s="53"/>
      <c r="P205" s="182">
        <f t="shared" si="51"/>
        <v>44361</v>
      </c>
      <c r="Q205" s="178">
        <v>0</v>
      </c>
      <c r="R205" s="205">
        <f t="shared" si="50"/>
        <v>0</v>
      </c>
      <c r="S205" s="178">
        <v>0</v>
      </c>
      <c r="T205" s="178">
        <v>0</v>
      </c>
      <c r="U205" s="178">
        <v>0</v>
      </c>
      <c r="V205" s="178">
        <v>0</v>
      </c>
      <c r="W205" s="178">
        <v>0</v>
      </c>
      <c r="X205" s="178">
        <v>0</v>
      </c>
      <c r="Y205" s="178">
        <v>0</v>
      </c>
      <c r="Z205" s="178">
        <v>0</v>
      </c>
      <c r="AA205" s="178">
        <v>0</v>
      </c>
      <c r="AB205" s="206">
        <f t="shared" si="47"/>
        <v>0</v>
      </c>
      <c r="AD205" s="182">
        <f t="shared" si="52"/>
        <v>44361</v>
      </c>
      <c r="AE205" s="301">
        <f>S205*Assumption!$K$7</f>
        <v>0</v>
      </c>
      <c r="AF205" s="301">
        <f>T205*Assumption!$K$10</f>
        <v>0</v>
      </c>
      <c r="AG205" s="301">
        <f>U205*Assumption!$K$9</f>
        <v>0</v>
      </c>
      <c r="AH205" s="301">
        <f>V205*Assumption!$K$11</f>
        <v>0</v>
      </c>
      <c r="AI205" s="301">
        <f>W205*Assumption!$K$6</f>
        <v>0</v>
      </c>
      <c r="AJ205" s="301">
        <f>X205*Assumption!$K$8</f>
        <v>0</v>
      </c>
      <c r="AK205" s="301">
        <f>Y205*Assumption!$K$12</f>
        <v>0</v>
      </c>
      <c r="AL205" s="301">
        <f>Z205*Assumption!$K$14</f>
        <v>0</v>
      </c>
      <c r="AM205" s="301">
        <f>AA205*Assumption!$K$13</f>
        <v>0</v>
      </c>
      <c r="AN205" s="206">
        <f t="shared" si="48"/>
        <v>0</v>
      </c>
    </row>
    <row r="206" spans="2:40" x14ac:dyDescent="0.35">
      <c r="B206" s="44">
        <v>44362</v>
      </c>
      <c r="C206" s="178">
        <v>0</v>
      </c>
      <c r="D206" s="178">
        <f t="shared" si="49"/>
        <v>0</v>
      </c>
      <c r="E206" s="178">
        <v>0</v>
      </c>
      <c r="F206" s="178">
        <v>0</v>
      </c>
      <c r="G206" s="178">
        <v>0</v>
      </c>
      <c r="H206" s="178">
        <v>0</v>
      </c>
      <c r="I206" s="178">
        <v>0</v>
      </c>
      <c r="J206" s="178">
        <v>0</v>
      </c>
      <c r="K206" s="178">
        <v>0</v>
      </c>
      <c r="L206" s="178">
        <v>0</v>
      </c>
      <c r="M206" s="178">
        <v>0</v>
      </c>
      <c r="N206" s="179">
        <v>0</v>
      </c>
      <c r="O206" s="53"/>
      <c r="P206" s="182">
        <f t="shared" si="51"/>
        <v>44362</v>
      </c>
      <c r="Q206" s="178">
        <v>0</v>
      </c>
      <c r="R206" s="205">
        <f t="shared" si="50"/>
        <v>0</v>
      </c>
      <c r="S206" s="178">
        <v>0</v>
      </c>
      <c r="T206" s="178">
        <v>0</v>
      </c>
      <c r="U206" s="178">
        <v>0</v>
      </c>
      <c r="V206" s="178">
        <v>0</v>
      </c>
      <c r="W206" s="178">
        <v>0</v>
      </c>
      <c r="X206" s="178">
        <v>0</v>
      </c>
      <c r="Y206" s="178">
        <v>0</v>
      </c>
      <c r="Z206" s="178">
        <v>0</v>
      </c>
      <c r="AA206" s="178">
        <v>0</v>
      </c>
      <c r="AB206" s="206">
        <f t="shared" si="47"/>
        <v>0</v>
      </c>
      <c r="AD206" s="182">
        <f t="shared" si="52"/>
        <v>44362</v>
      </c>
      <c r="AE206" s="301">
        <f>S206*Assumption!$K$7</f>
        <v>0</v>
      </c>
      <c r="AF206" s="301">
        <f>T206*Assumption!$K$10</f>
        <v>0</v>
      </c>
      <c r="AG206" s="301">
        <f>U206*Assumption!$K$9</f>
        <v>0</v>
      </c>
      <c r="AH206" s="301">
        <f>V206*Assumption!$K$11</f>
        <v>0</v>
      </c>
      <c r="AI206" s="301">
        <f>W206*Assumption!$K$6</f>
        <v>0</v>
      </c>
      <c r="AJ206" s="301">
        <f>X206*Assumption!$K$8</f>
        <v>0</v>
      </c>
      <c r="AK206" s="301">
        <f>Y206*Assumption!$K$12</f>
        <v>0</v>
      </c>
      <c r="AL206" s="301">
        <f>Z206*Assumption!$K$14</f>
        <v>0</v>
      </c>
      <c r="AM206" s="301">
        <f>AA206*Assumption!$K$13</f>
        <v>0</v>
      </c>
      <c r="AN206" s="206">
        <f t="shared" si="48"/>
        <v>0</v>
      </c>
    </row>
    <row r="207" spans="2:40" x14ac:dyDescent="0.35">
      <c r="B207" s="44">
        <v>44363</v>
      </c>
      <c r="C207" s="178">
        <v>0</v>
      </c>
      <c r="D207" s="178">
        <f t="shared" si="49"/>
        <v>0</v>
      </c>
      <c r="E207" s="178">
        <v>0</v>
      </c>
      <c r="F207" s="178">
        <v>0</v>
      </c>
      <c r="G207" s="178">
        <v>0</v>
      </c>
      <c r="H207" s="178">
        <v>0</v>
      </c>
      <c r="I207" s="178">
        <v>0</v>
      </c>
      <c r="J207" s="178">
        <v>0</v>
      </c>
      <c r="K207" s="178">
        <v>0</v>
      </c>
      <c r="L207" s="178">
        <v>0</v>
      </c>
      <c r="M207" s="178">
        <v>0</v>
      </c>
      <c r="N207" s="179">
        <v>0</v>
      </c>
      <c r="O207" s="53"/>
      <c r="P207" s="182">
        <f t="shared" si="51"/>
        <v>44363</v>
      </c>
      <c r="Q207" s="178">
        <v>0</v>
      </c>
      <c r="R207" s="205">
        <f t="shared" si="50"/>
        <v>0</v>
      </c>
      <c r="S207" s="178">
        <v>0</v>
      </c>
      <c r="T207" s="178">
        <v>0</v>
      </c>
      <c r="U207" s="178">
        <v>0</v>
      </c>
      <c r="V207" s="178">
        <v>0</v>
      </c>
      <c r="W207" s="178">
        <v>0</v>
      </c>
      <c r="X207" s="178">
        <v>0</v>
      </c>
      <c r="Y207" s="178">
        <v>0</v>
      </c>
      <c r="Z207" s="178">
        <v>0</v>
      </c>
      <c r="AA207" s="178">
        <v>0</v>
      </c>
      <c r="AB207" s="206">
        <f t="shared" si="47"/>
        <v>0</v>
      </c>
      <c r="AD207" s="182">
        <f t="shared" si="52"/>
        <v>44363</v>
      </c>
      <c r="AE207" s="301">
        <f>S207*Assumption!$K$7</f>
        <v>0</v>
      </c>
      <c r="AF207" s="301">
        <f>T207*Assumption!$K$10</f>
        <v>0</v>
      </c>
      <c r="AG207" s="301">
        <f>U207*Assumption!$K$9</f>
        <v>0</v>
      </c>
      <c r="AH207" s="301">
        <f>V207*Assumption!$K$11</f>
        <v>0</v>
      </c>
      <c r="AI207" s="301">
        <f>W207*Assumption!$K$6</f>
        <v>0</v>
      </c>
      <c r="AJ207" s="301">
        <f>X207*Assumption!$K$8</f>
        <v>0</v>
      </c>
      <c r="AK207" s="301">
        <f>Y207*Assumption!$K$12</f>
        <v>0</v>
      </c>
      <c r="AL207" s="301">
        <f>Z207*Assumption!$K$14</f>
        <v>0</v>
      </c>
      <c r="AM207" s="301">
        <f>AA207*Assumption!$K$13</f>
        <v>0</v>
      </c>
      <c r="AN207" s="206">
        <f t="shared" si="48"/>
        <v>0</v>
      </c>
    </row>
    <row r="208" spans="2:40" x14ac:dyDescent="0.35">
      <c r="B208" s="44">
        <v>44364</v>
      </c>
      <c r="C208" s="178">
        <v>0</v>
      </c>
      <c r="D208" s="178">
        <f t="shared" si="49"/>
        <v>0</v>
      </c>
      <c r="E208" s="178">
        <v>0</v>
      </c>
      <c r="F208" s="178">
        <v>0</v>
      </c>
      <c r="G208" s="178">
        <v>0</v>
      </c>
      <c r="H208" s="178">
        <v>0</v>
      </c>
      <c r="I208" s="178">
        <v>0</v>
      </c>
      <c r="J208" s="178">
        <v>0</v>
      </c>
      <c r="K208" s="178">
        <v>0</v>
      </c>
      <c r="L208" s="178">
        <v>0</v>
      </c>
      <c r="M208" s="178">
        <v>0</v>
      </c>
      <c r="N208" s="179">
        <v>0</v>
      </c>
      <c r="O208" s="53"/>
      <c r="P208" s="182">
        <f t="shared" si="51"/>
        <v>44364</v>
      </c>
      <c r="Q208" s="178">
        <v>0</v>
      </c>
      <c r="R208" s="205">
        <f t="shared" si="50"/>
        <v>0</v>
      </c>
      <c r="S208" s="178">
        <v>0</v>
      </c>
      <c r="T208" s="178">
        <v>0</v>
      </c>
      <c r="U208" s="178">
        <v>0</v>
      </c>
      <c r="V208" s="178">
        <v>0</v>
      </c>
      <c r="W208" s="178">
        <v>0</v>
      </c>
      <c r="X208" s="178">
        <v>0</v>
      </c>
      <c r="Y208" s="178">
        <v>0</v>
      </c>
      <c r="Z208" s="178">
        <v>0</v>
      </c>
      <c r="AA208" s="178">
        <v>0</v>
      </c>
      <c r="AB208" s="206">
        <f t="shared" si="47"/>
        <v>0</v>
      </c>
      <c r="AD208" s="182">
        <f t="shared" si="52"/>
        <v>44364</v>
      </c>
      <c r="AE208" s="301">
        <f>S208*Assumption!$K$7</f>
        <v>0</v>
      </c>
      <c r="AF208" s="301">
        <f>T208*Assumption!$K$10</f>
        <v>0</v>
      </c>
      <c r="AG208" s="301">
        <f>U208*Assumption!$K$9</f>
        <v>0</v>
      </c>
      <c r="AH208" s="301">
        <f>V208*Assumption!$K$11</f>
        <v>0</v>
      </c>
      <c r="AI208" s="301">
        <f>W208*Assumption!$K$6</f>
        <v>0</v>
      </c>
      <c r="AJ208" s="301">
        <f>X208*Assumption!$K$8</f>
        <v>0</v>
      </c>
      <c r="AK208" s="301">
        <f>Y208*Assumption!$K$12</f>
        <v>0</v>
      </c>
      <c r="AL208" s="301">
        <f>Z208*Assumption!$K$14</f>
        <v>0</v>
      </c>
      <c r="AM208" s="301">
        <f>AA208*Assumption!$K$13</f>
        <v>0</v>
      </c>
      <c r="AN208" s="206">
        <f t="shared" si="48"/>
        <v>0</v>
      </c>
    </row>
    <row r="209" spans="2:40" x14ac:dyDescent="0.35">
      <c r="B209" s="44">
        <v>44365</v>
      </c>
      <c r="C209" s="178">
        <v>0</v>
      </c>
      <c r="D209" s="178">
        <f t="shared" si="49"/>
        <v>0</v>
      </c>
      <c r="E209" s="178">
        <v>0</v>
      </c>
      <c r="F209" s="178">
        <v>0</v>
      </c>
      <c r="G209" s="178">
        <v>0</v>
      </c>
      <c r="H209" s="178">
        <v>0</v>
      </c>
      <c r="I209" s="178">
        <v>0</v>
      </c>
      <c r="J209" s="178">
        <v>0</v>
      </c>
      <c r="K209" s="178">
        <v>0</v>
      </c>
      <c r="L209" s="178">
        <v>0</v>
      </c>
      <c r="M209" s="178">
        <v>0</v>
      </c>
      <c r="N209" s="179">
        <v>0</v>
      </c>
      <c r="O209" s="53"/>
      <c r="P209" s="182">
        <f t="shared" si="51"/>
        <v>44365</v>
      </c>
      <c r="Q209" s="178">
        <v>0</v>
      </c>
      <c r="R209" s="205">
        <f t="shared" si="50"/>
        <v>0</v>
      </c>
      <c r="S209" s="178">
        <v>0</v>
      </c>
      <c r="T209" s="178">
        <v>0</v>
      </c>
      <c r="U209" s="178">
        <v>0</v>
      </c>
      <c r="V209" s="178">
        <v>0</v>
      </c>
      <c r="W209" s="178">
        <v>0</v>
      </c>
      <c r="X209" s="178">
        <v>0</v>
      </c>
      <c r="Y209" s="178">
        <v>0</v>
      </c>
      <c r="Z209" s="178">
        <v>0</v>
      </c>
      <c r="AA209" s="178">
        <v>0</v>
      </c>
      <c r="AB209" s="206">
        <f t="shared" si="47"/>
        <v>0</v>
      </c>
      <c r="AD209" s="182">
        <f t="shared" si="52"/>
        <v>44365</v>
      </c>
      <c r="AE209" s="301">
        <f>S209*Assumption!$K$7</f>
        <v>0</v>
      </c>
      <c r="AF209" s="301">
        <f>T209*Assumption!$K$10</f>
        <v>0</v>
      </c>
      <c r="AG209" s="301">
        <f>U209*Assumption!$K$9</f>
        <v>0</v>
      </c>
      <c r="AH209" s="301">
        <f>V209*Assumption!$K$11</f>
        <v>0</v>
      </c>
      <c r="AI209" s="301">
        <f>W209*Assumption!$K$6</f>
        <v>0</v>
      </c>
      <c r="AJ209" s="301">
        <f>X209*Assumption!$K$8</f>
        <v>0</v>
      </c>
      <c r="AK209" s="301">
        <f>Y209*Assumption!$K$12</f>
        <v>0</v>
      </c>
      <c r="AL209" s="301">
        <f>Z209*Assumption!$K$14</f>
        <v>0</v>
      </c>
      <c r="AM209" s="301">
        <f>AA209*Assumption!$K$13</f>
        <v>0</v>
      </c>
      <c r="AN209" s="206">
        <f t="shared" si="48"/>
        <v>0</v>
      </c>
    </row>
    <row r="210" spans="2:40" x14ac:dyDescent="0.35">
      <c r="B210" s="44">
        <v>44366</v>
      </c>
      <c r="C210" s="178">
        <v>0</v>
      </c>
      <c r="D210" s="178">
        <f t="shared" si="49"/>
        <v>0</v>
      </c>
      <c r="E210" s="178">
        <v>0</v>
      </c>
      <c r="F210" s="178">
        <v>0</v>
      </c>
      <c r="G210" s="178">
        <v>0</v>
      </c>
      <c r="H210" s="178">
        <v>0</v>
      </c>
      <c r="I210" s="178">
        <v>0</v>
      </c>
      <c r="J210" s="178">
        <v>0</v>
      </c>
      <c r="K210" s="178">
        <v>0</v>
      </c>
      <c r="L210" s="178">
        <v>0</v>
      </c>
      <c r="M210" s="178">
        <v>0</v>
      </c>
      <c r="N210" s="179">
        <v>0</v>
      </c>
      <c r="O210" s="53"/>
      <c r="P210" s="182">
        <f t="shared" si="51"/>
        <v>44366</v>
      </c>
      <c r="Q210" s="178">
        <v>0</v>
      </c>
      <c r="R210" s="205">
        <f t="shared" si="50"/>
        <v>0</v>
      </c>
      <c r="S210" s="178">
        <v>0</v>
      </c>
      <c r="T210" s="178">
        <v>0</v>
      </c>
      <c r="U210" s="178">
        <v>0</v>
      </c>
      <c r="V210" s="178">
        <v>0</v>
      </c>
      <c r="W210" s="178">
        <v>0</v>
      </c>
      <c r="X210" s="178">
        <v>0</v>
      </c>
      <c r="Y210" s="178">
        <v>0</v>
      </c>
      <c r="Z210" s="178">
        <v>0</v>
      </c>
      <c r="AA210" s="178">
        <v>0</v>
      </c>
      <c r="AB210" s="206">
        <f t="shared" si="47"/>
        <v>0</v>
      </c>
      <c r="AD210" s="182">
        <f t="shared" si="52"/>
        <v>44366</v>
      </c>
      <c r="AE210" s="301">
        <f>S210*Assumption!$K$7</f>
        <v>0</v>
      </c>
      <c r="AF210" s="301">
        <f>T210*Assumption!$K$10</f>
        <v>0</v>
      </c>
      <c r="AG210" s="301">
        <f>U210*Assumption!$K$9</f>
        <v>0</v>
      </c>
      <c r="AH210" s="301">
        <f>V210*Assumption!$K$11</f>
        <v>0</v>
      </c>
      <c r="AI210" s="301">
        <f>W210*Assumption!$K$6</f>
        <v>0</v>
      </c>
      <c r="AJ210" s="301">
        <f>X210*Assumption!$K$8</f>
        <v>0</v>
      </c>
      <c r="AK210" s="301">
        <f>Y210*Assumption!$K$12</f>
        <v>0</v>
      </c>
      <c r="AL210" s="301">
        <f>Z210*Assumption!$K$14</f>
        <v>0</v>
      </c>
      <c r="AM210" s="301">
        <f>AA210*Assumption!$K$13</f>
        <v>0</v>
      </c>
      <c r="AN210" s="206">
        <f t="shared" si="48"/>
        <v>0</v>
      </c>
    </row>
    <row r="211" spans="2:40" x14ac:dyDescent="0.35">
      <c r="B211" s="44">
        <v>44367</v>
      </c>
      <c r="C211" s="178">
        <v>140</v>
      </c>
      <c r="D211" s="178">
        <f t="shared" si="49"/>
        <v>403.2</v>
      </c>
      <c r="E211" s="178">
        <v>21.5</v>
      </c>
      <c r="F211" s="178">
        <v>16</v>
      </c>
      <c r="G211" s="178">
        <v>255</v>
      </c>
      <c r="H211" s="178">
        <v>12.6</v>
      </c>
      <c r="I211" s="178">
        <v>114</v>
      </c>
      <c r="J211" s="178">
        <v>4.2</v>
      </c>
      <c r="K211" s="178">
        <v>214</v>
      </c>
      <c r="L211" s="178">
        <v>210</v>
      </c>
      <c r="M211" s="178">
        <v>0</v>
      </c>
      <c r="N211" s="179">
        <v>0</v>
      </c>
      <c r="O211" s="53"/>
      <c r="P211" s="182">
        <f t="shared" si="51"/>
        <v>44367</v>
      </c>
      <c r="Q211" s="178">
        <v>140</v>
      </c>
      <c r="R211" s="205">
        <f t="shared" si="50"/>
        <v>403.2</v>
      </c>
      <c r="S211" s="178">
        <v>6</v>
      </c>
      <c r="T211" s="178">
        <v>252</v>
      </c>
      <c r="U211" s="178">
        <v>0</v>
      </c>
      <c r="V211" s="178">
        <f>5000*0.0276</f>
        <v>138</v>
      </c>
      <c r="W211" s="178">
        <v>0</v>
      </c>
      <c r="X211" s="178">
        <v>0</v>
      </c>
      <c r="Y211" s="178">
        <v>0</v>
      </c>
      <c r="Z211" s="178">
        <v>0</v>
      </c>
      <c r="AA211" s="178">
        <v>0</v>
      </c>
      <c r="AB211" s="206">
        <f t="shared" si="47"/>
        <v>396</v>
      </c>
      <c r="AD211" s="182">
        <f t="shared" si="52"/>
        <v>44367</v>
      </c>
      <c r="AE211" s="301">
        <f>S211*Assumption!$K$7</f>
        <v>498</v>
      </c>
      <c r="AF211" s="301">
        <f>T211*Assumption!$K$10</f>
        <v>10332</v>
      </c>
      <c r="AG211" s="301">
        <f>U211*Assumption!$K$9</f>
        <v>0</v>
      </c>
      <c r="AH211" s="301">
        <f>V211*Assumption!$K$11</f>
        <v>5106</v>
      </c>
      <c r="AI211" s="301">
        <f>W211*Assumption!$K$6</f>
        <v>0</v>
      </c>
      <c r="AJ211" s="301">
        <f>X211*Assumption!$K$8</f>
        <v>0</v>
      </c>
      <c r="AK211" s="301">
        <f>Y211*Assumption!$K$12</f>
        <v>0</v>
      </c>
      <c r="AL211" s="301">
        <f>Z211*Assumption!$K$14</f>
        <v>0</v>
      </c>
      <c r="AM211" s="301">
        <f>AA211*Assumption!$K$13</f>
        <v>0</v>
      </c>
      <c r="AN211" s="206">
        <f t="shared" si="48"/>
        <v>15936</v>
      </c>
    </row>
    <row r="212" spans="2:40" x14ac:dyDescent="0.35">
      <c r="B212" s="44">
        <v>44368</v>
      </c>
      <c r="C212" s="178">
        <v>140</v>
      </c>
      <c r="D212" s="178">
        <f t="shared" si="49"/>
        <v>403.2</v>
      </c>
      <c r="E212" s="178">
        <v>21.5</v>
      </c>
      <c r="F212" s="178">
        <v>16</v>
      </c>
      <c r="G212" s="178">
        <v>255</v>
      </c>
      <c r="H212" s="178">
        <v>12.6</v>
      </c>
      <c r="I212" s="178">
        <v>114</v>
      </c>
      <c r="J212" s="178">
        <v>4.2</v>
      </c>
      <c r="K212" s="178">
        <v>214</v>
      </c>
      <c r="L212" s="178">
        <v>210</v>
      </c>
      <c r="M212" s="178">
        <v>0</v>
      </c>
      <c r="N212" s="179">
        <v>0</v>
      </c>
      <c r="O212" s="53"/>
      <c r="P212" s="182">
        <f t="shared" si="51"/>
        <v>44368</v>
      </c>
      <c r="Q212" s="178">
        <v>140</v>
      </c>
      <c r="R212" s="205">
        <f t="shared" si="50"/>
        <v>403.2</v>
      </c>
      <c r="S212" s="178">
        <v>60</v>
      </c>
      <c r="T212" s="178">
        <v>216</v>
      </c>
      <c r="U212" s="178">
        <v>0</v>
      </c>
      <c r="V212" s="178">
        <f>4500*0.0276</f>
        <v>124.2</v>
      </c>
      <c r="W212" s="178">
        <v>0</v>
      </c>
      <c r="X212" s="178">
        <v>0</v>
      </c>
      <c r="Y212" s="178">
        <v>0</v>
      </c>
      <c r="Z212" s="178">
        <v>0</v>
      </c>
      <c r="AA212" s="178">
        <v>0</v>
      </c>
      <c r="AB212" s="206">
        <f t="shared" si="47"/>
        <v>400.2</v>
      </c>
      <c r="AD212" s="182">
        <f t="shared" si="52"/>
        <v>44368</v>
      </c>
      <c r="AE212" s="301">
        <f>S212*Assumption!$K$7</f>
        <v>4980</v>
      </c>
      <c r="AF212" s="301">
        <f>T212*Assumption!$K$10</f>
        <v>8856</v>
      </c>
      <c r="AG212" s="301">
        <f>U212*Assumption!$K$9</f>
        <v>0</v>
      </c>
      <c r="AH212" s="301">
        <f>V212*Assumption!$K$11</f>
        <v>4595.4000000000005</v>
      </c>
      <c r="AI212" s="301">
        <f>W212*Assumption!$K$6</f>
        <v>0</v>
      </c>
      <c r="AJ212" s="301">
        <f>X212*Assumption!$K$8</f>
        <v>0</v>
      </c>
      <c r="AK212" s="301">
        <f>Y212*Assumption!$K$12</f>
        <v>0</v>
      </c>
      <c r="AL212" s="301">
        <f>Z212*Assumption!$K$14</f>
        <v>0</v>
      </c>
      <c r="AM212" s="301">
        <f>AA212*Assumption!$K$13</f>
        <v>0</v>
      </c>
      <c r="AN212" s="206">
        <f t="shared" si="48"/>
        <v>18431.400000000001</v>
      </c>
    </row>
    <row r="213" spans="2:40" x14ac:dyDescent="0.35">
      <c r="B213" s="44">
        <v>44369</v>
      </c>
      <c r="C213" s="178">
        <v>140</v>
      </c>
      <c r="D213" s="178">
        <f t="shared" si="49"/>
        <v>403.2</v>
      </c>
      <c r="E213" s="178">
        <v>21.5</v>
      </c>
      <c r="F213" s="178">
        <v>16</v>
      </c>
      <c r="G213" s="178">
        <v>255</v>
      </c>
      <c r="H213" s="178">
        <v>12.6</v>
      </c>
      <c r="I213" s="178">
        <v>114</v>
      </c>
      <c r="J213" s="178">
        <v>4.2</v>
      </c>
      <c r="K213" s="178">
        <v>214</v>
      </c>
      <c r="L213" s="178">
        <v>210</v>
      </c>
      <c r="M213" s="178">
        <v>0</v>
      </c>
      <c r="N213" s="179">
        <v>0</v>
      </c>
      <c r="O213" s="53"/>
      <c r="P213" s="182">
        <f t="shared" si="51"/>
        <v>44369</v>
      </c>
      <c r="Q213" s="178">
        <v>140</v>
      </c>
      <c r="R213" s="205">
        <f t="shared" si="50"/>
        <v>403.2</v>
      </c>
      <c r="S213" s="178">
        <v>144</v>
      </c>
      <c r="T213" s="178">
        <v>0</v>
      </c>
      <c r="U213" s="178">
        <v>116.99999999999999</v>
      </c>
      <c r="V213" s="178">
        <f>5000*0.0276</f>
        <v>138</v>
      </c>
      <c r="W213" s="178">
        <v>0</v>
      </c>
      <c r="X213" s="178">
        <v>0</v>
      </c>
      <c r="Y213" s="178">
        <v>0</v>
      </c>
      <c r="Z213" s="178">
        <v>0</v>
      </c>
      <c r="AA213" s="178">
        <v>0</v>
      </c>
      <c r="AB213" s="206">
        <f t="shared" si="47"/>
        <v>399</v>
      </c>
      <c r="AD213" s="182">
        <f t="shared" si="52"/>
        <v>44369</v>
      </c>
      <c r="AE213" s="301">
        <f>S213*Assumption!$K$7</f>
        <v>11952</v>
      </c>
      <c r="AF213" s="301">
        <f>T213*Assumption!$K$10</f>
        <v>0</v>
      </c>
      <c r="AG213" s="301">
        <f>U213*Assumption!$K$9</f>
        <v>6434.9999999999991</v>
      </c>
      <c r="AH213" s="301">
        <f>V213*Assumption!$K$11</f>
        <v>5106</v>
      </c>
      <c r="AI213" s="301">
        <f>W213*Assumption!$K$6</f>
        <v>0</v>
      </c>
      <c r="AJ213" s="301">
        <f>X213*Assumption!$K$8</f>
        <v>0</v>
      </c>
      <c r="AK213" s="301">
        <f>Y213*Assumption!$K$12</f>
        <v>0</v>
      </c>
      <c r="AL213" s="301">
        <f>Z213*Assumption!$K$14</f>
        <v>0</v>
      </c>
      <c r="AM213" s="301">
        <f>AA213*Assumption!$K$13</f>
        <v>0</v>
      </c>
      <c r="AN213" s="206">
        <f t="shared" si="48"/>
        <v>23493</v>
      </c>
    </row>
    <row r="214" spans="2:40" x14ac:dyDescent="0.35">
      <c r="B214" s="44">
        <v>44370</v>
      </c>
      <c r="C214" s="178">
        <v>140</v>
      </c>
      <c r="D214" s="178">
        <f t="shared" si="49"/>
        <v>403.2</v>
      </c>
      <c r="E214" s="178">
        <v>21.5</v>
      </c>
      <c r="F214" s="178">
        <v>16</v>
      </c>
      <c r="G214" s="178">
        <v>255</v>
      </c>
      <c r="H214" s="178">
        <v>12.6</v>
      </c>
      <c r="I214" s="178">
        <v>114</v>
      </c>
      <c r="J214" s="178">
        <v>4.2</v>
      </c>
      <c r="K214" s="178">
        <v>214</v>
      </c>
      <c r="L214" s="178">
        <v>210</v>
      </c>
      <c r="M214" s="178">
        <v>0</v>
      </c>
      <c r="N214" s="179">
        <v>0</v>
      </c>
      <c r="O214" s="53"/>
      <c r="P214" s="182">
        <f t="shared" si="51"/>
        <v>44370</v>
      </c>
      <c r="Q214" s="178">
        <v>140</v>
      </c>
      <c r="R214" s="205">
        <f t="shared" si="50"/>
        <v>403.2</v>
      </c>
      <c r="S214" s="178">
        <v>132</v>
      </c>
      <c r="T214" s="178">
        <v>168</v>
      </c>
      <c r="U214" s="178">
        <v>90</v>
      </c>
      <c r="V214" s="178">
        <v>0</v>
      </c>
      <c r="W214" s="178">
        <v>0</v>
      </c>
      <c r="X214" s="178">
        <v>0</v>
      </c>
      <c r="Y214" s="178">
        <v>0</v>
      </c>
      <c r="Z214" s="178">
        <v>0</v>
      </c>
      <c r="AA214" s="178">
        <v>0</v>
      </c>
      <c r="AB214" s="206">
        <f t="shared" si="47"/>
        <v>390</v>
      </c>
      <c r="AD214" s="182">
        <f t="shared" si="52"/>
        <v>44370</v>
      </c>
      <c r="AE214" s="301">
        <f>S214*Assumption!$K$7</f>
        <v>10956</v>
      </c>
      <c r="AF214" s="301">
        <f>T214*Assumption!$K$10</f>
        <v>6888</v>
      </c>
      <c r="AG214" s="301">
        <f>U214*Assumption!$K$9</f>
        <v>4950</v>
      </c>
      <c r="AH214" s="301">
        <f>V214*Assumption!$K$11</f>
        <v>0</v>
      </c>
      <c r="AI214" s="301">
        <f>W214*Assumption!$K$6</f>
        <v>0</v>
      </c>
      <c r="AJ214" s="301">
        <f>X214*Assumption!$K$8</f>
        <v>0</v>
      </c>
      <c r="AK214" s="301">
        <f>Y214*Assumption!$K$12</f>
        <v>0</v>
      </c>
      <c r="AL214" s="301">
        <f>Z214*Assumption!$K$14</f>
        <v>0</v>
      </c>
      <c r="AM214" s="301">
        <f>AA214*Assumption!$K$13</f>
        <v>0</v>
      </c>
      <c r="AN214" s="206">
        <f t="shared" si="48"/>
        <v>22794</v>
      </c>
    </row>
    <row r="215" spans="2:40" x14ac:dyDescent="0.35">
      <c r="B215" s="44">
        <v>44371</v>
      </c>
      <c r="C215" s="178">
        <v>140</v>
      </c>
      <c r="D215" s="178">
        <f t="shared" si="49"/>
        <v>403.2</v>
      </c>
      <c r="E215" s="178">
        <v>19.5</v>
      </c>
      <c r="F215" s="178">
        <v>14</v>
      </c>
      <c r="G215" s="178">
        <v>276</v>
      </c>
      <c r="H215" s="178">
        <v>12.6</v>
      </c>
      <c r="I215" s="178">
        <v>125</v>
      </c>
      <c r="J215" s="178">
        <v>4.2</v>
      </c>
      <c r="K215" s="178">
        <v>205</v>
      </c>
      <c r="L215" s="178">
        <v>210</v>
      </c>
      <c r="M215" s="178">
        <v>0</v>
      </c>
      <c r="N215" s="179">
        <v>0</v>
      </c>
      <c r="O215" s="53"/>
      <c r="P215" s="182">
        <f t="shared" si="51"/>
        <v>44371</v>
      </c>
      <c r="Q215" s="178">
        <v>140</v>
      </c>
      <c r="R215" s="205">
        <f t="shared" si="50"/>
        <v>403.2</v>
      </c>
      <c r="S215" s="178">
        <v>147.6</v>
      </c>
      <c r="T215" s="178">
        <v>120</v>
      </c>
      <c r="U215" s="178">
        <v>125.99999999999999</v>
      </c>
      <c r="V215" s="178">
        <v>0</v>
      </c>
      <c r="W215" s="178">
        <v>0</v>
      </c>
      <c r="X215" s="178">
        <v>0</v>
      </c>
      <c r="Y215" s="178">
        <v>0</v>
      </c>
      <c r="Z215" s="178">
        <v>0</v>
      </c>
      <c r="AA215" s="178">
        <v>0</v>
      </c>
      <c r="AB215" s="206">
        <f t="shared" si="47"/>
        <v>393.6</v>
      </c>
      <c r="AD215" s="182">
        <f t="shared" si="52"/>
        <v>44371</v>
      </c>
      <c r="AE215" s="301">
        <f>S215*Assumption!$K$7</f>
        <v>12250.8</v>
      </c>
      <c r="AF215" s="301">
        <f>T215*Assumption!$K$10</f>
        <v>4920</v>
      </c>
      <c r="AG215" s="301">
        <f>U215*Assumption!$K$9</f>
        <v>6929.9999999999991</v>
      </c>
      <c r="AH215" s="301">
        <f>V215*Assumption!$K$11</f>
        <v>0</v>
      </c>
      <c r="AI215" s="301">
        <f>W215*Assumption!$K$6</f>
        <v>0</v>
      </c>
      <c r="AJ215" s="301">
        <f>X215*Assumption!$K$8</f>
        <v>0</v>
      </c>
      <c r="AK215" s="301">
        <f>Y215*Assumption!$K$12</f>
        <v>0</v>
      </c>
      <c r="AL215" s="301">
        <f>Z215*Assumption!$K$14</f>
        <v>0</v>
      </c>
      <c r="AM215" s="301">
        <f>AA215*Assumption!$K$13</f>
        <v>0</v>
      </c>
      <c r="AN215" s="206">
        <f t="shared" si="48"/>
        <v>24100.799999999999</v>
      </c>
    </row>
    <row r="216" spans="2:40" x14ac:dyDescent="0.35">
      <c r="B216" s="44">
        <v>44372</v>
      </c>
      <c r="C216" s="178">
        <v>140</v>
      </c>
      <c r="D216" s="178">
        <f t="shared" si="49"/>
        <v>403.2</v>
      </c>
      <c r="E216" s="178">
        <v>19.5</v>
      </c>
      <c r="F216" s="178">
        <v>14</v>
      </c>
      <c r="G216" s="178">
        <v>276</v>
      </c>
      <c r="H216" s="178">
        <v>12.6</v>
      </c>
      <c r="I216" s="178">
        <v>125</v>
      </c>
      <c r="J216" s="178">
        <v>4.2</v>
      </c>
      <c r="K216" s="178">
        <v>205</v>
      </c>
      <c r="L216" s="178">
        <v>210</v>
      </c>
      <c r="M216" s="178">
        <v>0</v>
      </c>
      <c r="N216" s="179">
        <v>0</v>
      </c>
      <c r="O216" s="53"/>
      <c r="P216" s="182">
        <f t="shared" si="51"/>
        <v>44372</v>
      </c>
      <c r="Q216" s="178">
        <v>140</v>
      </c>
      <c r="R216" s="205">
        <f t="shared" si="50"/>
        <v>403.2</v>
      </c>
      <c r="S216" s="178">
        <v>108</v>
      </c>
      <c r="T216" s="178">
        <v>144</v>
      </c>
      <c r="U216" s="178">
        <v>144</v>
      </c>
      <c r="V216" s="178">
        <v>0</v>
      </c>
      <c r="W216" s="178">
        <v>0</v>
      </c>
      <c r="X216" s="178">
        <v>0</v>
      </c>
      <c r="Y216" s="178">
        <v>0</v>
      </c>
      <c r="Z216" s="178">
        <v>0</v>
      </c>
      <c r="AA216" s="178">
        <v>0</v>
      </c>
      <c r="AB216" s="206">
        <f t="shared" si="47"/>
        <v>396</v>
      </c>
      <c r="AD216" s="182">
        <f t="shared" si="52"/>
        <v>44372</v>
      </c>
      <c r="AE216" s="301">
        <f>S216*Assumption!$K$7</f>
        <v>8964</v>
      </c>
      <c r="AF216" s="301">
        <f>T216*Assumption!$K$10</f>
        <v>5904</v>
      </c>
      <c r="AG216" s="301">
        <f>U216*Assumption!$K$9</f>
        <v>7920</v>
      </c>
      <c r="AH216" s="301">
        <f>V216*Assumption!$K$11</f>
        <v>0</v>
      </c>
      <c r="AI216" s="301">
        <f>W216*Assumption!$K$6</f>
        <v>0</v>
      </c>
      <c r="AJ216" s="301">
        <f>X216*Assumption!$K$8</f>
        <v>0</v>
      </c>
      <c r="AK216" s="301">
        <f>Y216*Assumption!$K$12</f>
        <v>0</v>
      </c>
      <c r="AL216" s="301">
        <f>Z216*Assumption!$K$14</f>
        <v>0</v>
      </c>
      <c r="AM216" s="301">
        <f>AA216*Assumption!$K$13</f>
        <v>0</v>
      </c>
      <c r="AN216" s="206">
        <f t="shared" si="48"/>
        <v>22788</v>
      </c>
    </row>
    <row r="217" spans="2:40" x14ac:dyDescent="0.35">
      <c r="B217" s="44">
        <v>44373</v>
      </c>
      <c r="C217" s="178">
        <v>140</v>
      </c>
      <c r="D217" s="178">
        <f t="shared" si="49"/>
        <v>403.2</v>
      </c>
      <c r="E217" s="178">
        <v>19.5</v>
      </c>
      <c r="F217" s="178">
        <v>14</v>
      </c>
      <c r="G217" s="178">
        <v>276</v>
      </c>
      <c r="H217" s="178">
        <v>12.6</v>
      </c>
      <c r="I217" s="178">
        <v>125</v>
      </c>
      <c r="J217" s="178">
        <v>4.2</v>
      </c>
      <c r="K217" s="178">
        <v>205</v>
      </c>
      <c r="L217" s="178">
        <v>210</v>
      </c>
      <c r="M217" s="178">
        <v>0</v>
      </c>
      <c r="N217" s="179">
        <v>0</v>
      </c>
      <c r="O217" s="53"/>
      <c r="P217" s="182">
        <f t="shared" si="51"/>
        <v>44373</v>
      </c>
      <c r="Q217" s="178">
        <v>140</v>
      </c>
      <c r="R217" s="205">
        <f t="shared" si="50"/>
        <v>403.2</v>
      </c>
      <c r="S217" s="178">
        <v>146.4</v>
      </c>
      <c r="T217" s="178">
        <v>100.8</v>
      </c>
      <c r="U217" s="178">
        <v>0</v>
      </c>
      <c r="V217" s="178">
        <f>5500*0.0276</f>
        <v>151.80000000000001</v>
      </c>
      <c r="W217" s="178">
        <v>0</v>
      </c>
      <c r="X217" s="178">
        <v>0</v>
      </c>
      <c r="Y217" s="178">
        <v>0</v>
      </c>
      <c r="Z217" s="178">
        <v>0</v>
      </c>
      <c r="AA217" s="178">
        <v>0</v>
      </c>
      <c r="AB217" s="206">
        <f t="shared" si="47"/>
        <v>399</v>
      </c>
      <c r="AD217" s="182">
        <f t="shared" si="52"/>
        <v>44373</v>
      </c>
      <c r="AE217" s="301">
        <f>S217*Assumption!$K$7</f>
        <v>12151.2</v>
      </c>
      <c r="AF217" s="301">
        <f>T217*Assumption!$K$10</f>
        <v>4132.8</v>
      </c>
      <c r="AG217" s="301">
        <f>U217*Assumption!$K$9</f>
        <v>0</v>
      </c>
      <c r="AH217" s="301">
        <f>V217*Assumption!$K$11</f>
        <v>5616.6</v>
      </c>
      <c r="AI217" s="301">
        <f>W217*Assumption!$K$6</f>
        <v>0</v>
      </c>
      <c r="AJ217" s="301">
        <f>X217*Assumption!$K$8</f>
        <v>0</v>
      </c>
      <c r="AK217" s="301">
        <f>Y217*Assumption!$K$12</f>
        <v>0</v>
      </c>
      <c r="AL217" s="301">
        <f>Z217*Assumption!$K$14</f>
        <v>0</v>
      </c>
      <c r="AM217" s="301">
        <f>AA217*Assumption!$K$13</f>
        <v>0</v>
      </c>
      <c r="AN217" s="206">
        <f t="shared" si="48"/>
        <v>21900.6</v>
      </c>
    </row>
    <row r="218" spans="2:40" x14ac:dyDescent="0.35">
      <c r="B218" s="44">
        <v>44374</v>
      </c>
      <c r="C218" s="178">
        <v>140</v>
      </c>
      <c r="D218" s="178">
        <f t="shared" si="49"/>
        <v>403.2</v>
      </c>
      <c r="E218" s="178">
        <v>22.5</v>
      </c>
      <c r="F218" s="178">
        <v>13.5</v>
      </c>
      <c r="G218" s="178">
        <v>250.5</v>
      </c>
      <c r="H218" s="178">
        <v>12.6</v>
      </c>
      <c r="I218" s="178">
        <v>115</v>
      </c>
      <c r="J218" s="178">
        <v>4.2</v>
      </c>
      <c r="K218" s="178">
        <v>210</v>
      </c>
      <c r="L218" s="178">
        <v>210</v>
      </c>
      <c r="M218" s="178">
        <v>0</v>
      </c>
      <c r="N218" s="179">
        <v>0</v>
      </c>
      <c r="O218" s="53"/>
      <c r="P218" s="182">
        <f t="shared" si="51"/>
        <v>44374</v>
      </c>
      <c r="Q218" s="178">
        <v>140</v>
      </c>
      <c r="R218" s="205">
        <f t="shared" si="50"/>
        <v>403.2</v>
      </c>
      <c r="S218" s="178">
        <v>146.4</v>
      </c>
      <c r="T218" s="178">
        <v>100.8</v>
      </c>
      <c r="U218" s="178">
        <v>0</v>
      </c>
      <c r="V218" s="178">
        <f>5500*0.0276</f>
        <v>151.80000000000001</v>
      </c>
      <c r="W218" s="178">
        <v>0</v>
      </c>
      <c r="X218" s="178">
        <v>0</v>
      </c>
      <c r="Y218" s="178">
        <v>0</v>
      </c>
      <c r="Z218" s="178">
        <v>0</v>
      </c>
      <c r="AA218" s="178">
        <v>0</v>
      </c>
      <c r="AB218" s="206">
        <f t="shared" si="47"/>
        <v>399</v>
      </c>
      <c r="AD218" s="182">
        <f t="shared" si="52"/>
        <v>44374</v>
      </c>
      <c r="AE218" s="301">
        <f>S218*Assumption!$K$7</f>
        <v>12151.2</v>
      </c>
      <c r="AF218" s="301">
        <f>T218*Assumption!$K$10</f>
        <v>4132.8</v>
      </c>
      <c r="AG218" s="301">
        <f>U218*Assumption!$K$9</f>
        <v>0</v>
      </c>
      <c r="AH218" s="301">
        <f>V218*Assumption!$K$11</f>
        <v>5616.6</v>
      </c>
      <c r="AI218" s="301">
        <f>W218*Assumption!$K$6</f>
        <v>0</v>
      </c>
      <c r="AJ218" s="301">
        <f>X218*Assumption!$K$8</f>
        <v>0</v>
      </c>
      <c r="AK218" s="301">
        <f>Y218*Assumption!$K$12</f>
        <v>0</v>
      </c>
      <c r="AL218" s="301">
        <f>Z218*Assumption!$K$14</f>
        <v>0</v>
      </c>
      <c r="AM218" s="301">
        <f>AA218*Assumption!$K$13</f>
        <v>0</v>
      </c>
      <c r="AN218" s="206">
        <f t="shared" si="48"/>
        <v>21900.6</v>
      </c>
    </row>
    <row r="219" spans="2:40" x14ac:dyDescent="0.35">
      <c r="B219" s="44">
        <v>44375</v>
      </c>
      <c r="C219" s="178">
        <v>140</v>
      </c>
      <c r="D219" s="178">
        <f t="shared" si="49"/>
        <v>403.2</v>
      </c>
      <c r="E219" s="178">
        <v>22.5</v>
      </c>
      <c r="F219" s="178">
        <v>13.5</v>
      </c>
      <c r="G219" s="178">
        <v>250.5</v>
      </c>
      <c r="H219" s="178">
        <v>12.6</v>
      </c>
      <c r="I219" s="178">
        <v>115</v>
      </c>
      <c r="J219" s="178">
        <v>4.2</v>
      </c>
      <c r="K219" s="178">
        <v>210</v>
      </c>
      <c r="L219" s="178">
        <v>210</v>
      </c>
      <c r="M219" s="178">
        <v>0</v>
      </c>
      <c r="N219" s="179">
        <v>0</v>
      </c>
      <c r="O219" s="53"/>
      <c r="P219" s="182">
        <f t="shared" si="51"/>
        <v>44375</v>
      </c>
      <c r="Q219" s="178">
        <v>140</v>
      </c>
      <c r="R219" s="205">
        <f t="shared" si="50"/>
        <v>403.2</v>
      </c>
      <c r="S219" s="178">
        <v>146.4</v>
      </c>
      <c r="T219" s="178">
        <v>100.8</v>
      </c>
      <c r="U219" s="178">
        <v>0</v>
      </c>
      <c r="V219" s="178">
        <v>151.80000000000001</v>
      </c>
      <c r="W219" s="178">
        <v>0</v>
      </c>
      <c r="X219" s="178">
        <v>0</v>
      </c>
      <c r="Y219" s="178">
        <v>0</v>
      </c>
      <c r="Z219" s="178">
        <v>0</v>
      </c>
      <c r="AA219" s="178">
        <v>0</v>
      </c>
      <c r="AB219" s="206">
        <f t="shared" si="47"/>
        <v>399</v>
      </c>
      <c r="AD219" s="182">
        <f t="shared" si="52"/>
        <v>44375</v>
      </c>
      <c r="AE219" s="301">
        <f>S219*Assumption!$K$7</f>
        <v>12151.2</v>
      </c>
      <c r="AF219" s="301">
        <f>T219*Assumption!$K$10</f>
        <v>4132.8</v>
      </c>
      <c r="AG219" s="301">
        <f>U219*Assumption!$K$9</f>
        <v>0</v>
      </c>
      <c r="AH219" s="301">
        <f>V219*Assumption!$K$11</f>
        <v>5616.6</v>
      </c>
      <c r="AI219" s="301">
        <f>W219*Assumption!$K$6</f>
        <v>0</v>
      </c>
      <c r="AJ219" s="301">
        <f>X219*Assumption!$K$8</f>
        <v>0</v>
      </c>
      <c r="AK219" s="301">
        <f>Y219*Assumption!$K$12</f>
        <v>0</v>
      </c>
      <c r="AL219" s="301">
        <f>Z219*Assumption!$K$14</f>
        <v>0</v>
      </c>
      <c r="AM219" s="301">
        <f>AA219*Assumption!$K$13</f>
        <v>0</v>
      </c>
      <c r="AN219" s="206">
        <f t="shared" si="48"/>
        <v>21900.6</v>
      </c>
    </row>
    <row r="220" spans="2:40" x14ac:dyDescent="0.35">
      <c r="B220" s="44">
        <v>44376</v>
      </c>
      <c r="C220" s="178">
        <v>0</v>
      </c>
      <c r="D220" s="178">
        <f t="shared" si="49"/>
        <v>0</v>
      </c>
      <c r="E220" s="178">
        <v>0</v>
      </c>
      <c r="F220" s="178">
        <v>0</v>
      </c>
      <c r="G220" s="178">
        <v>0</v>
      </c>
      <c r="H220" s="178">
        <v>0</v>
      </c>
      <c r="I220" s="178">
        <v>0</v>
      </c>
      <c r="J220" s="178">
        <v>0</v>
      </c>
      <c r="K220" s="178">
        <v>0</v>
      </c>
      <c r="L220" s="178">
        <v>0</v>
      </c>
      <c r="M220" s="178">
        <v>0</v>
      </c>
      <c r="N220" s="179">
        <v>0</v>
      </c>
      <c r="O220" s="53"/>
      <c r="P220" s="182">
        <f t="shared" si="51"/>
        <v>44376</v>
      </c>
      <c r="Q220" s="178">
        <v>0</v>
      </c>
      <c r="R220" s="205">
        <f t="shared" si="50"/>
        <v>0</v>
      </c>
      <c r="S220" s="178">
        <v>0</v>
      </c>
      <c r="T220" s="178">
        <v>0</v>
      </c>
      <c r="U220" s="178">
        <v>0</v>
      </c>
      <c r="V220" s="178">
        <v>0</v>
      </c>
      <c r="W220" s="178">
        <v>0</v>
      </c>
      <c r="X220" s="178">
        <v>0</v>
      </c>
      <c r="Y220" s="178">
        <v>0</v>
      </c>
      <c r="Z220" s="178">
        <v>0</v>
      </c>
      <c r="AA220" s="178">
        <v>0</v>
      </c>
      <c r="AB220" s="206">
        <f t="shared" si="47"/>
        <v>0</v>
      </c>
      <c r="AD220" s="182">
        <f t="shared" si="52"/>
        <v>44376</v>
      </c>
      <c r="AE220" s="301">
        <f>S220*Assumption!$K$7</f>
        <v>0</v>
      </c>
      <c r="AF220" s="301">
        <f>T220*Assumption!$K$10</f>
        <v>0</v>
      </c>
      <c r="AG220" s="301">
        <f>U220*Assumption!$K$9</f>
        <v>0</v>
      </c>
      <c r="AH220" s="301">
        <f>V220*Assumption!$K$11</f>
        <v>0</v>
      </c>
      <c r="AI220" s="301">
        <f>W220*Assumption!$K$6</f>
        <v>0</v>
      </c>
      <c r="AJ220" s="301">
        <f>X220*Assumption!$K$8</f>
        <v>0</v>
      </c>
      <c r="AK220" s="301">
        <f>Y220*Assumption!$K$12</f>
        <v>0</v>
      </c>
      <c r="AL220" s="301">
        <f>Z220*Assumption!$K$14</f>
        <v>0</v>
      </c>
      <c r="AM220" s="301">
        <f>AA220*Assumption!$K$13</f>
        <v>0</v>
      </c>
      <c r="AN220" s="206">
        <f t="shared" si="48"/>
        <v>0</v>
      </c>
    </row>
    <row r="221" spans="2:40" x14ac:dyDescent="0.35">
      <c r="B221" s="44">
        <v>44377</v>
      </c>
      <c r="C221" s="178">
        <v>0</v>
      </c>
      <c r="D221" s="178">
        <f t="shared" si="49"/>
        <v>0</v>
      </c>
      <c r="E221" s="178">
        <v>0</v>
      </c>
      <c r="F221" s="178">
        <v>0</v>
      </c>
      <c r="G221" s="178">
        <v>0</v>
      </c>
      <c r="H221" s="178">
        <v>0</v>
      </c>
      <c r="I221" s="178">
        <v>0</v>
      </c>
      <c r="J221" s="178">
        <v>0</v>
      </c>
      <c r="K221" s="178">
        <v>0</v>
      </c>
      <c r="L221" s="178">
        <v>0</v>
      </c>
      <c r="M221" s="178">
        <v>0</v>
      </c>
      <c r="N221" s="179">
        <v>0</v>
      </c>
      <c r="O221" s="53"/>
      <c r="P221" s="182">
        <f t="shared" si="51"/>
        <v>44377</v>
      </c>
      <c r="Q221" s="178">
        <v>0</v>
      </c>
      <c r="R221" s="205">
        <f t="shared" si="50"/>
        <v>0</v>
      </c>
      <c r="S221" s="178">
        <v>0</v>
      </c>
      <c r="T221" s="178">
        <v>0</v>
      </c>
      <c r="U221" s="178">
        <v>0</v>
      </c>
      <c r="V221" s="178">
        <v>0</v>
      </c>
      <c r="W221" s="178">
        <v>0</v>
      </c>
      <c r="X221" s="178">
        <v>0</v>
      </c>
      <c r="Y221" s="178">
        <v>0</v>
      </c>
      <c r="Z221" s="178">
        <v>0</v>
      </c>
      <c r="AA221" s="178">
        <v>0</v>
      </c>
      <c r="AB221" s="206">
        <f t="shared" si="47"/>
        <v>0</v>
      </c>
      <c r="AD221" s="182">
        <f t="shared" si="52"/>
        <v>44377</v>
      </c>
      <c r="AE221" s="301">
        <f>S221*Assumption!$K$7</f>
        <v>0</v>
      </c>
      <c r="AF221" s="301">
        <f>T221*Assumption!$K$10</f>
        <v>0</v>
      </c>
      <c r="AG221" s="301">
        <f>U221*Assumption!$K$9</f>
        <v>0</v>
      </c>
      <c r="AH221" s="301">
        <f>V221*Assumption!$K$11</f>
        <v>0</v>
      </c>
      <c r="AI221" s="301">
        <f>W221*Assumption!$K$6</f>
        <v>0</v>
      </c>
      <c r="AJ221" s="301">
        <f>X221*Assumption!$K$8</f>
        <v>0</v>
      </c>
      <c r="AK221" s="301">
        <f>Y221*Assumption!$K$12</f>
        <v>0</v>
      </c>
      <c r="AL221" s="301">
        <f>Z221*Assumption!$K$14</f>
        <v>0</v>
      </c>
      <c r="AM221" s="301">
        <f>AA221*Assumption!$K$13</f>
        <v>0</v>
      </c>
      <c r="AN221" s="206">
        <f t="shared" si="48"/>
        <v>0</v>
      </c>
    </row>
    <row r="222" spans="2:40" ht="15" thickBot="1" x14ac:dyDescent="0.4">
      <c r="B222" s="184" t="s">
        <v>183</v>
      </c>
      <c r="C222" s="185">
        <f t="shared" ref="C222:N222" si="53">SUM(C193:C221)</f>
        <v>2100</v>
      </c>
      <c r="D222" s="185">
        <f t="shared" si="53"/>
        <v>6047.9999999999982</v>
      </c>
      <c r="E222" s="185">
        <f t="shared" si="53"/>
        <v>315.5</v>
      </c>
      <c r="F222" s="185">
        <f t="shared" si="53"/>
        <v>223</v>
      </c>
      <c r="G222" s="185">
        <f t="shared" si="53"/>
        <v>3969</v>
      </c>
      <c r="H222" s="185">
        <f t="shared" si="53"/>
        <v>188.99999999999994</v>
      </c>
      <c r="I222" s="185">
        <f t="shared" si="53"/>
        <v>1781</v>
      </c>
      <c r="J222" s="185">
        <f t="shared" si="53"/>
        <v>63.000000000000021</v>
      </c>
      <c r="K222" s="185">
        <f t="shared" si="53"/>
        <v>3151</v>
      </c>
      <c r="L222" s="185">
        <f t="shared" si="53"/>
        <v>3150</v>
      </c>
      <c r="M222" s="185">
        <f t="shared" si="53"/>
        <v>0</v>
      </c>
      <c r="N222" s="186">
        <f t="shared" si="53"/>
        <v>0</v>
      </c>
      <c r="O222" s="207"/>
      <c r="P222" s="184" t="s">
        <v>183</v>
      </c>
      <c r="Q222" s="188">
        <f t="shared" ref="Q222:AB222" si="54">SUM(Q192:Q221)</f>
        <v>2100</v>
      </c>
      <c r="R222" s="188">
        <f t="shared" si="54"/>
        <v>6047.9999999999982</v>
      </c>
      <c r="S222" s="188">
        <f t="shared" si="54"/>
        <v>1563.6000000000004</v>
      </c>
      <c r="T222" s="188">
        <f t="shared" si="54"/>
        <v>2440.8000000000006</v>
      </c>
      <c r="U222" s="188">
        <f t="shared" si="54"/>
        <v>945</v>
      </c>
      <c r="V222" s="188">
        <f t="shared" si="54"/>
        <v>993.59999999999991</v>
      </c>
      <c r="W222" s="188">
        <f t="shared" si="54"/>
        <v>0</v>
      </c>
      <c r="X222" s="188">
        <f t="shared" si="54"/>
        <v>0</v>
      </c>
      <c r="Y222" s="188">
        <f t="shared" si="54"/>
        <v>0</v>
      </c>
      <c r="Z222" s="188">
        <f t="shared" si="54"/>
        <v>0</v>
      </c>
      <c r="AA222" s="188">
        <f t="shared" si="54"/>
        <v>0</v>
      </c>
      <c r="AB222" s="189">
        <f t="shared" si="54"/>
        <v>5943</v>
      </c>
      <c r="AD222" s="184" t="s">
        <v>183</v>
      </c>
      <c r="AE222" s="304">
        <f>S222*Assumption!$K$7</f>
        <v>129778.80000000003</v>
      </c>
      <c r="AF222" s="304">
        <f>T222*Assumption!$K$10</f>
        <v>100072.80000000003</v>
      </c>
      <c r="AG222" s="304">
        <f>U222*Assumption!$K$9</f>
        <v>51975</v>
      </c>
      <c r="AH222" s="304">
        <f>V222*Assumption!$K$11</f>
        <v>36763.199999999997</v>
      </c>
      <c r="AI222" s="304">
        <f>W222*Assumption!$K$6</f>
        <v>0</v>
      </c>
      <c r="AJ222" s="304">
        <f>X222*Assumption!$K$8</f>
        <v>0</v>
      </c>
      <c r="AK222" s="304">
        <f>Y222*Assumption!$K$12</f>
        <v>0</v>
      </c>
      <c r="AL222" s="304">
        <f>Z222*Assumption!$K$14</f>
        <v>0</v>
      </c>
      <c r="AM222" s="304">
        <f>AA222*Assumption!$K$13</f>
        <v>0</v>
      </c>
      <c r="AN222" s="189">
        <f t="shared" ref="AN222" si="55">SUM(AN192:AN221)</f>
        <v>318589.79999999993</v>
      </c>
    </row>
    <row r="223" spans="2:40" x14ac:dyDescent="0.35">
      <c r="B223" s="190"/>
      <c r="C223" s="191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P223" s="190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  <c r="AB223" s="191"/>
      <c r="AD223" s="190"/>
      <c r="AE223" s="191"/>
      <c r="AF223" s="191"/>
      <c r="AG223" s="191"/>
      <c r="AH223" s="191"/>
      <c r="AI223" s="191"/>
      <c r="AJ223" s="191"/>
      <c r="AK223" s="191"/>
      <c r="AL223" s="191"/>
      <c r="AM223" s="191"/>
      <c r="AN223" s="191"/>
    </row>
    <row r="224" spans="2:40" ht="15" thickBot="1" x14ac:dyDescent="0.4">
      <c r="B224" s="190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P224" s="190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  <c r="AB224" s="191"/>
      <c r="AD224" s="190"/>
      <c r="AE224" s="191"/>
      <c r="AF224" s="191"/>
      <c r="AG224" s="191"/>
      <c r="AH224" s="191"/>
      <c r="AI224" s="191"/>
      <c r="AJ224" s="191"/>
      <c r="AK224" s="191"/>
      <c r="AL224" s="191"/>
      <c r="AM224" s="191"/>
      <c r="AN224" s="191"/>
    </row>
    <row r="225" spans="2:40" ht="21" x14ac:dyDescent="0.5">
      <c r="B225" s="565" t="s">
        <v>208</v>
      </c>
      <c r="C225" s="566"/>
      <c r="D225" s="566"/>
      <c r="E225" s="566"/>
      <c r="F225" s="566"/>
      <c r="G225" s="566"/>
      <c r="H225" s="566"/>
      <c r="I225" s="566"/>
      <c r="J225" s="566"/>
      <c r="K225" s="566"/>
      <c r="L225" s="566"/>
      <c r="M225" s="566"/>
      <c r="N225" s="567"/>
      <c r="P225" s="583" t="s">
        <v>208</v>
      </c>
      <c r="Q225" s="584"/>
      <c r="R225" s="584"/>
      <c r="S225" s="584"/>
      <c r="T225" s="584"/>
      <c r="U225" s="584"/>
      <c r="V225" s="584"/>
      <c r="W225" s="584"/>
      <c r="X225" s="584"/>
      <c r="Y225" s="584"/>
      <c r="Z225" s="584"/>
      <c r="AA225" s="584"/>
      <c r="AB225" s="585"/>
      <c r="AD225" s="583" t="s">
        <v>208</v>
      </c>
      <c r="AE225" s="584"/>
      <c r="AF225" s="584"/>
      <c r="AG225" s="584"/>
      <c r="AH225" s="584"/>
      <c r="AI225" s="584"/>
      <c r="AJ225" s="584"/>
      <c r="AK225" s="584"/>
      <c r="AL225" s="584"/>
      <c r="AM225" s="584"/>
      <c r="AN225" s="585"/>
    </row>
    <row r="226" spans="2:40" ht="21.5" thickBot="1" x14ac:dyDescent="0.55000000000000004">
      <c r="B226" s="574">
        <v>44378</v>
      </c>
      <c r="C226" s="575"/>
      <c r="D226" s="575"/>
      <c r="E226" s="575"/>
      <c r="F226" s="575"/>
      <c r="G226" s="575"/>
      <c r="H226" s="575"/>
      <c r="I226" s="575"/>
      <c r="J226" s="575"/>
      <c r="K226" s="575"/>
      <c r="L226" s="575"/>
      <c r="M226" s="575"/>
      <c r="N226" s="576"/>
      <c r="P226" s="586">
        <v>44378</v>
      </c>
      <c r="Q226" s="587"/>
      <c r="R226" s="587"/>
      <c r="S226" s="587"/>
      <c r="T226" s="587"/>
      <c r="U226" s="587"/>
      <c r="V226" s="587"/>
      <c r="W226" s="587"/>
      <c r="X226" s="587"/>
      <c r="Y226" s="587"/>
      <c r="Z226" s="587"/>
      <c r="AA226" s="587"/>
      <c r="AB226" s="588"/>
      <c r="AD226" s="586">
        <v>44378</v>
      </c>
      <c r="AE226" s="587"/>
      <c r="AF226" s="587"/>
      <c r="AG226" s="587"/>
      <c r="AH226" s="587"/>
      <c r="AI226" s="587"/>
      <c r="AJ226" s="587"/>
      <c r="AK226" s="587"/>
      <c r="AL226" s="587"/>
      <c r="AM226" s="587"/>
      <c r="AN226" s="588"/>
    </row>
    <row r="227" spans="2:40" ht="15" thickBot="1" x14ac:dyDescent="0.4">
      <c r="B227" s="598" t="s">
        <v>185</v>
      </c>
      <c r="C227" s="599"/>
      <c r="D227" s="599"/>
      <c r="E227" s="599"/>
      <c r="F227" s="599"/>
      <c r="G227" s="599"/>
      <c r="H227" s="599"/>
      <c r="I227" s="599"/>
      <c r="J227" s="599"/>
      <c r="K227" s="599"/>
      <c r="L227" s="599"/>
      <c r="M227" s="599"/>
      <c r="N227" s="600"/>
      <c r="O227" s="50"/>
      <c r="P227" s="589" t="s">
        <v>186</v>
      </c>
      <c r="Q227" s="590"/>
      <c r="R227" s="590"/>
      <c r="S227" s="590"/>
      <c r="T227" s="590"/>
      <c r="U227" s="590"/>
      <c r="V227" s="590"/>
      <c r="W227" s="590"/>
      <c r="X227" s="590"/>
      <c r="Y227" s="590"/>
      <c r="Z227" s="590"/>
      <c r="AA227" s="590"/>
      <c r="AB227" s="591"/>
      <c r="AD227" s="589" t="s">
        <v>341</v>
      </c>
      <c r="AE227" s="590"/>
      <c r="AF227" s="590"/>
      <c r="AG227" s="590"/>
      <c r="AH227" s="590"/>
      <c r="AI227" s="590"/>
      <c r="AJ227" s="590"/>
      <c r="AK227" s="590"/>
      <c r="AL227" s="590"/>
      <c r="AM227" s="590"/>
      <c r="AN227" s="591"/>
    </row>
    <row r="228" spans="2:40" ht="29.5" thickBot="1" x14ac:dyDescent="0.4">
      <c r="B228" s="173" t="s">
        <v>10</v>
      </c>
      <c r="C228" s="174" t="s">
        <v>187</v>
      </c>
      <c r="D228" s="174" t="s">
        <v>188</v>
      </c>
      <c r="E228" s="176" t="s">
        <v>189</v>
      </c>
      <c r="F228" s="176" t="s">
        <v>47</v>
      </c>
      <c r="G228" s="176" t="s">
        <v>190</v>
      </c>
      <c r="H228" s="176" t="s">
        <v>345</v>
      </c>
      <c r="I228" s="176" t="s">
        <v>191</v>
      </c>
      <c r="J228" s="176" t="s">
        <v>192</v>
      </c>
      <c r="K228" s="176" t="s">
        <v>193</v>
      </c>
      <c r="L228" s="193" t="s">
        <v>194</v>
      </c>
      <c r="M228" s="176" t="s">
        <v>195</v>
      </c>
      <c r="N228" s="177" t="s">
        <v>196</v>
      </c>
      <c r="P228" s="173" t="s">
        <v>10</v>
      </c>
      <c r="Q228" s="174" t="s">
        <v>187</v>
      </c>
      <c r="R228" s="174" t="s">
        <v>188</v>
      </c>
      <c r="S228" s="175" t="s">
        <v>197</v>
      </c>
      <c r="T228" s="174" t="s">
        <v>198</v>
      </c>
      <c r="U228" s="176" t="s">
        <v>199</v>
      </c>
      <c r="V228" s="176" t="s">
        <v>200</v>
      </c>
      <c r="W228" s="176" t="s">
        <v>201</v>
      </c>
      <c r="X228" s="176" t="s">
        <v>202</v>
      </c>
      <c r="Y228" s="176" t="s">
        <v>203</v>
      </c>
      <c r="Z228" s="176" t="s">
        <v>204</v>
      </c>
      <c r="AA228" s="176" t="s">
        <v>205</v>
      </c>
      <c r="AB228" s="177" t="s">
        <v>206</v>
      </c>
      <c r="AD228" s="173" t="s">
        <v>10</v>
      </c>
      <c r="AE228" s="175" t="s">
        <v>197</v>
      </c>
      <c r="AF228" s="174" t="s">
        <v>198</v>
      </c>
      <c r="AG228" s="176" t="s">
        <v>199</v>
      </c>
      <c r="AH228" s="176" t="s">
        <v>200</v>
      </c>
      <c r="AI228" s="176" t="s">
        <v>201</v>
      </c>
      <c r="AJ228" s="176" t="s">
        <v>202</v>
      </c>
      <c r="AK228" s="176" t="s">
        <v>203</v>
      </c>
      <c r="AL228" s="176" t="s">
        <v>204</v>
      </c>
      <c r="AM228" s="176" t="s">
        <v>205</v>
      </c>
      <c r="AN228" s="177" t="s">
        <v>339</v>
      </c>
    </row>
    <row r="229" spans="2:40" x14ac:dyDescent="0.35">
      <c r="B229" s="44">
        <v>44378</v>
      </c>
      <c r="C229" s="178">
        <v>140</v>
      </c>
      <c r="D229" s="178">
        <f>C229*2.88</f>
        <v>403.2</v>
      </c>
      <c r="E229" s="178">
        <v>29.5</v>
      </c>
      <c r="F229" s="178">
        <v>17.5</v>
      </c>
      <c r="G229" s="178">
        <v>185</v>
      </c>
      <c r="H229" s="178">
        <v>15.4</v>
      </c>
      <c r="I229" s="178">
        <v>127</v>
      </c>
      <c r="J229" s="178">
        <v>4.2</v>
      </c>
      <c r="K229" s="178">
        <v>210</v>
      </c>
      <c r="L229" s="178">
        <v>297.5</v>
      </c>
      <c r="M229" s="178">
        <v>308</v>
      </c>
      <c r="N229" s="179">
        <v>0</v>
      </c>
      <c r="O229" s="50"/>
      <c r="P229" s="180">
        <v>44378</v>
      </c>
      <c r="Q229" s="178">
        <v>140</v>
      </c>
      <c r="R229" s="205">
        <f>Q229*2.88</f>
        <v>403.2</v>
      </c>
      <c r="S229" s="178">
        <v>0</v>
      </c>
      <c r="T229" s="178">
        <v>388.8</v>
      </c>
      <c r="U229" s="178">
        <v>0</v>
      </c>
      <c r="V229" s="178">
        <v>0</v>
      </c>
      <c r="W229" s="178">
        <v>0</v>
      </c>
      <c r="X229" s="178">
        <v>0</v>
      </c>
      <c r="Y229" s="178">
        <v>0</v>
      </c>
      <c r="Z229" s="178">
        <v>0</v>
      </c>
      <c r="AA229" s="178">
        <v>0</v>
      </c>
      <c r="AB229" s="206">
        <f t="shared" ref="AB229:AB259" si="56">SUM(S229:AA229)</f>
        <v>388.8</v>
      </c>
      <c r="AD229" s="180">
        <v>44378</v>
      </c>
      <c r="AE229" s="301">
        <f>S229*Assumption!$K$7</f>
        <v>0</v>
      </c>
      <c r="AF229" s="301">
        <f>T229*Assumption!$K$10</f>
        <v>15940.800000000001</v>
      </c>
      <c r="AG229" s="301">
        <f>U229*Assumption!$K$9</f>
        <v>0</v>
      </c>
      <c r="AH229" s="301">
        <f>V229*Assumption!$K$11</f>
        <v>0</v>
      </c>
      <c r="AI229" s="301">
        <f>W229*Assumption!$K$6</f>
        <v>0</v>
      </c>
      <c r="AJ229" s="301">
        <f>X229*Assumption!$K$8</f>
        <v>0</v>
      </c>
      <c r="AK229" s="301">
        <f>Y229*Assumption!$K$12</f>
        <v>0</v>
      </c>
      <c r="AL229" s="301">
        <f>Z229*Assumption!$K$14</f>
        <v>0</v>
      </c>
      <c r="AM229" s="301">
        <f>AA229*Assumption!$K$13</f>
        <v>0</v>
      </c>
      <c r="AN229" s="206">
        <f t="shared" ref="AN229:AN259" si="57">SUM(AE229:AM229)</f>
        <v>15940.800000000001</v>
      </c>
    </row>
    <row r="230" spans="2:40" x14ac:dyDescent="0.35">
      <c r="B230" s="44">
        <v>44379</v>
      </c>
      <c r="C230" s="178">
        <v>140</v>
      </c>
      <c r="D230" s="178">
        <f t="shared" ref="D230:D257" si="58">C230*2.88</f>
        <v>403.2</v>
      </c>
      <c r="E230" s="178">
        <v>29.5</v>
      </c>
      <c r="F230" s="178">
        <v>17.5</v>
      </c>
      <c r="G230" s="178">
        <v>185</v>
      </c>
      <c r="H230" s="178">
        <v>15.4</v>
      </c>
      <c r="I230" s="178">
        <v>127</v>
      </c>
      <c r="J230" s="178">
        <v>4.2</v>
      </c>
      <c r="K230" s="178">
        <v>210</v>
      </c>
      <c r="L230" s="178">
        <v>297.5</v>
      </c>
      <c r="M230" s="178">
        <v>308</v>
      </c>
      <c r="N230" s="179">
        <v>0</v>
      </c>
      <c r="O230" s="50"/>
      <c r="P230" s="182">
        <f>P229+1</f>
        <v>44379</v>
      </c>
      <c r="Q230" s="178">
        <v>140</v>
      </c>
      <c r="R230" s="205">
        <f t="shared" ref="R230:R259" si="59">Q230*2.88</f>
        <v>403.2</v>
      </c>
      <c r="S230" s="178">
        <v>0</v>
      </c>
      <c r="T230" s="178">
        <v>391.2</v>
      </c>
      <c r="U230" s="178">
        <v>0</v>
      </c>
      <c r="V230" s="178">
        <v>0</v>
      </c>
      <c r="W230" s="178">
        <v>0</v>
      </c>
      <c r="X230" s="178">
        <v>0</v>
      </c>
      <c r="Y230" s="178">
        <v>0</v>
      </c>
      <c r="Z230" s="178">
        <v>0</v>
      </c>
      <c r="AA230" s="178">
        <v>0</v>
      </c>
      <c r="AB230" s="206">
        <f t="shared" si="56"/>
        <v>391.2</v>
      </c>
      <c r="AD230" s="182">
        <f>AD229+1</f>
        <v>44379</v>
      </c>
      <c r="AE230" s="301">
        <f>S230*Assumption!$K$7</f>
        <v>0</v>
      </c>
      <c r="AF230" s="301">
        <f>T230*Assumption!$K$10</f>
        <v>16039.199999999999</v>
      </c>
      <c r="AG230" s="301">
        <f>U230*Assumption!$K$9</f>
        <v>0</v>
      </c>
      <c r="AH230" s="301">
        <f>V230*Assumption!$K$11</f>
        <v>0</v>
      </c>
      <c r="AI230" s="301">
        <f>W230*Assumption!$K$6</f>
        <v>0</v>
      </c>
      <c r="AJ230" s="301">
        <f>X230*Assumption!$K$8</f>
        <v>0</v>
      </c>
      <c r="AK230" s="301">
        <f>Y230*Assumption!$K$12</f>
        <v>0</v>
      </c>
      <c r="AL230" s="301">
        <f>Z230*Assumption!$K$14</f>
        <v>0</v>
      </c>
      <c r="AM230" s="301">
        <f>AA230*Assumption!$K$13</f>
        <v>0</v>
      </c>
      <c r="AN230" s="206">
        <f t="shared" si="57"/>
        <v>16039.199999999999</v>
      </c>
    </row>
    <row r="231" spans="2:40" x14ac:dyDescent="0.35">
      <c r="B231" s="44">
        <v>44380</v>
      </c>
      <c r="C231" s="178">
        <v>140</v>
      </c>
      <c r="D231" s="178">
        <f t="shared" si="58"/>
        <v>403.2</v>
      </c>
      <c r="E231" s="178">
        <v>29.5</v>
      </c>
      <c r="F231" s="178">
        <v>17.5</v>
      </c>
      <c r="G231" s="178">
        <v>185</v>
      </c>
      <c r="H231" s="178">
        <v>15.4</v>
      </c>
      <c r="I231" s="178">
        <v>127</v>
      </c>
      <c r="J231" s="178">
        <v>4.2</v>
      </c>
      <c r="K231" s="178">
        <v>210</v>
      </c>
      <c r="L231" s="178">
        <v>297.5</v>
      </c>
      <c r="M231" s="178">
        <v>308</v>
      </c>
      <c r="N231" s="179">
        <v>0</v>
      </c>
      <c r="O231" s="50"/>
      <c r="P231" s="182">
        <f t="shared" ref="P231:P259" si="60">P230+1</f>
        <v>44380</v>
      </c>
      <c r="Q231" s="178">
        <v>140</v>
      </c>
      <c r="R231" s="205">
        <f t="shared" si="59"/>
        <v>403.2</v>
      </c>
      <c r="S231" s="178">
        <v>0</v>
      </c>
      <c r="T231" s="178">
        <v>388.8</v>
      </c>
      <c r="U231" s="178">
        <v>0</v>
      </c>
      <c r="V231" s="178">
        <v>0</v>
      </c>
      <c r="W231" s="178">
        <v>0</v>
      </c>
      <c r="X231" s="178">
        <v>0</v>
      </c>
      <c r="Y231" s="178">
        <v>0</v>
      </c>
      <c r="Z231" s="178">
        <v>0</v>
      </c>
      <c r="AA231" s="178">
        <v>0</v>
      </c>
      <c r="AB231" s="206">
        <f t="shared" si="56"/>
        <v>388.8</v>
      </c>
      <c r="AD231" s="182">
        <f t="shared" ref="AD231:AD259" si="61">AD230+1</f>
        <v>44380</v>
      </c>
      <c r="AE231" s="301">
        <f>S231*Assumption!$K$7</f>
        <v>0</v>
      </c>
      <c r="AF231" s="301">
        <f>T231*Assumption!$K$10</f>
        <v>15940.800000000001</v>
      </c>
      <c r="AG231" s="301">
        <f>U231*Assumption!$K$9</f>
        <v>0</v>
      </c>
      <c r="AH231" s="301">
        <f>V231*Assumption!$K$11</f>
        <v>0</v>
      </c>
      <c r="AI231" s="301">
        <f>W231*Assumption!$K$6</f>
        <v>0</v>
      </c>
      <c r="AJ231" s="301">
        <f>X231*Assumption!$K$8</f>
        <v>0</v>
      </c>
      <c r="AK231" s="301">
        <f>Y231*Assumption!$K$12</f>
        <v>0</v>
      </c>
      <c r="AL231" s="301">
        <f>Z231*Assumption!$K$14</f>
        <v>0</v>
      </c>
      <c r="AM231" s="301">
        <f>AA231*Assumption!$K$13</f>
        <v>0</v>
      </c>
      <c r="AN231" s="206">
        <f t="shared" si="57"/>
        <v>15940.800000000001</v>
      </c>
    </row>
    <row r="232" spans="2:40" x14ac:dyDescent="0.35">
      <c r="B232" s="44">
        <v>44381</v>
      </c>
      <c r="C232" s="178">
        <v>140</v>
      </c>
      <c r="D232" s="178">
        <f t="shared" si="58"/>
        <v>403.2</v>
      </c>
      <c r="E232" s="178">
        <v>29.5</v>
      </c>
      <c r="F232" s="178">
        <v>17.5</v>
      </c>
      <c r="G232" s="178">
        <v>185</v>
      </c>
      <c r="H232" s="178">
        <v>15.4</v>
      </c>
      <c r="I232" s="178">
        <v>127</v>
      </c>
      <c r="J232" s="178">
        <v>4.2</v>
      </c>
      <c r="K232" s="178">
        <v>210</v>
      </c>
      <c r="L232" s="178">
        <v>297.5</v>
      </c>
      <c r="M232" s="178">
        <v>308</v>
      </c>
      <c r="N232" s="179">
        <v>0</v>
      </c>
      <c r="O232" s="50"/>
      <c r="P232" s="182">
        <f t="shared" si="60"/>
        <v>44381</v>
      </c>
      <c r="Q232" s="178">
        <v>140</v>
      </c>
      <c r="R232" s="205">
        <f t="shared" si="59"/>
        <v>403.2</v>
      </c>
      <c r="S232" s="178">
        <v>0</v>
      </c>
      <c r="T232" s="178">
        <v>388.8</v>
      </c>
      <c r="U232" s="178">
        <v>0</v>
      </c>
      <c r="V232" s="178">
        <v>0</v>
      </c>
      <c r="W232" s="178">
        <v>0</v>
      </c>
      <c r="X232" s="178">
        <v>0</v>
      </c>
      <c r="Y232" s="178">
        <v>0</v>
      </c>
      <c r="Z232" s="178">
        <v>0</v>
      </c>
      <c r="AA232" s="178">
        <v>0</v>
      </c>
      <c r="AB232" s="206">
        <f t="shared" si="56"/>
        <v>388.8</v>
      </c>
      <c r="AD232" s="182">
        <f t="shared" si="61"/>
        <v>44381</v>
      </c>
      <c r="AE232" s="301">
        <f>S232*Assumption!$K$7</f>
        <v>0</v>
      </c>
      <c r="AF232" s="301">
        <f>T232*Assumption!$K$10</f>
        <v>15940.800000000001</v>
      </c>
      <c r="AG232" s="301">
        <f>U232*Assumption!$K$9</f>
        <v>0</v>
      </c>
      <c r="AH232" s="301">
        <f>V232*Assumption!$K$11</f>
        <v>0</v>
      </c>
      <c r="AI232" s="301">
        <f>W232*Assumption!$K$6</f>
        <v>0</v>
      </c>
      <c r="AJ232" s="301">
        <f>X232*Assumption!$K$8</f>
        <v>0</v>
      </c>
      <c r="AK232" s="301">
        <f>Y232*Assumption!$K$12</f>
        <v>0</v>
      </c>
      <c r="AL232" s="301">
        <f>Z232*Assumption!$K$14</f>
        <v>0</v>
      </c>
      <c r="AM232" s="301">
        <f>AA232*Assumption!$K$13</f>
        <v>0</v>
      </c>
      <c r="AN232" s="206">
        <f t="shared" si="57"/>
        <v>15940.800000000001</v>
      </c>
    </row>
    <row r="233" spans="2:40" x14ac:dyDescent="0.35">
      <c r="B233" s="44">
        <v>44382</v>
      </c>
      <c r="C233" s="178">
        <v>140</v>
      </c>
      <c r="D233" s="178">
        <f t="shared" si="58"/>
        <v>403.2</v>
      </c>
      <c r="E233" s="178">
        <v>29.5</v>
      </c>
      <c r="F233" s="178">
        <v>17.5</v>
      </c>
      <c r="G233" s="178">
        <v>185</v>
      </c>
      <c r="H233" s="178">
        <v>15.4</v>
      </c>
      <c r="I233" s="178">
        <v>127</v>
      </c>
      <c r="J233" s="178">
        <v>4.2</v>
      </c>
      <c r="K233" s="178">
        <v>210</v>
      </c>
      <c r="L233" s="178">
        <v>297.5</v>
      </c>
      <c r="M233" s="178">
        <v>308</v>
      </c>
      <c r="N233" s="179">
        <v>0</v>
      </c>
      <c r="O233" s="50"/>
      <c r="P233" s="182">
        <f t="shared" si="60"/>
        <v>44382</v>
      </c>
      <c r="Q233" s="178">
        <v>140</v>
      </c>
      <c r="R233" s="205">
        <f t="shared" si="59"/>
        <v>403.2</v>
      </c>
      <c r="S233" s="178">
        <v>0</v>
      </c>
      <c r="T233" s="178">
        <v>396</v>
      </c>
      <c r="U233" s="178">
        <v>0</v>
      </c>
      <c r="V233" s="178">
        <v>0</v>
      </c>
      <c r="W233" s="178">
        <v>0</v>
      </c>
      <c r="X233" s="178">
        <v>0</v>
      </c>
      <c r="Y233" s="178">
        <v>0</v>
      </c>
      <c r="Z233" s="178">
        <v>0</v>
      </c>
      <c r="AA233" s="178">
        <v>0</v>
      </c>
      <c r="AB233" s="206">
        <f t="shared" si="56"/>
        <v>396</v>
      </c>
      <c r="AD233" s="182">
        <f t="shared" si="61"/>
        <v>44382</v>
      </c>
      <c r="AE233" s="301">
        <f>S233*Assumption!$K$7</f>
        <v>0</v>
      </c>
      <c r="AF233" s="301">
        <f>T233*Assumption!$K$10</f>
        <v>16236</v>
      </c>
      <c r="AG233" s="301">
        <f>U233*Assumption!$K$9</f>
        <v>0</v>
      </c>
      <c r="AH233" s="301">
        <f>V233*Assumption!$K$11</f>
        <v>0</v>
      </c>
      <c r="AI233" s="301">
        <f>W233*Assumption!$K$6</f>
        <v>0</v>
      </c>
      <c r="AJ233" s="301">
        <f>X233*Assumption!$K$8</f>
        <v>0</v>
      </c>
      <c r="AK233" s="301">
        <f>Y233*Assumption!$K$12</f>
        <v>0</v>
      </c>
      <c r="AL233" s="301">
        <f>Z233*Assumption!$K$14</f>
        <v>0</v>
      </c>
      <c r="AM233" s="301">
        <f>AA233*Assumption!$K$13</f>
        <v>0</v>
      </c>
      <c r="AN233" s="206">
        <f t="shared" si="57"/>
        <v>16236</v>
      </c>
    </row>
    <row r="234" spans="2:40" x14ac:dyDescent="0.35">
      <c r="B234" s="44">
        <v>44383</v>
      </c>
      <c r="C234" s="178">
        <v>140</v>
      </c>
      <c r="D234" s="178">
        <f t="shared" si="58"/>
        <v>403.2</v>
      </c>
      <c r="E234" s="178">
        <v>29.5</v>
      </c>
      <c r="F234" s="178">
        <v>17.5</v>
      </c>
      <c r="G234" s="178">
        <v>185</v>
      </c>
      <c r="H234" s="178">
        <v>15.4</v>
      </c>
      <c r="I234" s="178">
        <v>127</v>
      </c>
      <c r="J234" s="178">
        <v>4.2</v>
      </c>
      <c r="K234" s="178">
        <v>210</v>
      </c>
      <c r="L234" s="178">
        <v>297.5</v>
      </c>
      <c r="M234" s="178">
        <v>308</v>
      </c>
      <c r="N234" s="179">
        <v>0</v>
      </c>
      <c r="O234" s="50"/>
      <c r="P234" s="182">
        <f t="shared" si="60"/>
        <v>44383</v>
      </c>
      <c r="Q234" s="178">
        <v>140</v>
      </c>
      <c r="R234" s="205">
        <f t="shared" si="59"/>
        <v>403.2</v>
      </c>
      <c r="S234" s="178">
        <v>0</v>
      </c>
      <c r="T234" s="178">
        <v>391.2</v>
      </c>
      <c r="U234" s="178">
        <v>0</v>
      </c>
      <c r="V234" s="178">
        <v>0</v>
      </c>
      <c r="W234" s="178">
        <v>0</v>
      </c>
      <c r="X234" s="178">
        <v>0</v>
      </c>
      <c r="Y234" s="178">
        <v>0</v>
      </c>
      <c r="Z234" s="178">
        <v>0</v>
      </c>
      <c r="AA234" s="178">
        <v>0</v>
      </c>
      <c r="AB234" s="206">
        <f t="shared" si="56"/>
        <v>391.2</v>
      </c>
      <c r="AD234" s="182">
        <f t="shared" si="61"/>
        <v>44383</v>
      </c>
      <c r="AE234" s="301">
        <f>S234*Assumption!$K$7</f>
        <v>0</v>
      </c>
      <c r="AF234" s="301">
        <f>T234*Assumption!$K$10</f>
        <v>16039.199999999999</v>
      </c>
      <c r="AG234" s="301">
        <f>U234*Assumption!$K$9</f>
        <v>0</v>
      </c>
      <c r="AH234" s="301">
        <f>V234*Assumption!$K$11</f>
        <v>0</v>
      </c>
      <c r="AI234" s="301">
        <f>W234*Assumption!$K$6</f>
        <v>0</v>
      </c>
      <c r="AJ234" s="301">
        <f>X234*Assumption!$K$8</f>
        <v>0</v>
      </c>
      <c r="AK234" s="301">
        <f>Y234*Assumption!$K$12</f>
        <v>0</v>
      </c>
      <c r="AL234" s="301">
        <f>Z234*Assumption!$K$14</f>
        <v>0</v>
      </c>
      <c r="AM234" s="301">
        <f>AA234*Assumption!$K$13</f>
        <v>0</v>
      </c>
      <c r="AN234" s="206">
        <f t="shared" si="57"/>
        <v>16039.199999999999</v>
      </c>
    </row>
    <row r="235" spans="2:40" x14ac:dyDescent="0.35">
      <c r="B235" s="44">
        <v>44384</v>
      </c>
      <c r="C235" s="178">
        <v>140</v>
      </c>
      <c r="D235" s="178">
        <f t="shared" si="58"/>
        <v>403.2</v>
      </c>
      <c r="E235" s="178">
        <v>27.5</v>
      </c>
      <c r="F235" s="178">
        <v>17</v>
      </c>
      <c r="G235" s="178">
        <v>196</v>
      </c>
      <c r="H235" s="178">
        <v>15.4</v>
      </c>
      <c r="I235" s="178">
        <v>129</v>
      </c>
      <c r="J235" s="178">
        <v>4.2</v>
      </c>
      <c r="K235" s="178">
        <v>210</v>
      </c>
      <c r="L235" s="178">
        <v>297.5</v>
      </c>
      <c r="M235" s="178">
        <v>308</v>
      </c>
      <c r="N235" s="179">
        <v>0</v>
      </c>
      <c r="O235" s="50"/>
      <c r="P235" s="182">
        <f t="shared" si="60"/>
        <v>44384</v>
      </c>
      <c r="Q235" s="178">
        <v>140</v>
      </c>
      <c r="R235" s="205">
        <f t="shared" si="59"/>
        <v>403.2</v>
      </c>
      <c r="S235" s="178">
        <v>126</v>
      </c>
      <c r="T235" s="178">
        <v>264</v>
      </c>
      <c r="U235" s="178">
        <v>0</v>
      </c>
      <c r="V235" s="178">
        <v>0</v>
      </c>
      <c r="W235" s="178">
        <v>0</v>
      </c>
      <c r="X235" s="178">
        <v>0</v>
      </c>
      <c r="Y235" s="178">
        <v>0</v>
      </c>
      <c r="Z235" s="178">
        <v>0</v>
      </c>
      <c r="AA235" s="178">
        <v>0</v>
      </c>
      <c r="AB235" s="206">
        <f t="shared" si="56"/>
        <v>390</v>
      </c>
      <c r="AD235" s="182">
        <f t="shared" si="61"/>
        <v>44384</v>
      </c>
      <c r="AE235" s="301">
        <f>S235*Assumption!$K$7</f>
        <v>10458</v>
      </c>
      <c r="AF235" s="301">
        <f>T235*Assumption!$K$10</f>
        <v>10824</v>
      </c>
      <c r="AG235" s="301">
        <f>U235*Assumption!$K$9</f>
        <v>0</v>
      </c>
      <c r="AH235" s="301">
        <f>V235*Assumption!$K$11</f>
        <v>0</v>
      </c>
      <c r="AI235" s="301">
        <f>W235*Assumption!$K$6</f>
        <v>0</v>
      </c>
      <c r="AJ235" s="301">
        <f>X235*Assumption!$K$8</f>
        <v>0</v>
      </c>
      <c r="AK235" s="301">
        <f>Y235*Assumption!$K$12</f>
        <v>0</v>
      </c>
      <c r="AL235" s="301">
        <f>Z235*Assumption!$K$14</f>
        <v>0</v>
      </c>
      <c r="AM235" s="301">
        <f>AA235*Assumption!$K$13</f>
        <v>0</v>
      </c>
      <c r="AN235" s="206">
        <f t="shared" si="57"/>
        <v>21282</v>
      </c>
    </row>
    <row r="236" spans="2:40" x14ac:dyDescent="0.35">
      <c r="B236" s="44">
        <v>44385</v>
      </c>
      <c r="C236" s="178">
        <v>140</v>
      </c>
      <c r="D236" s="178">
        <f t="shared" si="58"/>
        <v>403.2</v>
      </c>
      <c r="E236" s="178">
        <v>27.5</v>
      </c>
      <c r="F236" s="178">
        <v>17</v>
      </c>
      <c r="G236" s="178">
        <v>196</v>
      </c>
      <c r="H236" s="178">
        <v>15.4</v>
      </c>
      <c r="I236" s="178">
        <v>129</v>
      </c>
      <c r="J236" s="178">
        <v>4.2</v>
      </c>
      <c r="K236" s="178">
        <v>210</v>
      </c>
      <c r="L236" s="178">
        <v>297.5</v>
      </c>
      <c r="M236" s="178">
        <v>308</v>
      </c>
      <c r="N236" s="179">
        <v>0</v>
      </c>
      <c r="O236" s="50"/>
      <c r="P236" s="182">
        <f t="shared" si="60"/>
        <v>44385</v>
      </c>
      <c r="Q236" s="178">
        <v>140</v>
      </c>
      <c r="R236" s="205">
        <f t="shared" si="59"/>
        <v>403.2</v>
      </c>
      <c r="S236" s="178">
        <v>241.20000000000002</v>
      </c>
      <c r="T236" s="178">
        <v>144</v>
      </c>
      <c r="U236" s="178">
        <v>0</v>
      </c>
      <c r="V236" s="178">
        <v>0</v>
      </c>
      <c r="W236" s="178">
        <v>0</v>
      </c>
      <c r="X236" s="178">
        <v>0</v>
      </c>
      <c r="Y236" s="178">
        <v>0</v>
      </c>
      <c r="Z236" s="178">
        <v>0</v>
      </c>
      <c r="AA236" s="178">
        <v>0</v>
      </c>
      <c r="AB236" s="206">
        <f t="shared" si="56"/>
        <v>385.20000000000005</v>
      </c>
      <c r="AD236" s="182">
        <f t="shared" si="61"/>
        <v>44385</v>
      </c>
      <c r="AE236" s="301">
        <f>S236*Assumption!$K$7</f>
        <v>20019.600000000002</v>
      </c>
      <c r="AF236" s="301">
        <f>T236*Assumption!$K$10</f>
        <v>5904</v>
      </c>
      <c r="AG236" s="301">
        <f>U236*Assumption!$K$9</f>
        <v>0</v>
      </c>
      <c r="AH236" s="301">
        <f>V236*Assumption!$K$11</f>
        <v>0</v>
      </c>
      <c r="AI236" s="301">
        <f>W236*Assumption!$K$6</f>
        <v>0</v>
      </c>
      <c r="AJ236" s="301">
        <f>X236*Assumption!$K$8</f>
        <v>0</v>
      </c>
      <c r="AK236" s="301">
        <f>Y236*Assumption!$K$12</f>
        <v>0</v>
      </c>
      <c r="AL236" s="301">
        <f>Z236*Assumption!$K$14</f>
        <v>0</v>
      </c>
      <c r="AM236" s="301">
        <f>AA236*Assumption!$K$13</f>
        <v>0</v>
      </c>
      <c r="AN236" s="206">
        <f t="shared" si="57"/>
        <v>25923.600000000002</v>
      </c>
    </row>
    <row r="237" spans="2:40" x14ac:dyDescent="0.35">
      <c r="B237" s="44">
        <v>44386</v>
      </c>
      <c r="C237" s="178">
        <v>140</v>
      </c>
      <c r="D237" s="178">
        <f t="shared" si="58"/>
        <v>403.2</v>
      </c>
      <c r="E237" s="178">
        <v>27.5</v>
      </c>
      <c r="F237" s="178">
        <v>17</v>
      </c>
      <c r="G237" s="178">
        <v>196</v>
      </c>
      <c r="H237" s="178">
        <v>15.4</v>
      </c>
      <c r="I237" s="178">
        <v>129</v>
      </c>
      <c r="J237" s="178">
        <v>4.2</v>
      </c>
      <c r="K237" s="178">
        <v>210</v>
      </c>
      <c r="L237" s="178">
        <v>297.5</v>
      </c>
      <c r="M237" s="178">
        <v>308</v>
      </c>
      <c r="N237" s="179">
        <v>0</v>
      </c>
      <c r="O237" s="50"/>
      <c r="P237" s="182">
        <f t="shared" si="60"/>
        <v>44386</v>
      </c>
      <c r="Q237" s="178">
        <v>140</v>
      </c>
      <c r="R237" s="205">
        <f t="shared" si="59"/>
        <v>403.2</v>
      </c>
      <c r="S237" s="178">
        <v>228</v>
      </c>
      <c r="T237" s="178">
        <v>156</v>
      </c>
      <c r="U237" s="178">
        <v>0</v>
      </c>
      <c r="V237" s="178">
        <v>0</v>
      </c>
      <c r="W237" s="178">
        <v>0</v>
      </c>
      <c r="X237" s="178">
        <v>0</v>
      </c>
      <c r="Y237" s="178">
        <v>0</v>
      </c>
      <c r="Z237" s="178">
        <v>0</v>
      </c>
      <c r="AA237" s="178">
        <v>0</v>
      </c>
      <c r="AB237" s="206">
        <f t="shared" si="56"/>
        <v>384</v>
      </c>
      <c r="AD237" s="182">
        <f t="shared" si="61"/>
        <v>44386</v>
      </c>
      <c r="AE237" s="301">
        <f>S237*Assumption!$K$7</f>
        <v>18924</v>
      </c>
      <c r="AF237" s="301">
        <f>T237*Assumption!$K$10</f>
        <v>6396</v>
      </c>
      <c r="AG237" s="301">
        <f>U237*Assumption!$K$9</f>
        <v>0</v>
      </c>
      <c r="AH237" s="301">
        <f>V237*Assumption!$K$11</f>
        <v>0</v>
      </c>
      <c r="AI237" s="301">
        <f>W237*Assumption!$K$6</f>
        <v>0</v>
      </c>
      <c r="AJ237" s="301">
        <f>X237*Assumption!$K$8</f>
        <v>0</v>
      </c>
      <c r="AK237" s="301">
        <f>Y237*Assumption!$K$12</f>
        <v>0</v>
      </c>
      <c r="AL237" s="301">
        <f>Z237*Assumption!$K$14</f>
        <v>0</v>
      </c>
      <c r="AM237" s="301">
        <f>AA237*Assumption!$K$13</f>
        <v>0</v>
      </c>
      <c r="AN237" s="206">
        <f t="shared" si="57"/>
        <v>25320</v>
      </c>
    </row>
    <row r="238" spans="2:40" x14ac:dyDescent="0.35">
      <c r="B238" s="44">
        <v>44387</v>
      </c>
      <c r="C238" s="178">
        <v>140</v>
      </c>
      <c r="D238" s="178">
        <f t="shared" si="58"/>
        <v>403.2</v>
      </c>
      <c r="E238" s="178">
        <v>27.5</v>
      </c>
      <c r="F238" s="178">
        <v>17</v>
      </c>
      <c r="G238" s="178">
        <v>196</v>
      </c>
      <c r="H238" s="178">
        <v>15.4</v>
      </c>
      <c r="I238" s="178">
        <v>129</v>
      </c>
      <c r="J238" s="178">
        <v>4.2</v>
      </c>
      <c r="K238" s="178">
        <v>210</v>
      </c>
      <c r="L238" s="178">
        <v>297.5</v>
      </c>
      <c r="M238" s="178">
        <v>308</v>
      </c>
      <c r="N238" s="179">
        <v>0</v>
      </c>
      <c r="O238" s="50"/>
      <c r="P238" s="182">
        <f t="shared" si="60"/>
        <v>44387</v>
      </c>
      <c r="Q238" s="178">
        <v>140</v>
      </c>
      <c r="R238" s="205">
        <f t="shared" si="59"/>
        <v>403.2</v>
      </c>
      <c r="S238" s="178">
        <v>158.4</v>
      </c>
      <c r="T238" s="178">
        <v>192</v>
      </c>
      <c r="U238" s="178">
        <v>0</v>
      </c>
      <c r="V238" s="178">
        <v>0</v>
      </c>
      <c r="W238" s="178">
        <v>0</v>
      </c>
      <c r="X238" s="178">
        <v>0</v>
      </c>
      <c r="Y238" s="178">
        <v>30</v>
      </c>
      <c r="Z238" s="178">
        <v>0</v>
      </c>
      <c r="AA238" s="178">
        <v>0</v>
      </c>
      <c r="AB238" s="206">
        <f t="shared" si="56"/>
        <v>380.4</v>
      </c>
      <c r="AD238" s="182">
        <f t="shared" si="61"/>
        <v>44387</v>
      </c>
      <c r="AE238" s="301">
        <f>S238*Assumption!$K$7</f>
        <v>13147.2</v>
      </c>
      <c r="AF238" s="301">
        <f>T238*Assumption!$K$10</f>
        <v>7872</v>
      </c>
      <c r="AG238" s="301">
        <f>U238*Assumption!$K$9</f>
        <v>0</v>
      </c>
      <c r="AH238" s="301">
        <f>V238*Assumption!$K$11</f>
        <v>0</v>
      </c>
      <c r="AI238" s="301">
        <f>W238*Assumption!$K$6</f>
        <v>0</v>
      </c>
      <c r="AJ238" s="301">
        <f>X238*Assumption!$K$8</f>
        <v>0</v>
      </c>
      <c r="AK238" s="301">
        <f>Y238*Assumption!$K$12</f>
        <v>990</v>
      </c>
      <c r="AL238" s="301">
        <f>Z238*Assumption!$K$14</f>
        <v>0</v>
      </c>
      <c r="AM238" s="301">
        <f>AA238*Assumption!$K$13</f>
        <v>0</v>
      </c>
      <c r="AN238" s="206">
        <f t="shared" si="57"/>
        <v>22009.200000000001</v>
      </c>
    </row>
    <row r="239" spans="2:40" x14ac:dyDescent="0.35">
      <c r="B239" s="44">
        <v>44388</v>
      </c>
      <c r="C239" s="178">
        <v>140</v>
      </c>
      <c r="D239" s="178">
        <f t="shared" si="58"/>
        <v>403.2</v>
      </c>
      <c r="E239" s="178">
        <v>29</v>
      </c>
      <c r="F239" s="178">
        <v>17</v>
      </c>
      <c r="G239" s="178">
        <v>190</v>
      </c>
      <c r="H239" s="178">
        <v>15.4</v>
      </c>
      <c r="I239" s="178">
        <v>123</v>
      </c>
      <c r="J239" s="178">
        <v>4.2</v>
      </c>
      <c r="K239" s="178">
        <v>205.5</v>
      </c>
      <c r="L239" s="178">
        <v>297.5</v>
      </c>
      <c r="M239" s="178">
        <v>308</v>
      </c>
      <c r="N239" s="179">
        <v>0</v>
      </c>
      <c r="O239" s="50"/>
      <c r="P239" s="182">
        <f t="shared" si="60"/>
        <v>44388</v>
      </c>
      <c r="Q239" s="178">
        <v>140</v>
      </c>
      <c r="R239" s="205">
        <f t="shared" si="59"/>
        <v>403.2</v>
      </c>
      <c r="S239" s="178">
        <v>146.4</v>
      </c>
      <c r="T239" s="178">
        <v>120</v>
      </c>
      <c r="U239" s="178">
        <v>116.99999999999999</v>
      </c>
      <c r="V239" s="178">
        <v>0</v>
      </c>
      <c r="W239" s="178">
        <v>0</v>
      </c>
      <c r="X239" s="178">
        <v>0</v>
      </c>
      <c r="Y239" s="178">
        <v>0</v>
      </c>
      <c r="Z239" s="178">
        <v>0</v>
      </c>
      <c r="AA239" s="178">
        <v>0</v>
      </c>
      <c r="AB239" s="206">
        <f t="shared" si="56"/>
        <v>383.4</v>
      </c>
      <c r="AD239" s="182">
        <f t="shared" si="61"/>
        <v>44388</v>
      </c>
      <c r="AE239" s="301">
        <f>S239*Assumption!$K$7</f>
        <v>12151.2</v>
      </c>
      <c r="AF239" s="301">
        <f>T239*Assumption!$K$10</f>
        <v>4920</v>
      </c>
      <c r="AG239" s="301">
        <f>U239*Assumption!$K$9</f>
        <v>6434.9999999999991</v>
      </c>
      <c r="AH239" s="301">
        <f>V239*Assumption!$K$11</f>
        <v>0</v>
      </c>
      <c r="AI239" s="301">
        <f>W239*Assumption!$K$6</f>
        <v>0</v>
      </c>
      <c r="AJ239" s="301">
        <f>X239*Assumption!$K$8</f>
        <v>0</v>
      </c>
      <c r="AK239" s="301">
        <f>Y239*Assumption!$K$12</f>
        <v>0</v>
      </c>
      <c r="AL239" s="301">
        <f>Z239*Assumption!$K$14</f>
        <v>0</v>
      </c>
      <c r="AM239" s="301">
        <f>AA239*Assumption!$K$13</f>
        <v>0</v>
      </c>
      <c r="AN239" s="206">
        <f t="shared" si="57"/>
        <v>23506.2</v>
      </c>
    </row>
    <row r="240" spans="2:40" x14ac:dyDescent="0.35">
      <c r="B240" s="44">
        <v>44389</v>
      </c>
      <c r="C240" s="178">
        <v>140</v>
      </c>
      <c r="D240" s="178">
        <f t="shared" si="58"/>
        <v>403.2</v>
      </c>
      <c r="E240" s="178">
        <v>29</v>
      </c>
      <c r="F240" s="178">
        <v>17</v>
      </c>
      <c r="G240" s="178">
        <v>190</v>
      </c>
      <c r="H240" s="178">
        <v>15.4</v>
      </c>
      <c r="I240" s="178">
        <v>123</v>
      </c>
      <c r="J240" s="178">
        <v>4.2</v>
      </c>
      <c r="K240" s="178">
        <v>205.5</v>
      </c>
      <c r="L240" s="178">
        <v>297.5</v>
      </c>
      <c r="M240" s="178">
        <v>308</v>
      </c>
      <c r="N240" s="179">
        <v>0</v>
      </c>
      <c r="O240" s="50"/>
      <c r="P240" s="182">
        <f t="shared" si="60"/>
        <v>44389</v>
      </c>
      <c r="Q240" s="178">
        <v>140</v>
      </c>
      <c r="R240" s="205">
        <f t="shared" si="59"/>
        <v>403.2</v>
      </c>
      <c r="S240" s="178">
        <v>194.4</v>
      </c>
      <c r="T240" s="178">
        <v>108</v>
      </c>
      <c r="U240" s="178">
        <v>81</v>
      </c>
      <c r="V240" s="178">
        <v>0</v>
      </c>
      <c r="W240" s="178">
        <v>0</v>
      </c>
      <c r="X240" s="178">
        <v>0</v>
      </c>
      <c r="Y240" s="178">
        <v>0</v>
      </c>
      <c r="Z240" s="178">
        <v>0</v>
      </c>
      <c r="AA240" s="178">
        <v>0</v>
      </c>
      <c r="AB240" s="206">
        <f t="shared" si="56"/>
        <v>383.4</v>
      </c>
      <c r="AD240" s="182">
        <f t="shared" si="61"/>
        <v>44389</v>
      </c>
      <c r="AE240" s="301">
        <f>S240*Assumption!$K$7</f>
        <v>16135.2</v>
      </c>
      <c r="AF240" s="301">
        <f>T240*Assumption!$K$10</f>
        <v>4428</v>
      </c>
      <c r="AG240" s="301">
        <f>U240*Assumption!$K$9</f>
        <v>4455</v>
      </c>
      <c r="AH240" s="301">
        <f>V240*Assumption!$K$11</f>
        <v>0</v>
      </c>
      <c r="AI240" s="301">
        <f>W240*Assumption!$K$6</f>
        <v>0</v>
      </c>
      <c r="AJ240" s="301">
        <f>X240*Assumption!$K$8</f>
        <v>0</v>
      </c>
      <c r="AK240" s="301">
        <f>Y240*Assumption!$K$12</f>
        <v>0</v>
      </c>
      <c r="AL240" s="301">
        <f>Z240*Assumption!$K$14</f>
        <v>0</v>
      </c>
      <c r="AM240" s="301">
        <f>AA240*Assumption!$K$13</f>
        <v>0</v>
      </c>
      <c r="AN240" s="206">
        <f t="shared" si="57"/>
        <v>25018.2</v>
      </c>
    </row>
    <row r="241" spans="2:40" x14ac:dyDescent="0.35">
      <c r="B241" s="44">
        <v>44390</v>
      </c>
      <c r="C241" s="178">
        <v>140</v>
      </c>
      <c r="D241" s="178">
        <f t="shared" si="58"/>
        <v>403.2</v>
      </c>
      <c r="E241" s="178">
        <v>29</v>
      </c>
      <c r="F241" s="178">
        <v>17</v>
      </c>
      <c r="G241" s="178">
        <v>190</v>
      </c>
      <c r="H241" s="178">
        <v>15.4</v>
      </c>
      <c r="I241" s="178">
        <v>123</v>
      </c>
      <c r="J241" s="178">
        <v>4.2</v>
      </c>
      <c r="K241" s="178">
        <v>205.5</v>
      </c>
      <c r="L241" s="178">
        <v>297.5</v>
      </c>
      <c r="M241" s="178">
        <v>308</v>
      </c>
      <c r="N241" s="179">
        <v>0</v>
      </c>
      <c r="O241" s="50"/>
      <c r="P241" s="182">
        <f t="shared" si="60"/>
        <v>44390</v>
      </c>
      <c r="Q241" s="178">
        <v>140</v>
      </c>
      <c r="R241" s="205">
        <f t="shared" si="59"/>
        <v>403.2</v>
      </c>
      <c r="S241" s="178">
        <v>235.20000000000002</v>
      </c>
      <c r="T241" s="178">
        <v>86.4</v>
      </c>
      <c r="U241" s="178">
        <v>62.999999999999993</v>
      </c>
      <c r="V241" s="178">
        <v>0</v>
      </c>
      <c r="W241" s="178">
        <v>0</v>
      </c>
      <c r="X241" s="178">
        <v>0</v>
      </c>
      <c r="Y241" s="178">
        <v>0</v>
      </c>
      <c r="Z241" s="178">
        <v>0</v>
      </c>
      <c r="AA241" s="178">
        <v>0</v>
      </c>
      <c r="AB241" s="206">
        <f t="shared" si="56"/>
        <v>384.6</v>
      </c>
      <c r="AD241" s="182">
        <f t="shared" si="61"/>
        <v>44390</v>
      </c>
      <c r="AE241" s="301">
        <f>S241*Assumption!$K$7</f>
        <v>19521.600000000002</v>
      </c>
      <c r="AF241" s="301">
        <f>T241*Assumption!$K$10</f>
        <v>3542.4</v>
      </c>
      <c r="AG241" s="301">
        <f>U241*Assumption!$K$9</f>
        <v>3464.9999999999995</v>
      </c>
      <c r="AH241" s="301">
        <f>V241*Assumption!$K$11</f>
        <v>0</v>
      </c>
      <c r="AI241" s="301">
        <f>W241*Assumption!$K$6</f>
        <v>0</v>
      </c>
      <c r="AJ241" s="301">
        <f>X241*Assumption!$K$8</f>
        <v>0</v>
      </c>
      <c r="AK241" s="301">
        <f>Y241*Assumption!$K$12</f>
        <v>0</v>
      </c>
      <c r="AL241" s="301">
        <f>Z241*Assumption!$K$14</f>
        <v>0</v>
      </c>
      <c r="AM241" s="301">
        <f>AA241*Assumption!$K$13</f>
        <v>0</v>
      </c>
      <c r="AN241" s="206">
        <f t="shared" si="57"/>
        <v>26529.000000000004</v>
      </c>
    </row>
    <row r="242" spans="2:40" x14ac:dyDescent="0.35">
      <c r="B242" s="44">
        <v>44391</v>
      </c>
      <c r="C242" s="178">
        <v>0</v>
      </c>
      <c r="D242" s="178">
        <v>0</v>
      </c>
      <c r="E242" s="178">
        <v>0</v>
      </c>
      <c r="F242" s="178">
        <v>0</v>
      </c>
      <c r="G242" s="178">
        <v>0</v>
      </c>
      <c r="H242" s="178">
        <v>0</v>
      </c>
      <c r="I242" s="178">
        <v>0</v>
      </c>
      <c r="J242" s="178">
        <v>0</v>
      </c>
      <c r="K242" s="178">
        <v>0</v>
      </c>
      <c r="L242" s="178">
        <v>0</v>
      </c>
      <c r="M242" s="178">
        <v>0</v>
      </c>
      <c r="N242" s="179">
        <v>0</v>
      </c>
      <c r="O242" s="50"/>
      <c r="P242" s="182">
        <f t="shared" si="60"/>
        <v>44391</v>
      </c>
      <c r="Q242" s="178">
        <v>0</v>
      </c>
      <c r="R242" s="205">
        <f t="shared" si="59"/>
        <v>0</v>
      </c>
      <c r="S242" s="178">
        <v>0</v>
      </c>
      <c r="T242" s="178">
        <v>0</v>
      </c>
      <c r="U242" s="178">
        <v>0</v>
      </c>
      <c r="V242" s="178">
        <v>0</v>
      </c>
      <c r="W242" s="178">
        <v>0</v>
      </c>
      <c r="X242" s="178">
        <v>0</v>
      </c>
      <c r="Y242" s="178">
        <v>0</v>
      </c>
      <c r="Z242" s="178">
        <v>0</v>
      </c>
      <c r="AA242" s="178">
        <v>0</v>
      </c>
      <c r="AB242" s="206">
        <f t="shared" si="56"/>
        <v>0</v>
      </c>
      <c r="AD242" s="182">
        <f t="shared" si="61"/>
        <v>44391</v>
      </c>
      <c r="AE242" s="301">
        <f>S242*Assumption!$K$7</f>
        <v>0</v>
      </c>
      <c r="AF242" s="301">
        <f>T242*Assumption!$K$10</f>
        <v>0</v>
      </c>
      <c r="AG242" s="301">
        <f>U242*Assumption!$K$9</f>
        <v>0</v>
      </c>
      <c r="AH242" s="301">
        <f>V242*Assumption!$K$11</f>
        <v>0</v>
      </c>
      <c r="AI242" s="301">
        <f>W242*Assumption!$K$6</f>
        <v>0</v>
      </c>
      <c r="AJ242" s="301">
        <f>X242*Assumption!$K$8</f>
        <v>0</v>
      </c>
      <c r="AK242" s="301">
        <f>Y242*Assumption!$K$12</f>
        <v>0</v>
      </c>
      <c r="AL242" s="301">
        <f>Z242*Assumption!$K$14</f>
        <v>0</v>
      </c>
      <c r="AM242" s="301">
        <f>AA242*Assumption!$K$13</f>
        <v>0</v>
      </c>
      <c r="AN242" s="206">
        <f t="shared" si="57"/>
        <v>0</v>
      </c>
    </row>
    <row r="243" spans="2:40" x14ac:dyDescent="0.35">
      <c r="B243" s="44">
        <v>44392</v>
      </c>
      <c r="C243" s="178">
        <v>0</v>
      </c>
      <c r="D243" s="178">
        <v>0</v>
      </c>
      <c r="E243" s="178">
        <v>0</v>
      </c>
      <c r="F243" s="178">
        <v>0</v>
      </c>
      <c r="G243" s="178">
        <v>0</v>
      </c>
      <c r="H243" s="178">
        <v>0</v>
      </c>
      <c r="I243" s="178">
        <v>0</v>
      </c>
      <c r="J243" s="178">
        <v>0</v>
      </c>
      <c r="K243" s="178">
        <v>0</v>
      </c>
      <c r="L243" s="178">
        <v>0</v>
      </c>
      <c r="M243" s="178">
        <v>0</v>
      </c>
      <c r="N243" s="179">
        <v>0</v>
      </c>
      <c r="O243" s="50"/>
      <c r="P243" s="182">
        <f t="shared" si="60"/>
        <v>44392</v>
      </c>
      <c r="Q243" s="178">
        <v>0</v>
      </c>
      <c r="R243" s="205">
        <f t="shared" si="59"/>
        <v>0</v>
      </c>
      <c r="S243" s="178">
        <v>0</v>
      </c>
      <c r="T243" s="178">
        <v>0</v>
      </c>
      <c r="U243" s="178">
        <v>0</v>
      </c>
      <c r="V243" s="178">
        <v>0</v>
      </c>
      <c r="W243" s="178">
        <v>0</v>
      </c>
      <c r="X243" s="178">
        <v>0</v>
      </c>
      <c r="Y243" s="178">
        <v>0</v>
      </c>
      <c r="Z243" s="178">
        <v>0</v>
      </c>
      <c r="AA243" s="178">
        <v>0</v>
      </c>
      <c r="AB243" s="206">
        <f t="shared" si="56"/>
        <v>0</v>
      </c>
      <c r="AD243" s="182">
        <f t="shared" si="61"/>
        <v>44392</v>
      </c>
      <c r="AE243" s="301">
        <f>S243*Assumption!$K$7</f>
        <v>0</v>
      </c>
      <c r="AF243" s="301">
        <f>T243*Assumption!$K$10</f>
        <v>0</v>
      </c>
      <c r="AG243" s="301">
        <f>U243*Assumption!$K$9</f>
        <v>0</v>
      </c>
      <c r="AH243" s="301">
        <f>V243*Assumption!$K$11</f>
        <v>0</v>
      </c>
      <c r="AI243" s="301">
        <f>W243*Assumption!$K$6</f>
        <v>0</v>
      </c>
      <c r="AJ243" s="301">
        <f>X243*Assumption!$K$8</f>
        <v>0</v>
      </c>
      <c r="AK243" s="301">
        <f>Y243*Assumption!$K$12</f>
        <v>0</v>
      </c>
      <c r="AL243" s="301">
        <f>Z243*Assumption!$K$14</f>
        <v>0</v>
      </c>
      <c r="AM243" s="301">
        <f>AA243*Assumption!$K$13</f>
        <v>0</v>
      </c>
      <c r="AN243" s="206">
        <f t="shared" si="57"/>
        <v>0</v>
      </c>
    </row>
    <row r="244" spans="2:40" x14ac:dyDescent="0.35">
      <c r="B244" s="44">
        <v>44393</v>
      </c>
      <c r="C244" s="178">
        <v>0</v>
      </c>
      <c r="D244" s="178">
        <v>0</v>
      </c>
      <c r="E244" s="178">
        <v>0</v>
      </c>
      <c r="F244" s="178">
        <v>0</v>
      </c>
      <c r="G244" s="178">
        <v>0</v>
      </c>
      <c r="H244" s="178">
        <v>0</v>
      </c>
      <c r="I244" s="178">
        <v>0</v>
      </c>
      <c r="J244" s="178">
        <v>0</v>
      </c>
      <c r="K244" s="178">
        <v>0</v>
      </c>
      <c r="L244" s="178">
        <v>0</v>
      </c>
      <c r="M244" s="178">
        <v>0</v>
      </c>
      <c r="N244" s="179">
        <v>0</v>
      </c>
      <c r="O244" s="50"/>
      <c r="P244" s="182">
        <f t="shared" si="60"/>
        <v>44393</v>
      </c>
      <c r="Q244" s="178">
        <v>0</v>
      </c>
      <c r="R244" s="205">
        <f t="shared" si="59"/>
        <v>0</v>
      </c>
      <c r="S244" s="178">
        <v>0</v>
      </c>
      <c r="T244" s="178">
        <v>0</v>
      </c>
      <c r="U244" s="178">
        <v>0</v>
      </c>
      <c r="V244" s="178">
        <v>0</v>
      </c>
      <c r="W244" s="178">
        <v>0</v>
      </c>
      <c r="X244" s="178">
        <v>0</v>
      </c>
      <c r="Y244" s="178">
        <v>0</v>
      </c>
      <c r="Z244" s="178">
        <v>0</v>
      </c>
      <c r="AA244" s="178">
        <v>0</v>
      </c>
      <c r="AB244" s="206">
        <f t="shared" si="56"/>
        <v>0</v>
      </c>
      <c r="AD244" s="182">
        <f t="shared" si="61"/>
        <v>44393</v>
      </c>
      <c r="AE244" s="301">
        <f>S244*Assumption!$K$7</f>
        <v>0</v>
      </c>
      <c r="AF244" s="301">
        <f>T244*Assumption!$K$10</f>
        <v>0</v>
      </c>
      <c r="AG244" s="301">
        <f>U244*Assumption!$K$9</f>
        <v>0</v>
      </c>
      <c r="AH244" s="301">
        <f>V244*Assumption!$K$11</f>
        <v>0</v>
      </c>
      <c r="AI244" s="301">
        <f>W244*Assumption!$K$6</f>
        <v>0</v>
      </c>
      <c r="AJ244" s="301">
        <f>X244*Assumption!$K$8</f>
        <v>0</v>
      </c>
      <c r="AK244" s="301">
        <f>Y244*Assumption!$K$12</f>
        <v>0</v>
      </c>
      <c r="AL244" s="301">
        <f>Z244*Assumption!$K$14</f>
        <v>0</v>
      </c>
      <c r="AM244" s="301">
        <f>AA244*Assumption!$K$13</f>
        <v>0</v>
      </c>
      <c r="AN244" s="206">
        <f t="shared" si="57"/>
        <v>0</v>
      </c>
    </row>
    <row r="245" spans="2:40" x14ac:dyDescent="0.35">
      <c r="B245" s="44">
        <v>44394</v>
      </c>
      <c r="C245" s="178">
        <v>0</v>
      </c>
      <c r="D245" s="178">
        <v>0</v>
      </c>
      <c r="E245" s="178">
        <v>0</v>
      </c>
      <c r="F245" s="178">
        <v>0</v>
      </c>
      <c r="G245" s="178">
        <v>0</v>
      </c>
      <c r="H245" s="178">
        <v>0</v>
      </c>
      <c r="I245" s="178">
        <v>0</v>
      </c>
      <c r="J245" s="178">
        <v>0</v>
      </c>
      <c r="K245" s="178">
        <v>0</v>
      </c>
      <c r="L245" s="178">
        <v>0</v>
      </c>
      <c r="M245" s="178">
        <v>0</v>
      </c>
      <c r="N245" s="179">
        <v>0</v>
      </c>
      <c r="O245" s="50"/>
      <c r="P245" s="182">
        <f t="shared" si="60"/>
        <v>44394</v>
      </c>
      <c r="Q245" s="178">
        <v>0</v>
      </c>
      <c r="R245" s="205">
        <f t="shared" si="59"/>
        <v>0</v>
      </c>
      <c r="S245" s="178">
        <v>0</v>
      </c>
      <c r="T245" s="178">
        <v>0</v>
      </c>
      <c r="U245" s="178">
        <v>0</v>
      </c>
      <c r="V245" s="178">
        <v>0</v>
      </c>
      <c r="W245" s="178">
        <v>0</v>
      </c>
      <c r="X245" s="178">
        <v>0</v>
      </c>
      <c r="Y245" s="178">
        <v>0</v>
      </c>
      <c r="Z245" s="178">
        <v>0</v>
      </c>
      <c r="AA245" s="178">
        <v>0</v>
      </c>
      <c r="AB245" s="206">
        <f t="shared" si="56"/>
        <v>0</v>
      </c>
      <c r="AD245" s="182">
        <f t="shared" si="61"/>
        <v>44394</v>
      </c>
      <c r="AE245" s="301">
        <f>S245*Assumption!$K$7</f>
        <v>0</v>
      </c>
      <c r="AF245" s="301">
        <f>T245*Assumption!$K$10</f>
        <v>0</v>
      </c>
      <c r="AG245" s="301">
        <f>U245*Assumption!$K$9</f>
        <v>0</v>
      </c>
      <c r="AH245" s="301">
        <f>V245*Assumption!$K$11</f>
        <v>0</v>
      </c>
      <c r="AI245" s="301">
        <f>W245*Assumption!$K$6</f>
        <v>0</v>
      </c>
      <c r="AJ245" s="301">
        <f>X245*Assumption!$K$8</f>
        <v>0</v>
      </c>
      <c r="AK245" s="301">
        <f>Y245*Assumption!$K$12</f>
        <v>0</v>
      </c>
      <c r="AL245" s="301">
        <f>Z245*Assumption!$K$14</f>
        <v>0</v>
      </c>
      <c r="AM245" s="301">
        <f>AA245*Assumption!$K$13</f>
        <v>0</v>
      </c>
      <c r="AN245" s="206">
        <f t="shared" si="57"/>
        <v>0</v>
      </c>
    </row>
    <row r="246" spans="2:40" x14ac:dyDescent="0.35">
      <c r="B246" s="44">
        <v>44395</v>
      </c>
      <c r="C246" s="178">
        <v>0</v>
      </c>
      <c r="D246" s="178">
        <v>0</v>
      </c>
      <c r="E246" s="178">
        <v>0</v>
      </c>
      <c r="F246" s="178">
        <v>0</v>
      </c>
      <c r="G246" s="178">
        <v>0</v>
      </c>
      <c r="H246" s="178">
        <v>0</v>
      </c>
      <c r="I246" s="178">
        <v>0</v>
      </c>
      <c r="J246" s="178">
        <v>0</v>
      </c>
      <c r="K246" s="178">
        <v>0</v>
      </c>
      <c r="L246" s="178">
        <v>0</v>
      </c>
      <c r="M246" s="178">
        <v>0</v>
      </c>
      <c r="N246" s="179">
        <v>0</v>
      </c>
      <c r="O246" s="50"/>
      <c r="P246" s="182">
        <f t="shared" si="60"/>
        <v>44395</v>
      </c>
      <c r="Q246" s="178">
        <v>0</v>
      </c>
      <c r="R246" s="205">
        <f t="shared" si="59"/>
        <v>0</v>
      </c>
      <c r="S246" s="178">
        <v>0</v>
      </c>
      <c r="T246" s="178">
        <v>0</v>
      </c>
      <c r="U246" s="178">
        <v>0</v>
      </c>
      <c r="V246" s="178">
        <v>0</v>
      </c>
      <c r="W246" s="178">
        <v>0</v>
      </c>
      <c r="X246" s="178">
        <v>0</v>
      </c>
      <c r="Y246" s="178">
        <v>0</v>
      </c>
      <c r="Z246" s="178">
        <v>0</v>
      </c>
      <c r="AA246" s="178">
        <v>0</v>
      </c>
      <c r="AB246" s="206">
        <f t="shared" si="56"/>
        <v>0</v>
      </c>
      <c r="AD246" s="182">
        <f t="shared" si="61"/>
        <v>44395</v>
      </c>
      <c r="AE246" s="301">
        <f>S246*Assumption!$K$7</f>
        <v>0</v>
      </c>
      <c r="AF246" s="301">
        <f>T246*Assumption!$K$10</f>
        <v>0</v>
      </c>
      <c r="AG246" s="301">
        <f>U246*Assumption!$K$9</f>
        <v>0</v>
      </c>
      <c r="AH246" s="301">
        <f>V246*Assumption!$K$11</f>
        <v>0</v>
      </c>
      <c r="AI246" s="301">
        <f>W246*Assumption!$K$6</f>
        <v>0</v>
      </c>
      <c r="AJ246" s="301">
        <f>X246*Assumption!$K$8</f>
        <v>0</v>
      </c>
      <c r="AK246" s="301">
        <f>Y246*Assumption!$K$12</f>
        <v>0</v>
      </c>
      <c r="AL246" s="301">
        <f>Z246*Assumption!$K$14</f>
        <v>0</v>
      </c>
      <c r="AM246" s="301">
        <f>AA246*Assumption!$K$13</f>
        <v>0</v>
      </c>
      <c r="AN246" s="206">
        <f t="shared" si="57"/>
        <v>0</v>
      </c>
    </row>
    <row r="247" spans="2:40" x14ac:dyDescent="0.35">
      <c r="B247" s="44">
        <v>44396</v>
      </c>
      <c r="C247" s="178">
        <v>0</v>
      </c>
      <c r="D247" s="178">
        <v>0</v>
      </c>
      <c r="E247" s="178">
        <v>0</v>
      </c>
      <c r="F247" s="178">
        <v>0</v>
      </c>
      <c r="G247" s="178">
        <v>0</v>
      </c>
      <c r="H247" s="178">
        <v>0</v>
      </c>
      <c r="I247" s="178">
        <v>0</v>
      </c>
      <c r="J247" s="178">
        <v>0</v>
      </c>
      <c r="K247" s="178">
        <v>0</v>
      </c>
      <c r="L247" s="178">
        <v>0</v>
      </c>
      <c r="M247" s="178">
        <v>0</v>
      </c>
      <c r="N247" s="179">
        <v>0</v>
      </c>
      <c r="O247" s="50"/>
      <c r="P247" s="182">
        <f t="shared" si="60"/>
        <v>44396</v>
      </c>
      <c r="Q247" s="178">
        <v>0</v>
      </c>
      <c r="R247" s="205">
        <f t="shared" si="59"/>
        <v>0</v>
      </c>
      <c r="S247" s="178">
        <v>0</v>
      </c>
      <c r="T247" s="178">
        <v>0</v>
      </c>
      <c r="U247" s="178">
        <v>0</v>
      </c>
      <c r="V247" s="178">
        <v>0</v>
      </c>
      <c r="W247" s="178">
        <v>0</v>
      </c>
      <c r="X247" s="178">
        <v>0</v>
      </c>
      <c r="Y247" s="178">
        <v>0</v>
      </c>
      <c r="Z247" s="178">
        <v>0</v>
      </c>
      <c r="AA247" s="178">
        <v>0</v>
      </c>
      <c r="AB247" s="206">
        <f t="shared" si="56"/>
        <v>0</v>
      </c>
      <c r="AD247" s="182">
        <f t="shared" si="61"/>
        <v>44396</v>
      </c>
      <c r="AE247" s="301">
        <f>S247*Assumption!$K$7</f>
        <v>0</v>
      </c>
      <c r="AF247" s="301">
        <f>T247*Assumption!$K$10</f>
        <v>0</v>
      </c>
      <c r="AG247" s="301">
        <f>U247*Assumption!$K$9</f>
        <v>0</v>
      </c>
      <c r="AH247" s="301">
        <f>V247*Assumption!$K$11</f>
        <v>0</v>
      </c>
      <c r="AI247" s="301">
        <f>W247*Assumption!$K$6</f>
        <v>0</v>
      </c>
      <c r="AJ247" s="301">
        <f>X247*Assumption!$K$8</f>
        <v>0</v>
      </c>
      <c r="AK247" s="301">
        <f>Y247*Assumption!$K$12</f>
        <v>0</v>
      </c>
      <c r="AL247" s="301">
        <f>Z247*Assumption!$K$14</f>
        <v>0</v>
      </c>
      <c r="AM247" s="301">
        <f>AA247*Assumption!$K$13</f>
        <v>0</v>
      </c>
      <c r="AN247" s="206">
        <f t="shared" si="57"/>
        <v>0</v>
      </c>
    </row>
    <row r="248" spans="2:40" x14ac:dyDescent="0.35">
      <c r="B248" s="44">
        <v>44397</v>
      </c>
      <c r="C248" s="178">
        <v>0</v>
      </c>
      <c r="D248" s="178">
        <v>0</v>
      </c>
      <c r="E248" s="178">
        <v>0</v>
      </c>
      <c r="F248" s="178">
        <v>0</v>
      </c>
      <c r="G248" s="178">
        <v>0</v>
      </c>
      <c r="H248" s="178">
        <v>0</v>
      </c>
      <c r="I248" s="178">
        <v>0</v>
      </c>
      <c r="J248" s="178">
        <v>0</v>
      </c>
      <c r="K248" s="178">
        <v>0</v>
      </c>
      <c r="L248" s="178">
        <v>0</v>
      </c>
      <c r="M248" s="178">
        <v>0</v>
      </c>
      <c r="N248" s="179">
        <v>0</v>
      </c>
      <c r="O248" s="50"/>
      <c r="P248" s="182">
        <f t="shared" si="60"/>
        <v>44397</v>
      </c>
      <c r="Q248" s="178">
        <v>0</v>
      </c>
      <c r="R248" s="205">
        <f t="shared" si="59"/>
        <v>0</v>
      </c>
      <c r="S248" s="178">
        <v>0</v>
      </c>
      <c r="T248" s="178">
        <v>0</v>
      </c>
      <c r="U248" s="178">
        <v>0</v>
      </c>
      <c r="V248" s="178">
        <v>0</v>
      </c>
      <c r="W248" s="178">
        <v>0</v>
      </c>
      <c r="X248" s="178">
        <v>0</v>
      </c>
      <c r="Y248" s="178">
        <v>0</v>
      </c>
      <c r="Z248" s="178">
        <v>0</v>
      </c>
      <c r="AA248" s="178">
        <v>0</v>
      </c>
      <c r="AB248" s="206">
        <f t="shared" si="56"/>
        <v>0</v>
      </c>
      <c r="AD248" s="182">
        <f t="shared" si="61"/>
        <v>44397</v>
      </c>
      <c r="AE248" s="301">
        <f>S248*Assumption!$K$7</f>
        <v>0</v>
      </c>
      <c r="AF248" s="301">
        <f>T248*Assumption!$K$10</f>
        <v>0</v>
      </c>
      <c r="AG248" s="301">
        <f>U248*Assumption!$K$9</f>
        <v>0</v>
      </c>
      <c r="AH248" s="301">
        <f>V248*Assumption!$K$11</f>
        <v>0</v>
      </c>
      <c r="AI248" s="301">
        <f>W248*Assumption!$K$6</f>
        <v>0</v>
      </c>
      <c r="AJ248" s="301">
        <f>X248*Assumption!$K$8</f>
        <v>0</v>
      </c>
      <c r="AK248" s="301">
        <f>Y248*Assumption!$K$12</f>
        <v>0</v>
      </c>
      <c r="AL248" s="301">
        <f>Z248*Assumption!$K$14</f>
        <v>0</v>
      </c>
      <c r="AM248" s="301">
        <f>AA248*Assumption!$K$13</f>
        <v>0</v>
      </c>
      <c r="AN248" s="206">
        <f t="shared" si="57"/>
        <v>0</v>
      </c>
    </row>
    <row r="249" spans="2:40" x14ac:dyDescent="0.35">
      <c r="B249" s="44">
        <v>44398</v>
      </c>
      <c r="C249" s="178">
        <v>0</v>
      </c>
      <c r="D249" s="178">
        <v>0</v>
      </c>
      <c r="E249" s="178">
        <v>0</v>
      </c>
      <c r="F249" s="178">
        <v>0</v>
      </c>
      <c r="G249" s="178">
        <v>0</v>
      </c>
      <c r="H249" s="178">
        <v>0</v>
      </c>
      <c r="I249" s="178">
        <v>0</v>
      </c>
      <c r="J249" s="178">
        <v>0</v>
      </c>
      <c r="K249" s="178">
        <v>0</v>
      </c>
      <c r="L249" s="178">
        <v>0</v>
      </c>
      <c r="M249" s="178">
        <v>0</v>
      </c>
      <c r="N249" s="179">
        <v>0</v>
      </c>
      <c r="O249" s="50"/>
      <c r="P249" s="182">
        <f t="shared" si="60"/>
        <v>44398</v>
      </c>
      <c r="Q249" s="178">
        <v>0</v>
      </c>
      <c r="R249" s="205">
        <f t="shared" si="59"/>
        <v>0</v>
      </c>
      <c r="S249" s="178">
        <v>0</v>
      </c>
      <c r="T249" s="178">
        <v>0</v>
      </c>
      <c r="U249" s="178">
        <v>0</v>
      </c>
      <c r="V249" s="178">
        <v>0</v>
      </c>
      <c r="W249" s="178">
        <v>0</v>
      </c>
      <c r="X249" s="178">
        <v>0</v>
      </c>
      <c r="Y249" s="178">
        <v>0</v>
      </c>
      <c r="Z249" s="178">
        <v>0</v>
      </c>
      <c r="AA249" s="178">
        <v>0</v>
      </c>
      <c r="AB249" s="206">
        <f t="shared" si="56"/>
        <v>0</v>
      </c>
      <c r="AD249" s="182">
        <f t="shared" si="61"/>
        <v>44398</v>
      </c>
      <c r="AE249" s="301">
        <f>S249*Assumption!$K$7</f>
        <v>0</v>
      </c>
      <c r="AF249" s="301">
        <f>T249*Assumption!$K$10</f>
        <v>0</v>
      </c>
      <c r="AG249" s="301">
        <f>U249*Assumption!$K$9</f>
        <v>0</v>
      </c>
      <c r="AH249" s="301">
        <f>V249*Assumption!$K$11</f>
        <v>0</v>
      </c>
      <c r="AI249" s="301">
        <f>W249*Assumption!$K$6</f>
        <v>0</v>
      </c>
      <c r="AJ249" s="301">
        <f>X249*Assumption!$K$8</f>
        <v>0</v>
      </c>
      <c r="AK249" s="301">
        <f>Y249*Assumption!$K$12</f>
        <v>0</v>
      </c>
      <c r="AL249" s="301">
        <f>Z249*Assumption!$K$14</f>
        <v>0</v>
      </c>
      <c r="AM249" s="301">
        <f>AA249*Assumption!$K$13</f>
        <v>0</v>
      </c>
      <c r="AN249" s="206">
        <f t="shared" si="57"/>
        <v>0</v>
      </c>
    </row>
    <row r="250" spans="2:40" x14ac:dyDescent="0.35">
      <c r="B250" s="44">
        <v>44399</v>
      </c>
      <c r="C250" s="178">
        <v>0</v>
      </c>
      <c r="D250" s="178">
        <v>0</v>
      </c>
      <c r="E250" s="178">
        <v>0</v>
      </c>
      <c r="F250" s="178">
        <v>0</v>
      </c>
      <c r="G250" s="178">
        <v>0</v>
      </c>
      <c r="H250" s="178">
        <v>0</v>
      </c>
      <c r="I250" s="178">
        <v>0</v>
      </c>
      <c r="J250" s="178">
        <v>0</v>
      </c>
      <c r="K250" s="178">
        <v>0</v>
      </c>
      <c r="L250" s="178">
        <v>0</v>
      </c>
      <c r="M250" s="178">
        <v>0</v>
      </c>
      <c r="N250" s="179">
        <v>0</v>
      </c>
      <c r="O250" s="50"/>
      <c r="P250" s="182">
        <f t="shared" si="60"/>
        <v>44399</v>
      </c>
      <c r="Q250" s="178">
        <v>0</v>
      </c>
      <c r="R250" s="205">
        <f t="shared" si="59"/>
        <v>0</v>
      </c>
      <c r="S250" s="178">
        <v>0</v>
      </c>
      <c r="T250" s="178">
        <v>0</v>
      </c>
      <c r="U250" s="178">
        <v>0</v>
      </c>
      <c r="V250" s="178">
        <v>0</v>
      </c>
      <c r="W250" s="178">
        <v>0</v>
      </c>
      <c r="X250" s="178">
        <v>0</v>
      </c>
      <c r="Y250" s="178">
        <v>0</v>
      </c>
      <c r="Z250" s="178">
        <v>0</v>
      </c>
      <c r="AA250" s="178">
        <v>0</v>
      </c>
      <c r="AB250" s="206">
        <f t="shared" si="56"/>
        <v>0</v>
      </c>
      <c r="AD250" s="182">
        <f t="shared" si="61"/>
        <v>44399</v>
      </c>
      <c r="AE250" s="301">
        <f>S250*Assumption!$K$7</f>
        <v>0</v>
      </c>
      <c r="AF250" s="301">
        <f>T250*Assumption!$K$10</f>
        <v>0</v>
      </c>
      <c r="AG250" s="301">
        <f>U250*Assumption!$K$9</f>
        <v>0</v>
      </c>
      <c r="AH250" s="301">
        <f>V250*Assumption!$K$11</f>
        <v>0</v>
      </c>
      <c r="AI250" s="301">
        <f>W250*Assumption!$K$6</f>
        <v>0</v>
      </c>
      <c r="AJ250" s="301">
        <f>X250*Assumption!$K$8</f>
        <v>0</v>
      </c>
      <c r="AK250" s="301">
        <f>Y250*Assumption!$K$12</f>
        <v>0</v>
      </c>
      <c r="AL250" s="301">
        <f>Z250*Assumption!$K$14</f>
        <v>0</v>
      </c>
      <c r="AM250" s="301">
        <f>AA250*Assumption!$K$13</f>
        <v>0</v>
      </c>
      <c r="AN250" s="206">
        <f t="shared" si="57"/>
        <v>0</v>
      </c>
    </row>
    <row r="251" spans="2:40" x14ac:dyDescent="0.35">
      <c r="B251" s="44">
        <v>44400</v>
      </c>
      <c r="C251" s="178">
        <v>140</v>
      </c>
      <c r="D251" s="178">
        <f t="shared" si="58"/>
        <v>403.2</v>
      </c>
      <c r="E251" s="178">
        <v>30.5</v>
      </c>
      <c r="F251" s="178">
        <v>18</v>
      </c>
      <c r="G251" s="178">
        <v>180</v>
      </c>
      <c r="H251" s="178">
        <v>15.4</v>
      </c>
      <c r="I251" s="178">
        <v>125</v>
      </c>
      <c r="J251" s="178">
        <v>4.2</v>
      </c>
      <c r="K251" s="178">
        <v>212</v>
      </c>
      <c r="L251" s="178">
        <v>297.5</v>
      </c>
      <c r="M251" s="178">
        <v>308</v>
      </c>
      <c r="N251" s="179">
        <v>0</v>
      </c>
      <c r="O251" s="50"/>
      <c r="P251" s="182">
        <f t="shared" si="60"/>
        <v>44400</v>
      </c>
      <c r="Q251" s="178">
        <v>140</v>
      </c>
      <c r="R251" s="205">
        <f t="shared" si="59"/>
        <v>403.2</v>
      </c>
      <c r="S251" s="178">
        <v>217.20000000000002</v>
      </c>
      <c r="T251" s="178">
        <v>81.600000000000009</v>
      </c>
      <c r="U251" s="178">
        <v>86.399999999999991</v>
      </c>
      <c r="V251" s="178">
        <v>0</v>
      </c>
      <c r="W251" s="178">
        <v>0</v>
      </c>
      <c r="X251" s="178">
        <v>0</v>
      </c>
      <c r="Y251" s="178">
        <v>0</v>
      </c>
      <c r="Z251" s="178">
        <v>0</v>
      </c>
      <c r="AA251" s="178">
        <v>0</v>
      </c>
      <c r="AB251" s="206">
        <f t="shared" si="56"/>
        <v>385.2</v>
      </c>
      <c r="AD251" s="182">
        <f t="shared" si="61"/>
        <v>44400</v>
      </c>
      <c r="AE251" s="301">
        <f>S251*Assumption!$K$7</f>
        <v>18027.600000000002</v>
      </c>
      <c r="AF251" s="301">
        <f>T251*Assumption!$K$10</f>
        <v>3345.6000000000004</v>
      </c>
      <c r="AG251" s="301">
        <f>U251*Assumption!$K$9</f>
        <v>4751.9999999999991</v>
      </c>
      <c r="AH251" s="301">
        <f>V251*Assumption!$K$11</f>
        <v>0</v>
      </c>
      <c r="AI251" s="301">
        <f>W251*Assumption!$K$6</f>
        <v>0</v>
      </c>
      <c r="AJ251" s="301">
        <f>X251*Assumption!$K$8</f>
        <v>0</v>
      </c>
      <c r="AK251" s="301">
        <f>Y251*Assumption!$K$12</f>
        <v>0</v>
      </c>
      <c r="AL251" s="301">
        <f>Z251*Assumption!$K$14</f>
        <v>0</v>
      </c>
      <c r="AM251" s="301">
        <f>AA251*Assumption!$K$13</f>
        <v>0</v>
      </c>
      <c r="AN251" s="206">
        <f t="shared" si="57"/>
        <v>26125.200000000004</v>
      </c>
    </row>
    <row r="252" spans="2:40" x14ac:dyDescent="0.35">
      <c r="B252" s="44">
        <v>44401</v>
      </c>
      <c r="C252" s="178">
        <v>140</v>
      </c>
      <c r="D252" s="178">
        <f t="shared" si="58"/>
        <v>403.2</v>
      </c>
      <c r="E252" s="178">
        <v>30.5</v>
      </c>
      <c r="F252" s="178">
        <v>18</v>
      </c>
      <c r="G252" s="178">
        <v>180</v>
      </c>
      <c r="H252" s="178">
        <v>15.4</v>
      </c>
      <c r="I252" s="178">
        <v>125</v>
      </c>
      <c r="J252" s="178">
        <v>4.2</v>
      </c>
      <c r="K252" s="178">
        <v>212</v>
      </c>
      <c r="L252" s="178">
        <v>297.5</v>
      </c>
      <c r="M252" s="178">
        <v>308</v>
      </c>
      <c r="N252" s="179">
        <v>0</v>
      </c>
      <c r="O252" s="50"/>
      <c r="P252" s="182">
        <f t="shared" si="60"/>
        <v>44401</v>
      </c>
      <c r="Q252" s="178">
        <v>140</v>
      </c>
      <c r="R252" s="205">
        <f t="shared" si="59"/>
        <v>403.2</v>
      </c>
      <c r="S252" s="178">
        <v>202.8</v>
      </c>
      <c r="T252" s="178">
        <v>120</v>
      </c>
      <c r="U252" s="178">
        <v>59.4</v>
      </c>
      <c r="V252" s="178">
        <v>0</v>
      </c>
      <c r="W252" s="178">
        <v>0</v>
      </c>
      <c r="X252" s="178">
        <v>0</v>
      </c>
      <c r="Y252" s="178">
        <v>0</v>
      </c>
      <c r="Z252" s="178">
        <v>0</v>
      </c>
      <c r="AA252" s="178">
        <v>0</v>
      </c>
      <c r="AB252" s="206">
        <f t="shared" si="56"/>
        <v>382.2</v>
      </c>
      <c r="AD252" s="182">
        <f t="shared" si="61"/>
        <v>44401</v>
      </c>
      <c r="AE252" s="301">
        <f>S252*Assumption!$K$7</f>
        <v>16832.400000000001</v>
      </c>
      <c r="AF252" s="301">
        <f>T252*Assumption!$K$10</f>
        <v>4920</v>
      </c>
      <c r="AG252" s="301">
        <f>U252*Assumption!$K$9</f>
        <v>3267</v>
      </c>
      <c r="AH252" s="301">
        <f>V252*Assumption!$K$11</f>
        <v>0</v>
      </c>
      <c r="AI252" s="301">
        <f>W252*Assumption!$K$6</f>
        <v>0</v>
      </c>
      <c r="AJ252" s="301">
        <f>X252*Assumption!$K$8</f>
        <v>0</v>
      </c>
      <c r="AK252" s="301">
        <f>Y252*Assumption!$K$12</f>
        <v>0</v>
      </c>
      <c r="AL252" s="301">
        <f>Z252*Assumption!$K$14</f>
        <v>0</v>
      </c>
      <c r="AM252" s="301">
        <f>AA252*Assumption!$K$13</f>
        <v>0</v>
      </c>
      <c r="AN252" s="206">
        <f t="shared" si="57"/>
        <v>25019.4</v>
      </c>
    </row>
    <row r="253" spans="2:40" x14ac:dyDescent="0.35">
      <c r="B253" s="44">
        <v>44402</v>
      </c>
      <c r="C253" s="178">
        <v>140</v>
      </c>
      <c r="D253" s="178">
        <f t="shared" si="58"/>
        <v>403.2</v>
      </c>
      <c r="E253" s="178">
        <v>30.5</v>
      </c>
      <c r="F253" s="178">
        <v>18</v>
      </c>
      <c r="G253" s="178">
        <v>180</v>
      </c>
      <c r="H253" s="178">
        <v>15.4</v>
      </c>
      <c r="I253" s="178">
        <v>125</v>
      </c>
      <c r="J253" s="178">
        <v>4.2</v>
      </c>
      <c r="K253" s="178">
        <v>212</v>
      </c>
      <c r="L253" s="178">
        <v>297.5</v>
      </c>
      <c r="M253" s="178">
        <v>308</v>
      </c>
      <c r="N253" s="179">
        <v>0</v>
      </c>
      <c r="O253" s="50"/>
      <c r="P253" s="182">
        <f t="shared" si="60"/>
        <v>44402</v>
      </c>
      <c r="Q253" s="178">
        <v>140</v>
      </c>
      <c r="R253" s="205">
        <f t="shared" si="59"/>
        <v>403.2</v>
      </c>
      <c r="S253" s="178">
        <v>180</v>
      </c>
      <c r="T253" s="178">
        <v>201.6</v>
      </c>
      <c r="U253" s="178">
        <v>0</v>
      </c>
      <c r="V253" s="178">
        <v>0</v>
      </c>
      <c r="W253" s="178">
        <v>0</v>
      </c>
      <c r="X253" s="178">
        <v>0</v>
      </c>
      <c r="Y253" s="178">
        <v>0</v>
      </c>
      <c r="Z253" s="178">
        <v>0</v>
      </c>
      <c r="AA253" s="178">
        <v>0</v>
      </c>
      <c r="AB253" s="206">
        <f t="shared" si="56"/>
        <v>381.6</v>
      </c>
      <c r="AD253" s="182">
        <f t="shared" si="61"/>
        <v>44402</v>
      </c>
      <c r="AE253" s="301">
        <f>S253*Assumption!$K$7</f>
        <v>14940</v>
      </c>
      <c r="AF253" s="301">
        <f>T253*Assumption!$K$10</f>
        <v>8265.6</v>
      </c>
      <c r="AG253" s="301">
        <f>U253*Assumption!$K$9</f>
        <v>0</v>
      </c>
      <c r="AH253" s="301">
        <f>V253*Assumption!$K$11</f>
        <v>0</v>
      </c>
      <c r="AI253" s="301">
        <f>W253*Assumption!$K$6</f>
        <v>0</v>
      </c>
      <c r="AJ253" s="301">
        <f>X253*Assumption!$K$8</f>
        <v>0</v>
      </c>
      <c r="AK253" s="301">
        <f>Y253*Assumption!$K$12</f>
        <v>0</v>
      </c>
      <c r="AL253" s="301">
        <f>Z253*Assumption!$K$14</f>
        <v>0</v>
      </c>
      <c r="AM253" s="301">
        <f>AA253*Assumption!$K$13</f>
        <v>0</v>
      </c>
      <c r="AN253" s="206">
        <f t="shared" si="57"/>
        <v>23205.599999999999</v>
      </c>
    </row>
    <row r="254" spans="2:40" x14ac:dyDescent="0.35">
      <c r="B254" s="44">
        <v>44403</v>
      </c>
      <c r="C254" s="178">
        <v>140</v>
      </c>
      <c r="D254" s="178">
        <f t="shared" si="58"/>
        <v>403.2</v>
      </c>
      <c r="E254" s="178">
        <v>30.5</v>
      </c>
      <c r="F254" s="178">
        <v>18</v>
      </c>
      <c r="G254" s="178">
        <v>180</v>
      </c>
      <c r="H254" s="178">
        <v>15.4</v>
      </c>
      <c r="I254" s="178">
        <v>125</v>
      </c>
      <c r="J254" s="178">
        <v>4.2</v>
      </c>
      <c r="K254" s="178">
        <v>212</v>
      </c>
      <c r="L254" s="178">
        <v>297.5</v>
      </c>
      <c r="M254" s="178">
        <v>308</v>
      </c>
      <c r="N254" s="179">
        <v>0</v>
      </c>
      <c r="O254" s="50"/>
      <c r="P254" s="182">
        <f t="shared" si="60"/>
        <v>44403</v>
      </c>
      <c r="Q254" s="178">
        <v>140</v>
      </c>
      <c r="R254" s="205">
        <f t="shared" si="59"/>
        <v>403.2</v>
      </c>
      <c r="S254" s="178">
        <v>198</v>
      </c>
      <c r="T254" s="178">
        <v>189.6</v>
      </c>
      <c r="U254" s="178">
        <v>0</v>
      </c>
      <c r="V254" s="178">
        <v>0</v>
      </c>
      <c r="W254" s="178">
        <v>0</v>
      </c>
      <c r="X254" s="178">
        <v>0</v>
      </c>
      <c r="Y254" s="178">
        <v>0</v>
      </c>
      <c r="Z254" s="178">
        <v>0</v>
      </c>
      <c r="AA254" s="178">
        <v>0</v>
      </c>
      <c r="AB254" s="206">
        <f t="shared" si="56"/>
        <v>387.6</v>
      </c>
      <c r="AD254" s="182">
        <f t="shared" si="61"/>
        <v>44403</v>
      </c>
      <c r="AE254" s="301">
        <f>S254*Assumption!$K$7</f>
        <v>16434</v>
      </c>
      <c r="AF254" s="301">
        <f>T254*Assumption!$K$10</f>
        <v>7773.5999999999995</v>
      </c>
      <c r="AG254" s="301">
        <f>U254*Assumption!$K$9</f>
        <v>0</v>
      </c>
      <c r="AH254" s="301">
        <f>V254*Assumption!$K$11</f>
        <v>0</v>
      </c>
      <c r="AI254" s="301">
        <f>W254*Assumption!$K$6</f>
        <v>0</v>
      </c>
      <c r="AJ254" s="301">
        <f>X254*Assumption!$K$8</f>
        <v>0</v>
      </c>
      <c r="AK254" s="301">
        <f>Y254*Assumption!$K$12</f>
        <v>0</v>
      </c>
      <c r="AL254" s="301">
        <f>Z254*Assumption!$K$14</f>
        <v>0</v>
      </c>
      <c r="AM254" s="301">
        <f>AA254*Assumption!$K$13</f>
        <v>0</v>
      </c>
      <c r="AN254" s="206">
        <f t="shared" si="57"/>
        <v>24207.599999999999</v>
      </c>
    </row>
    <row r="255" spans="2:40" x14ac:dyDescent="0.35">
      <c r="B255" s="44">
        <v>44404</v>
      </c>
      <c r="C255" s="178">
        <v>140</v>
      </c>
      <c r="D255" s="178">
        <f t="shared" si="58"/>
        <v>403.2</v>
      </c>
      <c r="E255" s="178">
        <v>30.5</v>
      </c>
      <c r="F255" s="178">
        <v>18</v>
      </c>
      <c r="G255" s="178">
        <v>180</v>
      </c>
      <c r="H255" s="178">
        <v>15.4</v>
      </c>
      <c r="I255" s="178">
        <v>125</v>
      </c>
      <c r="J255" s="178">
        <v>4.2</v>
      </c>
      <c r="K255" s="178">
        <v>212</v>
      </c>
      <c r="L255" s="178">
        <v>297.5</v>
      </c>
      <c r="M255" s="178">
        <v>308</v>
      </c>
      <c r="N255" s="179">
        <v>0</v>
      </c>
      <c r="O255" s="50"/>
      <c r="P255" s="182">
        <f t="shared" si="60"/>
        <v>44404</v>
      </c>
      <c r="Q255" s="178">
        <v>140</v>
      </c>
      <c r="R255" s="205">
        <f t="shared" si="59"/>
        <v>403.2</v>
      </c>
      <c r="S255" s="178">
        <v>216</v>
      </c>
      <c r="T255" s="178">
        <v>170.4</v>
      </c>
      <c r="U255" s="178">
        <v>0</v>
      </c>
      <c r="V255" s="178">
        <v>0</v>
      </c>
      <c r="W255" s="178">
        <v>0</v>
      </c>
      <c r="X255" s="178">
        <v>0</v>
      </c>
      <c r="Y255" s="178">
        <v>0</v>
      </c>
      <c r="Z255" s="178">
        <v>0</v>
      </c>
      <c r="AA255" s="178">
        <v>0</v>
      </c>
      <c r="AB255" s="206">
        <f t="shared" si="56"/>
        <v>386.4</v>
      </c>
      <c r="AD255" s="182">
        <f t="shared" si="61"/>
        <v>44404</v>
      </c>
      <c r="AE255" s="301">
        <f>S255*Assumption!$K$7</f>
        <v>17928</v>
      </c>
      <c r="AF255" s="301">
        <f>T255*Assumption!$K$10</f>
        <v>6986.4000000000005</v>
      </c>
      <c r="AG255" s="301">
        <f>U255*Assumption!$K$9</f>
        <v>0</v>
      </c>
      <c r="AH255" s="301">
        <f>V255*Assumption!$K$11</f>
        <v>0</v>
      </c>
      <c r="AI255" s="301">
        <f>W255*Assumption!$K$6</f>
        <v>0</v>
      </c>
      <c r="AJ255" s="301">
        <f>X255*Assumption!$K$8</f>
        <v>0</v>
      </c>
      <c r="AK255" s="301">
        <f>Y255*Assumption!$K$12</f>
        <v>0</v>
      </c>
      <c r="AL255" s="301">
        <f>Z255*Assumption!$K$14</f>
        <v>0</v>
      </c>
      <c r="AM255" s="301">
        <f>AA255*Assumption!$K$13</f>
        <v>0</v>
      </c>
      <c r="AN255" s="206">
        <f t="shared" si="57"/>
        <v>24914.400000000001</v>
      </c>
    </row>
    <row r="256" spans="2:40" x14ac:dyDescent="0.35">
      <c r="B256" s="44">
        <v>44405</v>
      </c>
      <c r="C256" s="178">
        <v>140</v>
      </c>
      <c r="D256" s="178">
        <f t="shared" si="58"/>
        <v>403.2</v>
      </c>
      <c r="E256" s="178">
        <v>30.5</v>
      </c>
      <c r="F256" s="178">
        <v>18</v>
      </c>
      <c r="G256" s="178">
        <v>180</v>
      </c>
      <c r="H256" s="178">
        <v>15.4</v>
      </c>
      <c r="I256" s="178">
        <v>125</v>
      </c>
      <c r="J256" s="178">
        <v>4.2</v>
      </c>
      <c r="K256" s="178">
        <v>212</v>
      </c>
      <c r="L256" s="178">
        <v>297.5</v>
      </c>
      <c r="M256" s="178">
        <v>308</v>
      </c>
      <c r="N256" s="179">
        <v>0</v>
      </c>
      <c r="O256" s="50"/>
      <c r="P256" s="182">
        <f t="shared" si="60"/>
        <v>44405</v>
      </c>
      <c r="Q256" s="178">
        <v>140</v>
      </c>
      <c r="R256" s="205">
        <f t="shared" si="59"/>
        <v>403.2</v>
      </c>
      <c r="S256" s="178">
        <v>222</v>
      </c>
      <c r="T256" s="178">
        <v>165.6</v>
      </c>
      <c r="U256" s="178">
        <v>0</v>
      </c>
      <c r="V256" s="178">
        <v>0</v>
      </c>
      <c r="W256" s="178">
        <v>0</v>
      </c>
      <c r="X256" s="178">
        <v>0</v>
      </c>
      <c r="Y256" s="178">
        <v>0</v>
      </c>
      <c r="Z256" s="178">
        <v>0</v>
      </c>
      <c r="AA256" s="178">
        <v>0</v>
      </c>
      <c r="AB256" s="206">
        <f t="shared" si="56"/>
        <v>387.6</v>
      </c>
      <c r="AD256" s="182">
        <f t="shared" si="61"/>
        <v>44405</v>
      </c>
      <c r="AE256" s="301">
        <f>S256*Assumption!$K$7</f>
        <v>18426</v>
      </c>
      <c r="AF256" s="301">
        <f>T256*Assumption!$K$10</f>
        <v>6789.5999999999995</v>
      </c>
      <c r="AG256" s="301">
        <f>U256*Assumption!$K$9</f>
        <v>0</v>
      </c>
      <c r="AH256" s="301">
        <f>V256*Assumption!$K$11</f>
        <v>0</v>
      </c>
      <c r="AI256" s="301">
        <f>W256*Assumption!$K$6</f>
        <v>0</v>
      </c>
      <c r="AJ256" s="301">
        <f>X256*Assumption!$K$8</f>
        <v>0</v>
      </c>
      <c r="AK256" s="301">
        <f>Y256*Assumption!$K$12</f>
        <v>0</v>
      </c>
      <c r="AL256" s="301">
        <f>Z256*Assumption!$K$14</f>
        <v>0</v>
      </c>
      <c r="AM256" s="301">
        <f>AA256*Assumption!$K$13</f>
        <v>0</v>
      </c>
      <c r="AN256" s="206">
        <f t="shared" si="57"/>
        <v>25215.599999999999</v>
      </c>
    </row>
    <row r="257" spans="2:40" x14ac:dyDescent="0.35">
      <c r="B257" s="44">
        <v>44406</v>
      </c>
      <c r="C257" s="178">
        <v>140</v>
      </c>
      <c r="D257" s="178">
        <f t="shared" si="58"/>
        <v>403.2</v>
      </c>
      <c r="E257" s="178">
        <v>30.5</v>
      </c>
      <c r="F257" s="178">
        <v>18</v>
      </c>
      <c r="G257" s="178">
        <v>180</v>
      </c>
      <c r="H257" s="178">
        <v>15.4</v>
      </c>
      <c r="I257" s="178">
        <v>125</v>
      </c>
      <c r="J257" s="178">
        <v>4.2</v>
      </c>
      <c r="K257" s="178">
        <v>212</v>
      </c>
      <c r="L257" s="178">
        <v>297.5</v>
      </c>
      <c r="M257" s="178">
        <v>308</v>
      </c>
      <c r="N257" s="179">
        <v>0</v>
      </c>
      <c r="O257" s="50"/>
      <c r="P257" s="182">
        <f t="shared" si="60"/>
        <v>44406</v>
      </c>
      <c r="Q257" s="178">
        <v>140</v>
      </c>
      <c r="R257" s="205">
        <f t="shared" si="59"/>
        <v>403.2</v>
      </c>
      <c r="S257" s="178">
        <v>206.4</v>
      </c>
      <c r="T257" s="178">
        <v>180</v>
      </c>
      <c r="U257" s="178">
        <v>0</v>
      </c>
      <c r="V257" s="178">
        <v>0</v>
      </c>
      <c r="W257" s="178">
        <v>0</v>
      </c>
      <c r="X257" s="178">
        <v>0</v>
      </c>
      <c r="Y257" s="178">
        <v>0</v>
      </c>
      <c r="Z257" s="178">
        <v>0</v>
      </c>
      <c r="AA257" s="178">
        <v>0</v>
      </c>
      <c r="AB257" s="206">
        <f t="shared" si="56"/>
        <v>386.4</v>
      </c>
      <c r="AD257" s="182">
        <f t="shared" si="61"/>
        <v>44406</v>
      </c>
      <c r="AE257" s="301">
        <f>S257*Assumption!$K$7</f>
        <v>17131.2</v>
      </c>
      <c r="AF257" s="301">
        <f>T257*Assumption!$K$10</f>
        <v>7380</v>
      </c>
      <c r="AG257" s="301">
        <f>U257*Assumption!$K$9</f>
        <v>0</v>
      </c>
      <c r="AH257" s="301">
        <f>V257*Assumption!$K$11</f>
        <v>0</v>
      </c>
      <c r="AI257" s="301">
        <f>W257*Assumption!$K$6</f>
        <v>0</v>
      </c>
      <c r="AJ257" s="301">
        <f>X257*Assumption!$K$8</f>
        <v>0</v>
      </c>
      <c r="AK257" s="301">
        <f>Y257*Assumption!$K$12</f>
        <v>0</v>
      </c>
      <c r="AL257" s="301">
        <f>Z257*Assumption!$K$14</f>
        <v>0</v>
      </c>
      <c r="AM257" s="301">
        <f>AA257*Assumption!$K$13</f>
        <v>0</v>
      </c>
      <c r="AN257" s="206">
        <f t="shared" si="57"/>
        <v>24511.200000000001</v>
      </c>
    </row>
    <row r="258" spans="2:40" x14ac:dyDescent="0.35">
      <c r="B258" s="44">
        <v>44407</v>
      </c>
      <c r="C258" s="178">
        <v>0</v>
      </c>
      <c r="D258" s="178">
        <v>0</v>
      </c>
      <c r="E258" s="178">
        <v>0</v>
      </c>
      <c r="F258" s="178">
        <v>0</v>
      </c>
      <c r="G258" s="178">
        <v>0</v>
      </c>
      <c r="H258" s="178">
        <v>0</v>
      </c>
      <c r="I258" s="178">
        <v>0</v>
      </c>
      <c r="J258" s="178">
        <v>0</v>
      </c>
      <c r="K258" s="178">
        <v>0</v>
      </c>
      <c r="L258" s="178">
        <v>0</v>
      </c>
      <c r="M258" s="178">
        <v>0</v>
      </c>
      <c r="N258" s="179">
        <v>0</v>
      </c>
      <c r="O258" s="50"/>
      <c r="P258" s="182">
        <f t="shared" si="60"/>
        <v>44407</v>
      </c>
      <c r="Q258" s="178">
        <v>0</v>
      </c>
      <c r="R258" s="205">
        <f t="shared" si="59"/>
        <v>0</v>
      </c>
      <c r="S258" s="178">
        <v>0</v>
      </c>
      <c r="T258" s="178">
        <v>0</v>
      </c>
      <c r="U258" s="178">
        <v>0</v>
      </c>
      <c r="V258" s="178">
        <v>0</v>
      </c>
      <c r="W258" s="178">
        <v>0</v>
      </c>
      <c r="X258" s="178">
        <v>0</v>
      </c>
      <c r="Y258" s="178">
        <v>0</v>
      </c>
      <c r="Z258" s="178">
        <v>0</v>
      </c>
      <c r="AA258" s="178">
        <v>0</v>
      </c>
      <c r="AB258" s="206">
        <f t="shared" si="56"/>
        <v>0</v>
      </c>
      <c r="AD258" s="182">
        <f t="shared" si="61"/>
        <v>44407</v>
      </c>
      <c r="AE258" s="301">
        <f>S258*Assumption!$K$7</f>
        <v>0</v>
      </c>
      <c r="AF258" s="301">
        <f>T258*Assumption!$K$10</f>
        <v>0</v>
      </c>
      <c r="AG258" s="301">
        <f>U258*Assumption!$K$9</f>
        <v>0</v>
      </c>
      <c r="AH258" s="301">
        <f>V258*Assumption!$K$11</f>
        <v>0</v>
      </c>
      <c r="AI258" s="301">
        <f>W258*Assumption!$K$6</f>
        <v>0</v>
      </c>
      <c r="AJ258" s="301">
        <f>X258*Assumption!$K$8</f>
        <v>0</v>
      </c>
      <c r="AK258" s="301">
        <f>Y258*Assumption!$K$12</f>
        <v>0</v>
      </c>
      <c r="AL258" s="301">
        <f>Z258*Assumption!$K$14</f>
        <v>0</v>
      </c>
      <c r="AM258" s="301">
        <f>AA258*Assumption!$K$13</f>
        <v>0</v>
      </c>
      <c r="AN258" s="206">
        <f t="shared" si="57"/>
        <v>0</v>
      </c>
    </row>
    <row r="259" spans="2:40" x14ac:dyDescent="0.35">
      <c r="B259" s="44">
        <v>44408</v>
      </c>
      <c r="C259" s="178">
        <v>0</v>
      </c>
      <c r="D259" s="178">
        <v>0</v>
      </c>
      <c r="E259" s="178">
        <v>0</v>
      </c>
      <c r="F259" s="178">
        <v>0</v>
      </c>
      <c r="G259" s="178">
        <v>0</v>
      </c>
      <c r="H259" s="178">
        <v>0</v>
      </c>
      <c r="I259" s="178">
        <v>0</v>
      </c>
      <c r="J259" s="178">
        <v>0</v>
      </c>
      <c r="K259" s="178">
        <v>0</v>
      </c>
      <c r="L259" s="178">
        <v>0</v>
      </c>
      <c r="M259" s="178">
        <v>0</v>
      </c>
      <c r="N259" s="179">
        <v>0</v>
      </c>
      <c r="O259" s="50"/>
      <c r="P259" s="182">
        <f t="shared" si="60"/>
        <v>44408</v>
      </c>
      <c r="Q259" s="178">
        <v>0</v>
      </c>
      <c r="R259" s="205">
        <f t="shared" si="59"/>
        <v>0</v>
      </c>
      <c r="S259" s="178">
        <v>0</v>
      </c>
      <c r="T259" s="178">
        <v>0</v>
      </c>
      <c r="U259" s="178">
        <v>0</v>
      </c>
      <c r="V259" s="178">
        <v>0</v>
      </c>
      <c r="W259" s="178">
        <v>0</v>
      </c>
      <c r="X259" s="178">
        <v>0</v>
      </c>
      <c r="Y259" s="178">
        <v>0</v>
      </c>
      <c r="Z259" s="178">
        <v>0</v>
      </c>
      <c r="AA259" s="178">
        <v>0</v>
      </c>
      <c r="AB259" s="206">
        <f t="shared" si="56"/>
        <v>0</v>
      </c>
      <c r="AD259" s="182">
        <f t="shared" si="61"/>
        <v>44408</v>
      </c>
      <c r="AE259" s="301">
        <f>S259*Assumption!$K$7</f>
        <v>0</v>
      </c>
      <c r="AF259" s="301">
        <f>T259*Assumption!$K$10</f>
        <v>0</v>
      </c>
      <c r="AG259" s="301">
        <f>U259*Assumption!$K$9</f>
        <v>0</v>
      </c>
      <c r="AH259" s="301">
        <f>V259*Assumption!$K$11</f>
        <v>0</v>
      </c>
      <c r="AI259" s="301">
        <f>W259*Assumption!$K$6</f>
        <v>0</v>
      </c>
      <c r="AJ259" s="301">
        <f>X259*Assumption!$K$8</f>
        <v>0</v>
      </c>
      <c r="AK259" s="301">
        <f>Y259*Assumption!$K$12</f>
        <v>0</v>
      </c>
      <c r="AL259" s="301">
        <f>Z259*Assumption!$K$14</f>
        <v>0</v>
      </c>
      <c r="AM259" s="301">
        <f>AA259*Assumption!$K$13</f>
        <v>0</v>
      </c>
      <c r="AN259" s="206">
        <f t="shared" si="57"/>
        <v>0</v>
      </c>
    </row>
    <row r="260" spans="2:40" ht="15" thickBot="1" x14ac:dyDescent="0.4">
      <c r="B260" s="184" t="s">
        <v>183</v>
      </c>
      <c r="C260" s="185">
        <f>SUM(C229:C259)</f>
        <v>2800</v>
      </c>
      <c r="D260" s="185">
        <f>SUM(D229:D259)</f>
        <v>8063.9999999999973</v>
      </c>
      <c r="E260" s="185">
        <f>SUM(E229:E259)</f>
        <v>587.5</v>
      </c>
      <c r="F260" s="185">
        <f t="shared" ref="F260:N260" si="62">SUM(F229:F259)</f>
        <v>350</v>
      </c>
      <c r="G260" s="185">
        <f t="shared" si="62"/>
        <v>3724</v>
      </c>
      <c r="H260" s="185">
        <f>SUM(H229:H259)</f>
        <v>308</v>
      </c>
      <c r="I260" s="185">
        <f t="shared" si="62"/>
        <v>2522</v>
      </c>
      <c r="J260" s="185">
        <f t="shared" si="62"/>
        <v>84.000000000000028</v>
      </c>
      <c r="K260" s="185">
        <f t="shared" si="62"/>
        <v>4200.5</v>
      </c>
      <c r="L260" s="185">
        <f t="shared" si="62"/>
        <v>5950</v>
      </c>
      <c r="M260" s="185">
        <f t="shared" si="62"/>
        <v>6160</v>
      </c>
      <c r="N260" s="186">
        <f t="shared" si="62"/>
        <v>0</v>
      </c>
      <c r="O260" s="207"/>
      <c r="P260" s="184" t="s">
        <v>183</v>
      </c>
      <c r="Q260" s="188">
        <f t="shared" ref="Q260:AB260" si="63">SUM(Q229:Q259)</f>
        <v>2800</v>
      </c>
      <c r="R260" s="188">
        <f t="shared" si="63"/>
        <v>8063.9999999999973</v>
      </c>
      <c r="S260" s="188">
        <f t="shared" si="63"/>
        <v>2772.0000000000005</v>
      </c>
      <c r="T260" s="188">
        <f t="shared" si="63"/>
        <v>4524</v>
      </c>
      <c r="U260" s="188">
        <f t="shared" si="63"/>
        <v>406.79999999999995</v>
      </c>
      <c r="V260" s="188">
        <f t="shared" si="63"/>
        <v>0</v>
      </c>
      <c r="W260" s="188">
        <f t="shared" si="63"/>
        <v>0</v>
      </c>
      <c r="X260" s="188">
        <f t="shared" si="63"/>
        <v>0</v>
      </c>
      <c r="Y260" s="188">
        <f t="shared" si="63"/>
        <v>30</v>
      </c>
      <c r="Z260" s="188">
        <f t="shared" si="63"/>
        <v>0</v>
      </c>
      <c r="AA260" s="188">
        <f t="shared" si="63"/>
        <v>0</v>
      </c>
      <c r="AB260" s="189">
        <f t="shared" si="63"/>
        <v>7732.8</v>
      </c>
      <c r="AD260" s="184" t="s">
        <v>183</v>
      </c>
      <c r="AE260" s="304">
        <f>S260*Assumption!$K$7</f>
        <v>230076.00000000003</v>
      </c>
      <c r="AF260" s="304">
        <f>T260*Assumption!$K$10</f>
        <v>185484</v>
      </c>
      <c r="AG260" s="304">
        <f>U260*Assumption!$K$9</f>
        <v>22373.999999999996</v>
      </c>
      <c r="AH260" s="304">
        <f>V260*Assumption!$K$11</f>
        <v>0</v>
      </c>
      <c r="AI260" s="304">
        <f>W260*Assumption!$K$6</f>
        <v>0</v>
      </c>
      <c r="AJ260" s="304">
        <f>X260*Assumption!$K$8</f>
        <v>0</v>
      </c>
      <c r="AK260" s="304">
        <f>Y260*Assumption!$K$12</f>
        <v>990</v>
      </c>
      <c r="AL260" s="304">
        <f>Z260*Assumption!$K$14</f>
        <v>0</v>
      </c>
      <c r="AM260" s="304">
        <f>AA260*Assumption!$K$13</f>
        <v>0</v>
      </c>
      <c r="AN260" s="189">
        <f t="shared" ref="AN260" si="64">SUM(AN229:AN259)</f>
        <v>438924.00000000006</v>
      </c>
    </row>
    <row r="261" spans="2:40" x14ac:dyDescent="0.35">
      <c r="B261" s="190"/>
      <c r="C261" s="191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P261" s="190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D261" s="190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</row>
    <row r="262" spans="2:40" ht="15" thickBot="1" x14ac:dyDescent="0.4">
      <c r="B262" s="190"/>
      <c r="C262" s="191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P262" s="190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D262" s="190"/>
      <c r="AE262" s="191"/>
      <c r="AF262" s="191"/>
      <c r="AG262" s="191"/>
      <c r="AH262" s="191"/>
      <c r="AI262" s="191"/>
      <c r="AJ262" s="191"/>
      <c r="AK262" s="191"/>
      <c r="AL262" s="191"/>
      <c r="AM262" s="191"/>
      <c r="AN262" s="191"/>
    </row>
    <row r="263" spans="2:40" ht="21" x14ac:dyDescent="0.5">
      <c r="B263" s="565" t="s">
        <v>208</v>
      </c>
      <c r="C263" s="566"/>
      <c r="D263" s="566"/>
      <c r="E263" s="566"/>
      <c r="F263" s="566"/>
      <c r="G263" s="566"/>
      <c r="H263" s="566"/>
      <c r="I263" s="566"/>
      <c r="J263" s="566"/>
      <c r="K263" s="566"/>
      <c r="L263" s="566"/>
      <c r="M263" s="566"/>
      <c r="N263" s="567"/>
      <c r="P263" s="583" t="s">
        <v>208</v>
      </c>
      <c r="Q263" s="584"/>
      <c r="R263" s="584"/>
      <c r="S263" s="584"/>
      <c r="T263" s="584"/>
      <c r="U263" s="584"/>
      <c r="V263" s="584"/>
      <c r="W263" s="584"/>
      <c r="X263" s="584"/>
      <c r="Y263" s="584"/>
      <c r="Z263" s="584"/>
      <c r="AA263" s="584"/>
      <c r="AB263" s="585"/>
      <c r="AD263" s="583" t="s">
        <v>208</v>
      </c>
      <c r="AE263" s="584"/>
      <c r="AF263" s="584"/>
      <c r="AG263" s="584"/>
      <c r="AH263" s="584"/>
      <c r="AI263" s="584"/>
      <c r="AJ263" s="584"/>
      <c r="AK263" s="584"/>
      <c r="AL263" s="584"/>
      <c r="AM263" s="584"/>
      <c r="AN263" s="585"/>
    </row>
    <row r="264" spans="2:40" ht="21.5" thickBot="1" x14ac:dyDescent="0.55000000000000004">
      <c r="B264" s="574">
        <v>44409</v>
      </c>
      <c r="C264" s="575"/>
      <c r="D264" s="575"/>
      <c r="E264" s="575"/>
      <c r="F264" s="575"/>
      <c r="G264" s="575"/>
      <c r="H264" s="575"/>
      <c r="I264" s="575"/>
      <c r="J264" s="575"/>
      <c r="K264" s="575"/>
      <c r="L264" s="575"/>
      <c r="M264" s="575"/>
      <c r="N264" s="576"/>
      <c r="P264" s="586">
        <v>44409</v>
      </c>
      <c r="Q264" s="587"/>
      <c r="R264" s="587"/>
      <c r="S264" s="587"/>
      <c r="T264" s="587"/>
      <c r="U264" s="587"/>
      <c r="V264" s="587"/>
      <c r="W264" s="587"/>
      <c r="X264" s="587"/>
      <c r="Y264" s="587"/>
      <c r="Z264" s="587"/>
      <c r="AA264" s="587"/>
      <c r="AB264" s="588"/>
      <c r="AD264" s="586">
        <v>44409</v>
      </c>
      <c r="AE264" s="587"/>
      <c r="AF264" s="587"/>
      <c r="AG264" s="587"/>
      <c r="AH264" s="587"/>
      <c r="AI264" s="587"/>
      <c r="AJ264" s="587"/>
      <c r="AK264" s="587"/>
      <c r="AL264" s="587"/>
      <c r="AM264" s="587"/>
      <c r="AN264" s="588"/>
    </row>
    <row r="265" spans="2:40" ht="15" thickBot="1" x14ac:dyDescent="0.4">
      <c r="B265" s="598" t="s">
        <v>185</v>
      </c>
      <c r="C265" s="599"/>
      <c r="D265" s="599"/>
      <c r="E265" s="599"/>
      <c r="F265" s="599"/>
      <c r="G265" s="599"/>
      <c r="H265" s="599"/>
      <c r="I265" s="599"/>
      <c r="J265" s="599"/>
      <c r="K265" s="599"/>
      <c r="L265" s="599"/>
      <c r="M265" s="599"/>
      <c r="N265" s="600"/>
      <c r="O265" s="50"/>
      <c r="P265" s="589" t="s">
        <v>186</v>
      </c>
      <c r="Q265" s="590"/>
      <c r="R265" s="590"/>
      <c r="S265" s="590"/>
      <c r="T265" s="590"/>
      <c r="U265" s="590"/>
      <c r="V265" s="590"/>
      <c r="W265" s="590"/>
      <c r="X265" s="590"/>
      <c r="Y265" s="590"/>
      <c r="Z265" s="590"/>
      <c r="AA265" s="590"/>
      <c r="AB265" s="591"/>
      <c r="AD265" s="589" t="s">
        <v>341</v>
      </c>
      <c r="AE265" s="590"/>
      <c r="AF265" s="590"/>
      <c r="AG265" s="590"/>
      <c r="AH265" s="590"/>
      <c r="AI265" s="590"/>
      <c r="AJ265" s="590"/>
      <c r="AK265" s="590"/>
      <c r="AL265" s="590"/>
      <c r="AM265" s="590"/>
      <c r="AN265" s="591"/>
    </row>
    <row r="266" spans="2:40" ht="29.5" thickBot="1" x14ac:dyDescent="0.4">
      <c r="B266" s="173" t="s">
        <v>10</v>
      </c>
      <c r="C266" s="174" t="s">
        <v>187</v>
      </c>
      <c r="D266" s="174" t="s">
        <v>188</v>
      </c>
      <c r="E266" s="176" t="s">
        <v>189</v>
      </c>
      <c r="F266" s="176" t="s">
        <v>47</v>
      </c>
      <c r="G266" s="176" t="s">
        <v>190</v>
      </c>
      <c r="H266" s="176" t="s">
        <v>345</v>
      </c>
      <c r="I266" s="176" t="s">
        <v>191</v>
      </c>
      <c r="J266" s="176" t="s">
        <v>192</v>
      </c>
      <c r="K266" s="176" t="s">
        <v>193</v>
      </c>
      <c r="L266" s="193" t="s">
        <v>194</v>
      </c>
      <c r="M266" s="176" t="s">
        <v>195</v>
      </c>
      <c r="N266" s="177" t="s">
        <v>196</v>
      </c>
      <c r="P266" s="173" t="s">
        <v>10</v>
      </c>
      <c r="Q266" s="174" t="s">
        <v>187</v>
      </c>
      <c r="R266" s="174" t="s">
        <v>188</v>
      </c>
      <c r="S266" s="175" t="s">
        <v>197</v>
      </c>
      <c r="T266" s="174" t="s">
        <v>198</v>
      </c>
      <c r="U266" s="176" t="s">
        <v>199</v>
      </c>
      <c r="V266" s="176" t="s">
        <v>200</v>
      </c>
      <c r="W266" s="176" t="s">
        <v>201</v>
      </c>
      <c r="X266" s="176" t="s">
        <v>202</v>
      </c>
      <c r="Y266" s="176" t="s">
        <v>203</v>
      </c>
      <c r="Z266" s="176" t="s">
        <v>204</v>
      </c>
      <c r="AA266" s="176" t="s">
        <v>205</v>
      </c>
      <c r="AB266" s="177" t="s">
        <v>206</v>
      </c>
      <c r="AD266" s="173" t="s">
        <v>10</v>
      </c>
      <c r="AE266" s="175" t="s">
        <v>197</v>
      </c>
      <c r="AF266" s="174" t="s">
        <v>198</v>
      </c>
      <c r="AG266" s="176" t="s">
        <v>199</v>
      </c>
      <c r="AH266" s="176" t="s">
        <v>200</v>
      </c>
      <c r="AI266" s="176" t="s">
        <v>201</v>
      </c>
      <c r="AJ266" s="176" t="s">
        <v>202</v>
      </c>
      <c r="AK266" s="176" t="s">
        <v>203</v>
      </c>
      <c r="AL266" s="176" t="s">
        <v>204</v>
      </c>
      <c r="AM266" s="176" t="s">
        <v>205</v>
      </c>
      <c r="AN266" s="177" t="s">
        <v>339</v>
      </c>
    </row>
    <row r="267" spans="2:40" x14ac:dyDescent="0.35">
      <c r="B267" s="44">
        <v>44409</v>
      </c>
      <c r="C267" s="178">
        <v>140</v>
      </c>
      <c r="D267" s="178">
        <f>C267*2.88</f>
        <v>403.2</v>
      </c>
      <c r="E267" s="178">
        <v>33</v>
      </c>
      <c r="F267" s="178">
        <v>17.5</v>
      </c>
      <c r="G267" s="178">
        <v>205</v>
      </c>
      <c r="H267" s="178">
        <v>15.4</v>
      </c>
      <c r="I267" s="178">
        <v>149</v>
      </c>
      <c r="J267" s="178">
        <v>5.25</v>
      </c>
      <c r="K267" s="178">
        <v>205</v>
      </c>
      <c r="L267" s="178">
        <v>17.5</v>
      </c>
      <c r="M267" s="178">
        <v>0</v>
      </c>
      <c r="N267" s="179">
        <v>0</v>
      </c>
      <c r="O267" s="50"/>
      <c r="P267" s="180">
        <v>44409</v>
      </c>
      <c r="Q267" s="178">
        <v>140</v>
      </c>
      <c r="R267" s="205">
        <f>Q267*2.88</f>
        <v>403.2</v>
      </c>
      <c r="S267" s="178">
        <v>0</v>
      </c>
      <c r="T267" s="178">
        <v>396</v>
      </c>
      <c r="U267" s="178">
        <v>0</v>
      </c>
      <c r="V267" s="178">
        <v>0</v>
      </c>
      <c r="W267" s="178">
        <v>0</v>
      </c>
      <c r="X267" s="178">
        <v>0</v>
      </c>
      <c r="Y267" s="178">
        <v>0</v>
      </c>
      <c r="Z267" s="178">
        <v>0</v>
      </c>
      <c r="AA267" s="178">
        <v>0</v>
      </c>
      <c r="AB267" s="206">
        <f t="shared" ref="AB267:AB297" si="65">SUM(S267:AA267)</f>
        <v>396</v>
      </c>
      <c r="AD267" s="180">
        <v>44409</v>
      </c>
      <c r="AE267" s="301">
        <f>S267*Assumption!$K$7</f>
        <v>0</v>
      </c>
      <c r="AF267" s="301">
        <f>T267*Assumption!$K$10</f>
        <v>16236</v>
      </c>
      <c r="AG267" s="301">
        <f>U267*Assumption!$K$9</f>
        <v>0</v>
      </c>
      <c r="AH267" s="301">
        <f>V267*Assumption!$K$11</f>
        <v>0</v>
      </c>
      <c r="AI267" s="301">
        <f>W267*Assumption!$K$6</f>
        <v>0</v>
      </c>
      <c r="AJ267" s="301">
        <f>X267*Assumption!$K$8</f>
        <v>0</v>
      </c>
      <c r="AK267" s="301">
        <f>Y267*Assumption!$K$12</f>
        <v>0</v>
      </c>
      <c r="AL267" s="301">
        <f>Z267*Assumption!$K$14</f>
        <v>0</v>
      </c>
      <c r="AM267" s="301">
        <f>AA267*Assumption!$K$13</f>
        <v>0</v>
      </c>
      <c r="AN267" s="206">
        <f t="shared" ref="AN267:AN297" si="66">SUM(AE267:AM267)</f>
        <v>16236</v>
      </c>
    </row>
    <row r="268" spans="2:40" x14ac:dyDescent="0.35">
      <c r="B268" s="44">
        <v>44410</v>
      </c>
      <c r="C268" s="178">
        <v>140</v>
      </c>
      <c r="D268" s="178">
        <f t="shared" ref="D268:D297" si="67">C268*2.88</f>
        <v>403.2</v>
      </c>
      <c r="E268" s="178">
        <v>33</v>
      </c>
      <c r="F268" s="178">
        <v>17.5</v>
      </c>
      <c r="G268" s="178">
        <v>205</v>
      </c>
      <c r="H268" s="178">
        <v>15.4</v>
      </c>
      <c r="I268" s="178">
        <v>149</v>
      </c>
      <c r="J268" s="178">
        <v>5.25</v>
      </c>
      <c r="K268" s="178">
        <v>205</v>
      </c>
      <c r="L268" s="178">
        <v>17.5</v>
      </c>
      <c r="M268" s="178">
        <v>0</v>
      </c>
      <c r="N268" s="179">
        <v>0</v>
      </c>
      <c r="O268" s="50"/>
      <c r="P268" s="182">
        <f>P267+1</f>
        <v>44410</v>
      </c>
      <c r="Q268" s="178">
        <v>140</v>
      </c>
      <c r="R268" s="205">
        <f t="shared" ref="R268:R297" si="68">Q268*2.88</f>
        <v>403.2</v>
      </c>
      <c r="S268" s="178">
        <v>0</v>
      </c>
      <c r="T268" s="178">
        <v>398.40000000000003</v>
      </c>
      <c r="U268" s="178">
        <v>0</v>
      </c>
      <c r="V268" s="178">
        <v>0</v>
      </c>
      <c r="W268" s="178">
        <v>0</v>
      </c>
      <c r="X268" s="178">
        <v>0</v>
      </c>
      <c r="Y268" s="178">
        <v>0</v>
      </c>
      <c r="Z268" s="178">
        <v>0</v>
      </c>
      <c r="AA268" s="178">
        <v>0</v>
      </c>
      <c r="AB268" s="206">
        <f t="shared" si="65"/>
        <v>398.40000000000003</v>
      </c>
      <c r="AD268" s="182">
        <f>AD267+1</f>
        <v>44410</v>
      </c>
      <c r="AE268" s="301">
        <f>S268*Assumption!$K$7</f>
        <v>0</v>
      </c>
      <c r="AF268" s="301">
        <f>T268*Assumption!$K$10</f>
        <v>16334.400000000001</v>
      </c>
      <c r="AG268" s="301">
        <f>U268*Assumption!$K$9</f>
        <v>0</v>
      </c>
      <c r="AH268" s="301">
        <f>V268*Assumption!$K$11</f>
        <v>0</v>
      </c>
      <c r="AI268" s="301">
        <f>W268*Assumption!$K$6</f>
        <v>0</v>
      </c>
      <c r="AJ268" s="301">
        <f>X268*Assumption!$K$8</f>
        <v>0</v>
      </c>
      <c r="AK268" s="301">
        <f>Y268*Assumption!$K$12</f>
        <v>0</v>
      </c>
      <c r="AL268" s="301">
        <f>Z268*Assumption!$K$14</f>
        <v>0</v>
      </c>
      <c r="AM268" s="301">
        <f>AA268*Assumption!$K$13</f>
        <v>0</v>
      </c>
      <c r="AN268" s="206">
        <f t="shared" si="66"/>
        <v>16334.400000000001</v>
      </c>
    </row>
    <row r="269" spans="2:40" x14ac:dyDescent="0.35">
      <c r="B269" s="44">
        <v>44411</v>
      </c>
      <c r="C269" s="178">
        <v>140</v>
      </c>
      <c r="D269" s="178">
        <f t="shared" si="67"/>
        <v>403.2</v>
      </c>
      <c r="E269" s="178">
        <v>33</v>
      </c>
      <c r="F269" s="178">
        <v>17.5</v>
      </c>
      <c r="G269" s="178">
        <v>205</v>
      </c>
      <c r="H269" s="178">
        <v>15.4</v>
      </c>
      <c r="I269" s="178">
        <v>149</v>
      </c>
      <c r="J269" s="178">
        <v>5.25</v>
      </c>
      <c r="K269" s="178">
        <v>205</v>
      </c>
      <c r="L269" s="178">
        <v>17.5</v>
      </c>
      <c r="M269" s="178">
        <v>0</v>
      </c>
      <c r="N269" s="179">
        <v>0</v>
      </c>
      <c r="O269" s="50"/>
      <c r="P269" s="182">
        <f t="shared" ref="P269:P297" si="69">P268+1</f>
        <v>44411</v>
      </c>
      <c r="Q269" s="178">
        <v>140</v>
      </c>
      <c r="R269" s="205">
        <f t="shared" si="68"/>
        <v>403.2</v>
      </c>
      <c r="S269" s="178">
        <v>0</v>
      </c>
      <c r="T269" s="178">
        <v>396</v>
      </c>
      <c r="U269" s="178">
        <v>0</v>
      </c>
      <c r="V269" s="178">
        <v>0</v>
      </c>
      <c r="W269" s="178">
        <v>0</v>
      </c>
      <c r="X269" s="178">
        <v>0</v>
      </c>
      <c r="Y269" s="178">
        <v>0</v>
      </c>
      <c r="Z269" s="178">
        <v>0</v>
      </c>
      <c r="AA269" s="178">
        <v>0</v>
      </c>
      <c r="AB269" s="206">
        <f t="shared" si="65"/>
        <v>396</v>
      </c>
      <c r="AD269" s="182">
        <f t="shared" ref="AD269:AD297" si="70">AD268+1</f>
        <v>44411</v>
      </c>
      <c r="AE269" s="301">
        <f>S269*Assumption!$K$7</f>
        <v>0</v>
      </c>
      <c r="AF269" s="301">
        <f>T269*Assumption!$K$10</f>
        <v>16236</v>
      </c>
      <c r="AG269" s="301">
        <f>U269*Assumption!$K$9</f>
        <v>0</v>
      </c>
      <c r="AH269" s="301">
        <f>V269*Assumption!$K$11</f>
        <v>0</v>
      </c>
      <c r="AI269" s="301">
        <f>W269*Assumption!$K$6</f>
        <v>0</v>
      </c>
      <c r="AJ269" s="301">
        <f>X269*Assumption!$K$8</f>
        <v>0</v>
      </c>
      <c r="AK269" s="301">
        <f>Y269*Assumption!$K$12</f>
        <v>0</v>
      </c>
      <c r="AL269" s="301">
        <f>Z269*Assumption!$K$14</f>
        <v>0</v>
      </c>
      <c r="AM269" s="301">
        <f>AA269*Assumption!$K$13</f>
        <v>0</v>
      </c>
      <c r="AN269" s="206">
        <f t="shared" si="66"/>
        <v>16236</v>
      </c>
    </row>
    <row r="270" spans="2:40" x14ac:dyDescent="0.35">
      <c r="B270" s="44">
        <v>44412</v>
      </c>
      <c r="C270" s="178">
        <v>140</v>
      </c>
      <c r="D270" s="178">
        <f t="shared" si="67"/>
        <v>403.2</v>
      </c>
      <c r="E270" s="178">
        <v>33</v>
      </c>
      <c r="F270" s="178">
        <v>17.5</v>
      </c>
      <c r="G270" s="178">
        <v>205</v>
      </c>
      <c r="H270" s="178">
        <v>15.4</v>
      </c>
      <c r="I270" s="178">
        <v>149</v>
      </c>
      <c r="J270" s="178">
        <v>5.25</v>
      </c>
      <c r="K270" s="178">
        <v>205</v>
      </c>
      <c r="L270" s="178">
        <v>17.5</v>
      </c>
      <c r="M270" s="178">
        <v>0</v>
      </c>
      <c r="N270" s="179">
        <v>0</v>
      </c>
      <c r="O270" s="50"/>
      <c r="P270" s="182">
        <f t="shared" si="69"/>
        <v>44412</v>
      </c>
      <c r="Q270" s="178">
        <v>140</v>
      </c>
      <c r="R270" s="205">
        <f t="shared" si="68"/>
        <v>403.2</v>
      </c>
      <c r="S270" s="178">
        <v>0</v>
      </c>
      <c r="T270" s="178">
        <v>398.40000000000003</v>
      </c>
      <c r="U270" s="178">
        <v>0</v>
      </c>
      <c r="V270" s="178">
        <v>0</v>
      </c>
      <c r="W270" s="178">
        <v>0</v>
      </c>
      <c r="X270" s="178">
        <v>0</v>
      </c>
      <c r="Y270" s="178">
        <v>0</v>
      </c>
      <c r="Z270" s="178">
        <v>0</v>
      </c>
      <c r="AA270" s="178">
        <v>0</v>
      </c>
      <c r="AB270" s="206">
        <f t="shared" si="65"/>
        <v>398.40000000000003</v>
      </c>
      <c r="AD270" s="182">
        <f t="shared" si="70"/>
        <v>44412</v>
      </c>
      <c r="AE270" s="301">
        <f>S270*Assumption!$K$7</f>
        <v>0</v>
      </c>
      <c r="AF270" s="301">
        <f>T270*Assumption!$K$10</f>
        <v>16334.400000000001</v>
      </c>
      <c r="AG270" s="301">
        <f>U270*Assumption!$K$9</f>
        <v>0</v>
      </c>
      <c r="AH270" s="301">
        <f>V270*Assumption!$K$11</f>
        <v>0</v>
      </c>
      <c r="AI270" s="301">
        <f>W270*Assumption!$K$6</f>
        <v>0</v>
      </c>
      <c r="AJ270" s="301">
        <f>X270*Assumption!$K$8</f>
        <v>0</v>
      </c>
      <c r="AK270" s="301">
        <f>Y270*Assumption!$K$12</f>
        <v>0</v>
      </c>
      <c r="AL270" s="301">
        <f>Z270*Assumption!$K$14</f>
        <v>0</v>
      </c>
      <c r="AM270" s="301">
        <f>AA270*Assumption!$K$13</f>
        <v>0</v>
      </c>
      <c r="AN270" s="206">
        <f t="shared" si="66"/>
        <v>16334.400000000001</v>
      </c>
    </row>
    <row r="271" spans="2:40" x14ac:dyDescent="0.35">
      <c r="B271" s="44">
        <v>44413</v>
      </c>
      <c r="C271" s="178">
        <v>140</v>
      </c>
      <c r="D271" s="178">
        <f t="shared" si="67"/>
        <v>403.2</v>
      </c>
      <c r="E271" s="178">
        <v>33</v>
      </c>
      <c r="F271" s="178">
        <v>17.5</v>
      </c>
      <c r="G271" s="178">
        <v>205</v>
      </c>
      <c r="H271" s="178">
        <v>15.4</v>
      </c>
      <c r="I271" s="178">
        <v>149</v>
      </c>
      <c r="J271" s="178">
        <v>5.25</v>
      </c>
      <c r="K271" s="178">
        <v>205</v>
      </c>
      <c r="L271" s="178">
        <v>17.5</v>
      </c>
      <c r="M271" s="178">
        <v>0</v>
      </c>
      <c r="N271" s="179">
        <v>0</v>
      </c>
      <c r="O271" s="50"/>
      <c r="P271" s="182">
        <f t="shared" si="69"/>
        <v>44413</v>
      </c>
      <c r="Q271" s="178">
        <v>140</v>
      </c>
      <c r="R271" s="205">
        <f t="shared" si="68"/>
        <v>403.2</v>
      </c>
      <c r="S271" s="178">
        <v>0</v>
      </c>
      <c r="T271" s="178">
        <v>396</v>
      </c>
      <c r="U271" s="178">
        <v>0</v>
      </c>
      <c r="V271" s="178">
        <v>0</v>
      </c>
      <c r="W271" s="178">
        <v>0</v>
      </c>
      <c r="X271" s="178">
        <v>0</v>
      </c>
      <c r="Y271" s="178">
        <v>0</v>
      </c>
      <c r="Z271" s="178">
        <v>0</v>
      </c>
      <c r="AA271" s="178">
        <v>0</v>
      </c>
      <c r="AB271" s="206">
        <f t="shared" si="65"/>
        <v>396</v>
      </c>
      <c r="AD271" s="182">
        <f t="shared" si="70"/>
        <v>44413</v>
      </c>
      <c r="AE271" s="301">
        <f>S271*Assumption!$K$7</f>
        <v>0</v>
      </c>
      <c r="AF271" s="301">
        <f>T271*Assumption!$K$10</f>
        <v>16236</v>
      </c>
      <c r="AG271" s="301">
        <f>U271*Assumption!$K$9</f>
        <v>0</v>
      </c>
      <c r="AH271" s="301">
        <f>V271*Assumption!$K$11</f>
        <v>0</v>
      </c>
      <c r="AI271" s="301">
        <f>W271*Assumption!$K$6</f>
        <v>0</v>
      </c>
      <c r="AJ271" s="301">
        <f>X271*Assumption!$K$8</f>
        <v>0</v>
      </c>
      <c r="AK271" s="301">
        <f>Y271*Assumption!$K$12</f>
        <v>0</v>
      </c>
      <c r="AL271" s="301">
        <f>Z271*Assumption!$K$14</f>
        <v>0</v>
      </c>
      <c r="AM271" s="301">
        <f>AA271*Assumption!$K$13</f>
        <v>0</v>
      </c>
      <c r="AN271" s="206">
        <f t="shared" si="66"/>
        <v>16236</v>
      </c>
    </row>
    <row r="272" spans="2:40" x14ac:dyDescent="0.35">
      <c r="B272" s="44">
        <v>44414</v>
      </c>
      <c r="C272" s="178">
        <v>140</v>
      </c>
      <c r="D272" s="178">
        <f t="shared" si="67"/>
        <v>403.2</v>
      </c>
      <c r="E272" s="178">
        <v>33</v>
      </c>
      <c r="F272" s="178">
        <v>17.5</v>
      </c>
      <c r="G272" s="178">
        <v>205</v>
      </c>
      <c r="H272" s="178">
        <v>15.4</v>
      </c>
      <c r="I272" s="178">
        <v>149</v>
      </c>
      <c r="J272" s="178">
        <v>5.25</v>
      </c>
      <c r="K272" s="178">
        <v>205</v>
      </c>
      <c r="L272" s="178">
        <v>17.5</v>
      </c>
      <c r="M272" s="178">
        <v>0</v>
      </c>
      <c r="N272" s="179">
        <v>0</v>
      </c>
      <c r="O272" s="50"/>
      <c r="P272" s="182">
        <f t="shared" si="69"/>
        <v>44414</v>
      </c>
      <c r="Q272" s="178">
        <v>140</v>
      </c>
      <c r="R272" s="205">
        <f t="shared" si="68"/>
        <v>403.2</v>
      </c>
      <c r="S272" s="178">
        <v>0</v>
      </c>
      <c r="T272" s="178">
        <v>398.40000000000003</v>
      </c>
      <c r="U272" s="178">
        <v>0</v>
      </c>
      <c r="V272" s="178">
        <v>0</v>
      </c>
      <c r="W272" s="178">
        <v>0</v>
      </c>
      <c r="X272" s="178">
        <v>0</v>
      </c>
      <c r="Y272" s="178">
        <v>0</v>
      </c>
      <c r="Z272" s="178">
        <v>0</v>
      </c>
      <c r="AA272" s="178">
        <v>0</v>
      </c>
      <c r="AB272" s="206">
        <f t="shared" si="65"/>
        <v>398.40000000000003</v>
      </c>
      <c r="AD272" s="182">
        <f t="shared" si="70"/>
        <v>44414</v>
      </c>
      <c r="AE272" s="301">
        <f>S272*Assumption!$K$7</f>
        <v>0</v>
      </c>
      <c r="AF272" s="301">
        <f>T272*Assumption!$K$10</f>
        <v>16334.400000000001</v>
      </c>
      <c r="AG272" s="301">
        <f>U272*Assumption!$K$9</f>
        <v>0</v>
      </c>
      <c r="AH272" s="301">
        <f>V272*Assumption!$K$11</f>
        <v>0</v>
      </c>
      <c r="AI272" s="301">
        <f>W272*Assumption!$K$6</f>
        <v>0</v>
      </c>
      <c r="AJ272" s="301">
        <f>X272*Assumption!$K$8</f>
        <v>0</v>
      </c>
      <c r="AK272" s="301">
        <f>Y272*Assumption!$K$12</f>
        <v>0</v>
      </c>
      <c r="AL272" s="301">
        <f>Z272*Assumption!$K$14</f>
        <v>0</v>
      </c>
      <c r="AM272" s="301">
        <f>AA272*Assumption!$K$13</f>
        <v>0</v>
      </c>
      <c r="AN272" s="206">
        <f t="shared" si="66"/>
        <v>16334.400000000001</v>
      </c>
    </row>
    <row r="273" spans="2:40" x14ac:dyDescent="0.35">
      <c r="B273" s="44">
        <v>44415</v>
      </c>
      <c r="C273" s="178">
        <v>140</v>
      </c>
      <c r="D273" s="178">
        <f t="shared" si="67"/>
        <v>403.2</v>
      </c>
      <c r="E273" s="178">
        <v>30</v>
      </c>
      <c r="F273" s="178">
        <v>19</v>
      </c>
      <c r="G273" s="178">
        <v>220</v>
      </c>
      <c r="H273" s="178">
        <v>15.4</v>
      </c>
      <c r="I273" s="178">
        <v>145</v>
      </c>
      <c r="J273" s="178">
        <v>5.25</v>
      </c>
      <c r="K273" s="178">
        <v>194</v>
      </c>
      <c r="L273" s="178">
        <v>17.5</v>
      </c>
      <c r="M273" s="178">
        <v>0</v>
      </c>
      <c r="N273" s="179">
        <v>0</v>
      </c>
      <c r="O273" s="50"/>
      <c r="P273" s="182">
        <f t="shared" si="69"/>
        <v>44415</v>
      </c>
      <c r="Q273" s="178">
        <v>140</v>
      </c>
      <c r="R273" s="205">
        <f t="shared" si="68"/>
        <v>403.2</v>
      </c>
      <c r="S273" s="178">
        <v>90</v>
      </c>
      <c r="T273" s="178">
        <v>276</v>
      </c>
      <c r="U273" s="178">
        <v>0</v>
      </c>
      <c r="V273" s="178">
        <v>0</v>
      </c>
      <c r="W273" s="178">
        <v>0</v>
      </c>
      <c r="X273" s="178">
        <v>0</v>
      </c>
      <c r="Y273" s="178">
        <v>30</v>
      </c>
      <c r="Z273" s="178">
        <v>0</v>
      </c>
      <c r="AA273" s="178">
        <v>0</v>
      </c>
      <c r="AB273" s="206">
        <f t="shared" si="65"/>
        <v>396</v>
      </c>
      <c r="AD273" s="182">
        <f t="shared" si="70"/>
        <v>44415</v>
      </c>
      <c r="AE273" s="301">
        <f>S273*Assumption!$K$7</f>
        <v>7470</v>
      </c>
      <c r="AF273" s="301">
        <f>T273*Assumption!$K$10</f>
        <v>11316</v>
      </c>
      <c r="AG273" s="301">
        <f>U273*Assumption!$K$9</f>
        <v>0</v>
      </c>
      <c r="AH273" s="301">
        <f>V273*Assumption!$K$11</f>
        <v>0</v>
      </c>
      <c r="AI273" s="301">
        <f>W273*Assumption!$K$6</f>
        <v>0</v>
      </c>
      <c r="AJ273" s="301">
        <f>X273*Assumption!$K$8</f>
        <v>0</v>
      </c>
      <c r="AK273" s="301">
        <f>Y273*Assumption!$K$12</f>
        <v>990</v>
      </c>
      <c r="AL273" s="301">
        <f>Z273*Assumption!$K$14</f>
        <v>0</v>
      </c>
      <c r="AM273" s="301">
        <f>AA273*Assumption!$K$13</f>
        <v>0</v>
      </c>
      <c r="AN273" s="206">
        <f t="shared" si="66"/>
        <v>19776</v>
      </c>
    </row>
    <row r="274" spans="2:40" x14ac:dyDescent="0.35">
      <c r="B274" s="44">
        <v>44416</v>
      </c>
      <c r="C274" s="178">
        <v>140</v>
      </c>
      <c r="D274" s="178">
        <f t="shared" si="67"/>
        <v>403.2</v>
      </c>
      <c r="E274" s="178">
        <v>30</v>
      </c>
      <c r="F274" s="178">
        <v>19</v>
      </c>
      <c r="G274" s="178">
        <v>220</v>
      </c>
      <c r="H274" s="178">
        <v>15.4</v>
      </c>
      <c r="I274" s="178">
        <v>145</v>
      </c>
      <c r="J274" s="178">
        <v>5.25</v>
      </c>
      <c r="K274" s="178">
        <v>194</v>
      </c>
      <c r="L274" s="178">
        <v>17.5</v>
      </c>
      <c r="M274" s="178">
        <v>0</v>
      </c>
      <c r="N274" s="179">
        <v>0</v>
      </c>
      <c r="O274" s="50"/>
      <c r="P274" s="182">
        <f t="shared" si="69"/>
        <v>44416</v>
      </c>
      <c r="Q274" s="178">
        <v>140</v>
      </c>
      <c r="R274" s="205">
        <f t="shared" si="68"/>
        <v>403.2</v>
      </c>
      <c r="S274" s="178">
        <v>240</v>
      </c>
      <c r="T274" s="178">
        <v>156</v>
      </c>
      <c r="U274" s="178">
        <v>0</v>
      </c>
      <c r="V274" s="178">
        <v>0</v>
      </c>
      <c r="W274" s="178">
        <v>0</v>
      </c>
      <c r="X274" s="178">
        <v>0</v>
      </c>
      <c r="Y274" s="178">
        <v>0</v>
      </c>
      <c r="Z274" s="178">
        <v>0</v>
      </c>
      <c r="AA274" s="178">
        <v>0</v>
      </c>
      <c r="AB274" s="206">
        <f t="shared" si="65"/>
        <v>396</v>
      </c>
      <c r="AD274" s="182">
        <f t="shared" si="70"/>
        <v>44416</v>
      </c>
      <c r="AE274" s="301">
        <f>S274*Assumption!$K$7</f>
        <v>19920</v>
      </c>
      <c r="AF274" s="301">
        <f>T274*Assumption!$K$10</f>
        <v>6396</v>
      </c>
      <c r="AG274" s="301">
        <f>U274*Assumption!$K$9</f>
        <v>0</v>
      </c>
      <c r="AH274" s="301">
        <f>V274*Assumption!$K$11</f>
        <v>0</v>
      </c>
      <c r="AI274" s="301">
        <f>W274*Assumption!$K$6</f>
        <v>0</v>
      </c>
      <c r="AJ274" s="301">
        <f>X274*Assumption!$K$8</f>
        <v>0</v>
      </c>
      <c r="AK274" s="301">
        <f>Y274*Assumption!$K$12</f>
        <v>0</v>
      </c>
      <c r="AL274" s="301">
        <f>Z274*Assumption!$K$14</f>
        <v>0</v>
      </c>
      <c r="AM274" s="301">
        <f>AA274*Assumption!$K$13</f>
        <v>0</v>
      </c>
      <c r="AN274" s="206">
        <f t="shared" si="66"/>
        <v>26316</v>
      </c>
    </row>
    <row r="275" spans="2:40" x14ac:dyDescent="0.35">
      <c r="B275" s="44">
        <v>44417</v>
      </c>
      <c r="C275" s="178">
        <v>140</v>
      </c>
      <c r="D275" s="178">
        <f t="shared" si="67"/>
        <v>403.2</v>
      </c>
      <c r="E275" s="178">
        <v>30</v>
      </c>
      <c r="F275" s="178">
        <v>19</v>
      </c>
      <c r="G275" s="178">
        <v>220</v>
      </c>
      <c r="H275" s="178">
        <v>15.4</v>
      </c>
      <c r="I275" s="178">
        <v>145</v>
      </c>
      <c r="J275" s="178">
        <v>5.25</v>
      </c>
      <c r="K275" s="178">
        <v>194</v>
      </c>
      <c r="L275" s="178">
        <v>17.5</v>
      </c>
      <c r="M275" s="178">
        <v>0</v>
      </c>
      <c r="N275" s="179">
        <v>0</v>
      </c>
      <c r="O275" s="50"/>
      <c r="P275" s="182">
        <f t="shared" si="69"/>
        <v>44417</v>
      </c>
      <c r="Q275" s="178">
        <v>140</v>
      </c>
      <c r="R275" s="205">
        <f t="shared" si="68"/>
        <v>403.2</v>
      </c>
      <c r="S275" s="178">
        <v>237.6</v>
      </c>
      <c r="T275" s="178">
        <v>156</v>
      </c>
      <c r="U275" s="178">
        <v>0</v>
      </c>
      <c r="V275" s="178">
        <v>0</v>
      </c>
      <c r="W275" s="178">
        <v>0</v>
      </c>
      <c r="X275" s="178">
        <v>0</v>
      </c>
      <c r="Y275" s="178">
        <v>0</v>
      </c>
      <c r="Z275" s="178">
        <v>0</v>
      </c>
      <c r="AA275" s="178">
        <v>0</v>
      </c>
      <c r="AB275" s="206">
        <f t="shared" si="65"/>
        <v>393.6</v>
      </c>
      <c r="AD275" s="182">
        <f t="shared" si="70"/>
        <v>44417</v>
      </c>
      <c r="AE275" s="301">
        <f>S275*Assumption!$K$7</f>
        <v>19720.8</v>
      </c>
      <c r="AF275" s="301">
        <f>T275*Assumption!$K$10</f>
        <v>6396</v>
      </c>
      <c r="AG275" s="301">
        <f>U275*Assumption!$K$9</f>
        <v>0</v>
      </c>
      <c r="AH275" s="301">
        <f>V275*Assumption!$K$11</f>
        <v>0</v>
      </c>
      <c r="AI275" s="301">
        <f>W275*Assumption!$K$6</f>
        <v>0</v>
      </c>
      <c r="AJ275" s="301">
        <f>X275*Assumption!$K$8</f>
        <v>0</v>
      </c>
      <c r="AK275" s="301">
        <f>Y275*Assumption!$K$12</f>
        <v>0</v>
      </c>
      <c r="AL275" s="301">
        <f>Z275*Assumption!$K$14</f>
        <v>0</v>
      </c>
      <c r="AM275" s="301">
        <f>AA275*Assumption!$K$13</f>
        <v>0</v>
      </c>
      <c r="AN275" s="206">
        <f t="shared" si="66"/>
        <v>26116.799999999999</v>
      </c>
    </row>
    <row r="276" spans="2:40" x14ac:dyDescent="0.35">
      <c r="B276" s="44">
        <v>44418</v>
      </c>
      <c r="C276" s="178">
        <v>140</v>
      </c>
      <c r="D276" s="178">
        <f t="shared" si="67"/>
        <v>403.2</v>
      </c>
      <c r="E276" s="178">
        <v>30</v>
      </c>
      <c r="F276" s="178">
        <v>19</v>
      </c>
      <c r="G276" s="178">
        <v>220</v>
      </c>
      <c r="H276" s="178">
        <v>15.4</v>
      </c>
      <c r="I276" s="178">
        <v>145</v>
      </c>
      <c r="J276" s="178">
        <v>5.25</v>
      </c>
      <c r="K276" s="178">
        <v>194</v>
      </c>
      <c r="L276" s="178">
        <v>17.5</v>
      </c>
      <c r="M276" s="178">
        <v>0</v>
      </c>
      <c r="N276" s="179">
        <v>0</v>
      </c>
      <c r="O276" s="50"/>
      <c r="P276" s="182">
        <f t="shared" si="69"/>
        <v>44418</v>
      </c>
      <c r="Q276" s="178">
        <v>140</v>
      </c>
      <c r="R276" s="205">
        <f t="shared" si="68"/>
        <v>403.2</v>
      </c>
      <c r="S276" s="178">
        <v>163.20000000000002</v>
      </c>
      <c r="T276" s="178">
        <v>199.20000000000002</v>
      </c>
      <c r="U276" s="178">
        <v>0</v>
      </c>
      <c r="V276" s="178">
        <v>0</v>
      </c>
      <c r="W276" s="178">
        <v>0</v>
      </c>
      <c r="X276" s="178">
        <v>0</v>
      </c>
      <c r="Y276" s="178">
        <v>30</v>
      </c>
      <c r="Z276" s="178">
        <v>0</v>
      </c>
      <c r="AA276" s="178">
        <v>0</v>
      </c>
      <c r="AB276" s="206">
        <f t="shared" si="65"/>
        <v>392.40000000000003</v>
      </c>
      <c r="AD276" s="182">
        <f t="shared" si="70"/>
        <v>44418</v>
      </c>
      <c r="AE276" s="301">
        <f>S276*Assumption!$K$7</f>
        <v>13545.600000000002</v>
      </c>
      <c r="AF276" s="301">
        <f>T276*Assumption!$K$10</f>
        <v>8167.2000000000007</v>
      </c>
      <c r="AG276" s="301">
        <f>U276*Assumption!$K$9</f>
        <v>0</v>
      </c>
      <c r="AH276" s="301">
        <f>V276*Assumption!$K$11</f>
        <v>0</v>
      </c>
      <c r="AI276" s="301">
        <f>W276*Assumption!$K$6</f>
        <v>0</v>
      </c>
      <c r="AJ276" s="301">
        <f>X276*Assumption!$K$8</f>
        <v>0</v>
      </c>
      <c r="AK276" s="301">
        <f>Y276*Assumption!$K$12</f>
        <v>990</v>
      </c>
      <c r="AL276" s="301">
        <f>Z276*Assumption!$K$14</f>
        <v>0</v>
      </c>
      <c r="AM276" s="301">
        <f>AA276*Assumption!$K$13</f>
        <v>0</v>
      </c>
      <c r="AN276" s="206">
        <f t="shared" si="66"/>
        <v>22702.800000000003</v>
      </c>
    </row>
    <row r="277" spans="2:40" x14ac:dyDescent="0.35">
      <c r="B277" s="44">
        <v>44419</v>
      </c>
      <c r="C277" s="178">
        <v>140</v>
      </c>
      <c r="D277" s="178">
        <f t="shared" si="67"/>
        <v>403.2</v>
      </c>
      <c r="E277" s="178">
        <v>31.5</v>
      </c>
      <c r="F277" s="178">
        <v>18</v>
      </c>
      <c r="G277" s="178">
        <v>215</v>
      </c>
      <c r="H277" s="178">
        <v>15.4</v>
      </c>
      <c r="I277" s="178">
        <v>149</v>
      </c>
      <c r="J277" s="178">
        <v>5.25</v>
      </c>
      <c r="K277" s="178">
        <v>195</v>
      </c>
      <c r="L277" s="178">
        <v>17.5</v>
      </c>
      <c r="M277" s="178">
        <v>0</v>
      </c>
      <c r="N277" s="179">
        <v>0</v>
      </c>
      <c r="O277" s="50"/>
      <c r="P277" s="182">
        <f t="shared" si="69"/>
        <v>44419</v>
      </c>
      <c r="Q277" s="178">
        <v>140</v>
      </c>
      <c r="R277" s="205">
        <f t="shared" si="68"/>
        <v>403.2</v>
      </c>
      <c r="S277" s="178">
        <v>153.6</v>
      </c>
      <c r="T277" s="178">
        <v>120</v>
      </c>
      <c r="U277" s="178">
        <v>118.8</v>
      </c>
      <c r="V277" s="178">
        <v>0</v>
      </c>
      <c r="W277" s="178">
        <v>0</v>
      </c>
      <c r="X277" s="178">
        <v>0</v>
      </c>
      <c r="Y277" s="178">
        <v>0</v>
      </c>
      <c r="Z277" s="178">
        <v>0</v>
      </c>
      <c r="AA277" s="178">
        <v>0</v>
      </c>
      <c r="AB277" s="206">
        <f t="shared" si="65"/>
        <v>392.40000000000003</v>
      </c>
      <c r="AD277" s="182">
        <f t="shared" si="70"/>
        <v>44419</v>
      </c>
      <c r="AE277" s="301">
        <f>S277*Assumption!$K$7</f>
        <v>12748.8</v>
      </c>
      <c r="AF277" s="301">
        <f>T277*Assumption!$K$10</f>
        <v>4920</v>
      </c>
      <c r="AG277" s="301">
        <f>U277*Assumption!$K$9</f>
        <v>6534</v>
      </c>
      <c r="AH277" s="301">
        <f>V277*Assumption!$K$11</f>
        <v>0</v>
      </c>
      <c r="AI277" s="301">
        <f>W277*Assumption!$K$6</f>
        <v>0</v>
      </c>
      <c r="AJ277" s="301">
        <f>X277*Assumption!$K$8</f>
        <v>0</v>
      </c>
      <c r="AK277" s="301">
        <f>Y277*Assumption!$K$12</f>
        <v>0</v>
      </c>
      <c r="AL277" s="301">
        <f>Z277*Assumption!$K$14</f>
        <v>0</v>
      </c>
      <c r="AM277" s="301">
        <f>AA277*Assumption!$K$13</f>
        <v>0</v>
      </c>
      <c r="AN277" s="206">
        <f t="shared" si="66"/>
        <v>24202.799999999999</v>
      </c>
    </row>
    <row r="278" spans="2:40" x14ac:dyDescent="0.35">
      <c r="B278" s="44">
        <v>44420</v>
      </c>
      <c r="C278" s="178">
        <v>140</v>
      </c>
      <c r="D278" s="178">
        <f t="shared" si="67"/>
        <v>403.2</v>
      </c>
      <c r="E278" s="178">
        <v>31.5</v>
      </c>
      <c r="F278" s="178">
        <v>18</v>
      </c>
      <c r="G278" s="178">
        <v>215</v>
      </c>
      <c r="H278" s="178">
        <v>15.4</v>
      </c>
      <c r="I278" s="178">
        <v>149</v>
      </c>
      <c r="J278" s="178">
        <v>5.25</v>
      </c>
      <c r="K278" s="178">
        <v>195</v>
      </c>
      <c r="L278" s="178">
        <v>17.5</v>
      </c>
      <c r="M278" s="178">
        <v>0</v>
      </c>
      <c r="N278" s="179">
        <v>0</v>
      </c>
      <c r="O278" s="50"/>
      <c r="P278" s="182">
        <f t="shared" si="69"/>
        <v>44420</v>
      </c>
      <c r="Q278" s="178">
        <v>140</v>
      </c>
      <c r="R278" s="205">
        <f t="shared" si="68"/>
        <v>403.2</v>
      </c>
      <c r="S278" s="178">
        <v>201.6</v>
      </c>
      <c r="T278" s="178">
        <v>108</v>
      </c>
      <c r="U278" s="178">
        <v>82.8</v>
      </c>
      <c r="V278" s="178">
        <v>0</v>
      </c>
      <c r="W278" s="178">
        <v>0</v>
      </c>
      <c r="X278" s="178">
        <v>0</v>
      </c>
      <c r="Y278" s="178">
        <v>0</v>
      </c>
      <c r="Z278" s="178">
        <v>0</v>
      </c>
      <c r="AA278" s="178">
        <v>0</v>
      </c>
      <c r="AB278" s="206">
        <f t="shared" si="65"/>
        <v>392.40000000000003</v>
      </c>
      <c r="AD278" s="182">
        <f t="shared" si="70"/>
        <v>44420</v>
      </c>
      <c r="AE278" s="301">
        <f>S278*Assumption!$K$7</f>
        <v>16732.8</v>
      </c>
      <c r="AF278" s="301">
        <f>T278*Assumption!$K$10</f>
        <v>4428</v>
      </c>
      <c r="AG278" s="301">
        <f>U278*Assumption!$K$9</f>
        <v>4554</v>
      </c>
      <c r="AH278" s="301">
        <f>V278*Assumption!$K$11</f>
        <v>0</v>
      </c>
      <c r="AI278" s="301">
        <f>W278*Assumption!$K$6</f>
        <v>0</v>
      </c>
      <c r="AJ278" s="301">
        <f>X278*Assumption!$K$8</f>
        <v>0</v>
      </c>
      <c r="AK278" s="301">
        <f>Y278*Assumption!$K$12</f>
        <v>0</v>
      </c>
      <c r="AL278" s="301">
        <f>Z278*Assumption!$K$14</f>
        <v>0</v>
      </c>
      <c r="AM278" s="301">
        <f>AA278*Assumption!$K$13</f>
        <v>0</v>
      </c>
      <c r="AN278" s="206">
        <f t="shared" si="66"/>
        <v>25714.799999999999</v>
      </c>
    </row>
    <row r="279" spans="2:40" x14ac:dyDescent="0.35">
      <c r="B279" s="44">
        <v>44421</v>
      </c>
      <c r="C279" s="178">
        <v>140</v>
      </c>
      <c r="D279" s="178">
        <f t="shared" si="67"/>
        <v>403.2</v>
      </c>
      <c r="E279" s="178">
        <v>31.5</v>
      </c>
      <c r="F279" s="178">
        <v>18</v>
      </c>
      <c r="G279" s="178">
        <v>215</v>
      </c>
      <c r="H279" s="178">
        <v>15.4</v>
      </c>
      <c r="I279" s="178">
        <v>149</v>
      </c>
      <c r="J279" s="178">
        <v>5.25</v>
      </c>
      <c r="K279" s="178">
        <v>195</v>
      </c>
      <c r="L279" s="178">
        <v>17.5</v>
      </c>
      <c r="M279" s="178">
        <v>0</v>
      </c>
      <c r="N279" s="179">
        <v>0</v>
      </c>
      <c r="O279" s="50"/>
      <c r="P279" s="182">
        <f t="shared" si="69"/>
        <v>44421</v>
      </c>
      <c r="Q279" s="178">
        <v>140</v>
      </c>
      <c r="R279" s="205">
        <f t="shared" si="68"/>
        <v>403.2</v>
      </c>
      <c r="S279" s="178">
        <v>240</v>
      </c>
      <c r="T279" s="178">
        <v>86.4</v>
      </c>
      <c r="U279" s="178">
        <v>64.8</v>
      </c>
      <c r="V279" s="178">
        <v>0</v>
      </c>
      <c r="W279" s="178">
        <v>0</v>
      </c>
      <c r="X279" s="178">
        <v>0</v>
      </c>
      <c r="Y279" s="178">
        <v>0</v>
      </c>
      <c r="Z279" s="178">
        <v>0</v>
      </c>
      <c r="AA279" s="178">
        <v>0</v>
      </c>
      <c r="AB279" s="206">
        <f t="shared" si="65"/>
        <v>391.2</v>
      </c>
      <c r="AD279" s="182">
        <f t="shared" si="70"/>
        <v>44421</v>
      </c>
      <c r="AE279" s="301">
        <f>S279*Assumption!$K$7</f>
        <v>19920</v>
      </c>
      <c r="AF279" s="301">
        <f>T279*Assumption!$K$10</f>
        <v>3542.4</v>
      </c>
      <c r="AG279" s="301">
        <f>U279*Assumption!$K$9</f>
        <v>3564</v>
      </c>
      <c r="AH279" s="301">
        <f>V279*Assumption!$K$11</f>
        <v>0</v>
      </c>
      <c r="AI279" s="301">
        <f>W279*Assumption!$K$6</f>
        <v>0</v>
      </c>
      <c r="AJ279" s="301">
        <f>X279*Assumption!$K$8</f>
        <v>0</v>
      </c>
      <c r="AK279" s="301">
        <f>Y279*Assumption!$K$12</f>
        <v>0</v>
      </c>
      <c r="AL279" s="301">
        <f>Z279*Assumption!$K$14</f>
        <v>0</v>
      </c>
      <c r="AM279" s="301">
        <f>AA279*Assumption!$K$13</f>
        <v>0</v>
      </c>
      <c r="AN279" s="206">
        <f t="shared" si="66"/>
        <v>27026.400000000001</v>
      </c>
    </row>
    <row r="280" spans="2:40" x14ac:dyDescent="0.35">
      <c r="B280" s="44">
        <v>44422</v>
      </c>
      <c r="C280" s="178">
        <v>0</v>
      </c>
      <c r="D280" s="178">
        <f t="shared" si="67"/>
        <v>0</v>
      </c>
      <c r="E280" s="178">
        <v>0</v>
      </c>
      <c r="F280" s="178">
        <v>0</v>
      </c>
      <c r="G280" s="178">
        <v>0</v>
      </c>
      <c r="H280" s="178">
        <v>0</v>
      </c>
      <c r="I280" s="178">
        <v>0</v>
      </c>
      <c r="J280" s="178">
        <v>0</v>
      </c>
      <c r="K280" s="178">
        <v>0</v>
      </c>
      <c r="L280" s="178">
        <v>0</v>
      </c>
      <c r="M280" s="178">
        <v>0</v>
      </c>
      <c r="N280" s="179">
        <v>0</v>
      </c>
      <c r="O280" s="50"/>
      <c r="P280" s="182">
        <f t="shared" si="69"/>
        <v>44422</v>
      </c>
      <c r="Q280" s="178">
        <v>0</v>
      </c>
      <c r="R280" s="205">
        <f t="shared" si="68"/>
        <v>0</v>
      </c>
      <c r="S280" s="178">
        <v>0</v>
      </c>
      <c r="T280" s="178">
        <v>0</v>
      </c>
      <c r="U280" s="178">
        <v>0</v>
      </c>
      <c r="V280" s="178">
        <v>0</v>
      </c>
      <c r="W280" s="178">
        <v>0</v>
      </c>
      <c r="X280" s="178">
        <v>0</v>
      </c>
      <c r="Y280" s="178">
        <v>0</v>
      </c>
      <c r="Z280" s="178">
        <v>0</v>
      </c>
      <c r="AA280" s="178">
        <v>0</v>
      </c>
      <c r="AB280" s="206">
        <f t="shared" si="65"/>
        <v>0</v>
      </c>
      <c r="AD280" s="182">
        <f t="shared" si="70"/>
        <v>44422</v>
      </c>
      <c r="AE280" s="301">
        <f>S280*Assumption!$K$7</f>
        <v>0</v>
      </c>
      <c r="AF280" s="301">
        <f>T280*Assumption!$K$10</f>
        <v>0</v>
      </c>
      <c r="AG280" s="301">
        <f>U280*Assumption!$K$9</f>
        <v>0</v>
      </c>
      <c r="AH280" s="301">
        <f>V280*Assumption!$K$11</f>
        <v>0</v>
      </c>
      <c r="AI280" s="301">
        <f>W280*Assumption!$K$6</f>
        <v>0</v>
      </c>
      <c r="AJ280" s="301">
        <f>X280*Assumption!$K$8</f>
        <v>0</v>
      </c>
      <c r="AK280" s="301">
        <f>Y280*Assumption!$K$12</f>
        <v>0</v>
      </c>
      <c r="AL280" s="301">
        <f>Z280*Assumption!$K$14</f>
        <v>0</v>
      </c>
      <c r="AM280" s="301">
        <f>AA280*Assumption!$K$13</f>
        <v>0</v>
      </c>
      <c r="AN280" s="206">
        <f t="shared" si="66"/>
        <v>0</v>
      </c>
    </row>
    <row r="281" spans="2:40" x14ac:dyDescent="0.35">
      <c r="B281" s="44">
        <v>44423</v>
      </c>
      <c r="C281" s="178">
        <v>0</v>
      </c>
      <c r="D281" s="178">
        <f t="shared" si="67"/>
        <v>0</v>
      </c>
      <c r="E281" s="178">
        <v>0</v>
      </c>
      <c r="F281" s="178">
        <v>0</v>
      </c>
      <c r="G281" s="178">
        <v>0</v>
      </c>
      <c r="H281" s="178">
        <v>0</v>
      </c>
      <c r="I281" s="178">
        <v>0</v>
      </c>
      <c r="J281" s="178">
        <v>0</v>
      </c>
      <c r="K281" s="178">
        <v>0</v>
      </c>
      <c r="L281" s="178">
        <v>0</v>
      </c>
      <c r="M281" s="178">
        <v>0</v>
      </c>
      <c r="N281" s="179">
        <v>0</v>
      </c>
      <c r="O281" s="50"/>
      <c r="P281" s="182">
        <f t="shared" si="69"/>
        <v>44423</v>
      </c>
      <c r="Q281" s="178">
        <v>0</v>
      </c>
      <c r="R281" s="205">
        <f t="shared" si="68"/>
        <v>0</v>
      </c>
      <c r="S281" s="178">
        <v>0</v>
      </c>
      <c r="T281" s="178">
        <v>0</v>
      </c>
      <c r="U281" s="178">
        <v>0</v>
      </c>
      <c r="V281" s="178">
        <v>0</v>
      </c>
      <c r="W281" s="178">
        <v>0</v>
      </c>
      <c r="X281" s="178">
        <v>0</v>
      </c>
      <c r="Y281" s="178">
        <v>0</v>
      </c>
      <c r="Z281" s="178">
        <v>0</v>
      </c>
      <c r="AA281" s="178">
        <v>0</v>
      </c>
      <c r="AB281" s="206">
        <f t="shared" si="65"/>
        <v>0</v>
      </c>
      <c r="AD281" s="182">
        <f t="shared" si="70"/>
        <v>44423</v>
      </c>
      <c r="AE281" s="301">
        <f>S281*Assumption!$K$7</f>
        <v>0</v>
      </c>
      <c r="AF281" s="301">
        <f>T281*Assumption!$K$10</f>
        <v>0</v>
      </c>
      <c r="AG281" s="301">
        <f>U281*Assumption!$K$9</f>
        <v>0</v>
      </c>
      <c r="AH281" s="301">
        <f>V281*Assumption!$K$11</f>
        <v>0</v>
      </c>
      <c r="AI281" s="301">
        <f>W281*Assumption!$K$6</f>
        <v>0</v>
      </c>
      <c r="AJ281" s="301">
        <f>X281*Assumption!$K$8</f>
        <v>0</v>
      </c>
      <c r="AK281" s="301">
        <f>Y281*Assumption!$K$12</f>
        <v>0</v>
      </c>
      <c r="AL281" s="301">
        <f>Z281*Assumption!$K$14</f>
        <v>0</v>
      </c>
      <c r="AM281" s="301">
        <f>AA281*Assumption!$K$13</f>
        <v>0</v>
      </c>
      <c r="AN281" s="206">
        <f t="shared" si="66"/>
        <v>0</v>
      </c>
    </row>
    <row r="282" spans="2:40" x14ac:dyDescent="0.35">
      <c r="B282" s="44">
        <v>44424</v>
      </c>
      <c r="C282" s="178">
        <v>0</v>
      </c>
      <c r="D282" s="178">
        <f t="shared" si="67"/>
        <v>0</v>
      </c>
      <c r="E282" s="178">
        <v>0</v>
      </c>
      <c r="F282" s="178">
        <v>0</v>
      </c>
      <c r="G282" s="178">
        <v>0</v>
      </c>
      <c r="H282" s="178">
        <v>0</v>
      </c>
      <c r="I282" s="178">
        <v>0</v>
      </c>
      <c r="J282" s="178">
        <v>0</v>
      </c>
      <c r="K282" s="178">
        <v>0</v>
      </c>
      <c r="L282" s="178">
        <v>0</v>
      </c>
      <c r="M282" s="178">
        <v>0</v>
      </c>
      <c r="N282" s="179">
        <v>0</v>
      </c>
      <c r="O282" s="50"/>
      <c r="P282" s="182">
        <f t="shared" si="69"/>
        <v>44424</v>
      </c>
      <c r="Q282" s="178">
        <v>0</v>
      </c>
      <c r="R282" s="205">
        <f t="shared" si="68"/>
        <v>0</v>
      </c>
      <c r="S282" s="178">
        <v>0</v>
      </c>
      <c r="T282" s="178">
        <v>0</v>
      </c>
      <c r="U282" s="178">
        <v>0</v>
      </c>
      <c r="V282" s="178">
        <v>0</v>
      </c>
      <c r="W282" s="178">
        <v>0</v>
      </c>
      <c r="X282" s="178">
        <v>0</v>
      </c>
      <c r="Y282" s="178">
        <v>0</v>
      </c>
      <c r="Z282" s="178">
        <v>0</v>
      </c>
      <c r="AA282" s="178">
        <v>0</v>
      </c>
      <c r="AB282" s="206">
        <f t="shared" si="65"/>
        <v>0</v>
      </c>
      <c r="AD282" s="182">
        <f t="shared" si="70"/>
        <v>44424</v>
      </c>
      <c r="AE282" s="301">
        <f>S282*Assumption!$K$7</f>
        <v>0</v>
      </c>
      <c r="AF282" s="301">
        <f>T282*Assumption!$K$10</f>
        <v>0</v>
      </c>
      <c r="AG282" s="301">
        <f>U282*Assumption!$K$9</f>
        <v>0</v>
      </c>
      <c r="AH282" s="301">
        <f>V282*Assumption!$K$11</f>
        <v>0</v>
      </c>
      <c r="AI282" s="301">
        <f>W282*Assumption!$K$6</f>
        <v>0</v>
      </c>
      <c r="AJ282" s="301">
        <f>X282*Assumption!$K$8</f>
        <v>0</v>
      </c>
      <c r="AK282" s="301">
        <f>Y282*Assumption!$K$12</f>
        <v>0</v>
      </c>
      <c r="AL282" s="301">
        <f>Z282*Assumption!$K$14</f>
        <v>0</v>
      </c>
      <c r="AM282" s="301">
        <f>AA282*Assumption!$K$13</f>
        <v>0</v>
      </c>
      <c r="AN282" s="206">
        <f t="shared" si="66"/>
        <v>0</v>
      </c>
    </row>
    <row r="283" spans="2:40" x14ac:dyDescent="0.35">
      <c r="B283" s="44">
        <v>44425</v>
      </c>
      <c r="C283" s="178">
        <v>0</v>
      </c>
      <c r="D283" s="178">
        <f t="shared" si="67"/>
        <v>0</v>
      </c>
      <c r="E283" s="178">
        <v>0</v>
      </c>
      <c r="F283" s="178">
        <v>0</v>
      </c>
      <c r="G283" s="178">
        <v>0</v>
      </c>
      <c r="H283" s="178">
        <v>0</v>
      </c>
      <c r="I283" s="178">
        <v>0</v>
      </c>
      <c r="J283" s="178">
        <v>0</v>
      </c>
      <c r="K283" s="178">
        <v>0</v>
      </c>
      <c r="L283" s="178">
        <v>0</v>
      </c>
      <c r="M283" s="178">
        <v>0</v>
      </c>
      <c r="N283" s="179">
        <v>0</v>
      </c>
      <c r="O283" s="50"/>
      <c r="P283" s="182">
        <f t="shared" si="69"/>
        <v>44425</v>
      </c>
      <c r="Q283" s="178">
        <v>0</v>
      </c>
      <c r="R283" s="205">
        <f t="shared" si="68"/>
        <v>0</v>
      </c>
      <c r="S283" s="178">
        <v>0</v>
      </c>
      <c r="T283" s="178">
        <v>0</v>
      </c>
      <c r="U283" s="178">
        <v>0</v>
      </c>
      <c r="V283" s="178">
        <v>0</v>
      </c>
      <c r="W283" s="178">
        <v>0</v>
      </c>
      <c r="X283" s="178">
        <v>0</v>
      </c>
      <c r="Y283" s="178">
        <v>0</v>
      </c>
      <c r="Z283" s="178">
        <v>0</v>
      </c>
      <c r="AA283" s="178">
        <v>0</v>
      </c>
      <c r="AB283" s="206">
        <f t="shared" si="65"/>
        <v>0</v>
      </c>
      <c r="AD283" s="182">
        <f t="shared" si="70"/>
        <v>44425</v>
      </c>
      <c r="AE283" s="301">
        <f>S283*Assumption!$K$7</f>
        <v>0</v>
      </c>
      <c r="AF283" s="301">
        <f>T283*Assumption!$K$10</f>
        <v>0</v>
      </c>
      <c r="AG283" s="301">
        <f>U283*Assumption!$K$9</f>
        <v>0</v>
      </c>
      <c r="AH283" s="301">
        <f>V283*Assumption!$K$11</f>
        <v>0</v>
      </c>
      <c r="AI283" s="301">
        <f>W283*Assumption!$K$6</f>
        <v>0</v>
      </c>
      <c r="AJ283" s="301">
        <f>X283*Assumption!$K$8</f>
        <v>0</v>
      </c>
      <c r="AK283" s="301">
        <f>Y283*Assumption!$K$12</f>
        <v>0</v>
      </c>
      <c r="AL283" s="301">
        <f>Z283*Assumption!$K$14</f>
        <v>0</v>
      </c>
      <c r="AM283" s="301">
        <f>AA283*Assumption!$K$13</f>
        <v>0</v>
      </c>
      <c r="AN283" s="206">
        <f t="shared" si="66"/>
        <v>0</v>
      </c>
    </row>
    <row r="284" spans="2:40" x14ac:dyDescent="0.35">
      <c r="B284" s="44">
        <v>44426</v>
      </c>
      <c r="C284" s="178">
        <v>0</v>
      </c>
      <c r="D284" s="178">
        <f t="shared" si="67"/>
        <v>0</v>
      </c>
      <c r="E284" s="178">
        <v>0</v>
      </c>
      <c r="F284" s="178">
        <v>0</v>
      </c>
      <c r="G284" s="178">
        <v>0</v>
      </c>
      <c r="H284" s="178">
        <v>0</v>
      </c>
      <c r="I284" s="178">
        <v>0</v>
      </c>
      <c r="J284" s="178">
        <v>0</v>
      </c>
      <c r="K284" s="178">
        <v>0</v>
      </c>
      <c r="L284" s="178">
        <v>0</v>
      </c>
      <c r="M284" s="178">
        <v>0</v>
      </c>
      <c r="N284" s="179">
        <v>0</v>
      </c>
      <c r="O284" s="50"/>
      <c r="P284" s="182">
        <f t="shared" si="69"/>
        <v>44426</v>
      </c>
      <c r="Q284" s="178">
        <v>0</v>
      </c>
      <c r="R284" s="205">
        <f t="shared" si="68"/>
        <v>0</v>
      </c>
      <c r="S284" s="178">
        <v>0</v>
      </c>
      <c r="T284" s="178">
        <v>0</v>
      </c>
      <c r="U284" s="178">
        <v>0</v>
      </c>
      <c r="V284" s="178">
        <v>0</v>
      </c>
      <c r="W284" s="178">
        <v>0</v>
      </c>
      <c r="X284" s="178">
        <v>0</v>
      </c>
      <c r="Y284" s="178">
        <v>0</v>
      </c>
      <c r="Z284" s="178">
        <v>0</v>
      </c>
      <c r="AA284" s="178">
        <v>0</v>
      </c>
      <c r="AB284" s="206">
        <f t="shared" si="65"/>
        <v>0</v>
      </c>
      <c r="AD284" s="182">
        <f t="shared" si="70"/>
        <v>44426</v>
      </c>
      <c r="AE284" s="301">
        <f>S284*Assumption!$K$7</f>
        <v>0</v>
      </c>
      <c r="AF284" s="301">
        <f>T284*Assumption!$K$10</f>
        <v>0</v>
      </c>
      <c r="AG284" s="301">
        <f>U284*Assumption!$K$9</f>
        <v>0</v>
      </c>
      <c r="AH284" s="301">
        <f>V284*Assumption!$K$11</f>
        <v>0</v>
      </c>
      <c r="AI284" s="301">
        <f>W284*Assumption!$K$6</f>
        <v>0</v>
      </c>
      <c r="AJ284" s="301">
        <f>X284*Assumption!$K$8</f>
        <v>0</v>
      </c>
      <c r="AK284" s="301">
        <f>Y284*Assumption!$K$12</f>
        <v>0</v>
      </c>
      <c r="AL284" s="301">
        <f>Z284*Assumption!$K$14</f>
        <v>0</v>
      </c>
      <c r="AM284" s="301">
        <f>AA284*Assumption!$K$13</f>
        <v>0</v>
      </c>
      <c r="AN284" s="206">
        <f t="shared" si="66"/>
        <v>0</v>
      </c>
    </row>
    <row r="285" spans="2:40" x14ac:dyDescent="0.35">
      <c r="B285" s="44">
        <v>44427</v>
      </c>
      <c r="C285" s="178">
        <v>0</v>
      </c>
      <c r="D285" s="178">
        <f t="shared" si="67"/>
        <v>0</v>
      </c>
      <c r="E285" s="178">
        <v>0</v>
      </c>
      <c r="F285" s="178">
        <v>0</v>
      </c>
      <c r="G285" s="178">
        <v>0</v>
      </c>
      <c r="H285" s="178">
        <v>0</v>
      </c>
      <c r="I285" s="178">
        <v>0</v>
      </c>
      <c r="J285" s="178">
        <v>0</v>
      </c>
      <c r="K285" s="178">
        <v>0</v>
      </c>
      <c r="L285" s="178">
        <v>0</v>
      </c>
      <c r="M285" s="178">
        <v>0</v>
      </c>
      <c r="N285" s="179">
        <v>0</v>
      </c>
      <c r="O285" s="50"/>
      <c r="P285" s="182">
        <f t="shared" si="69"/>
        <v>44427</v>
      </c>
      <c r="Q285" s="178">
        <v>0</v>
      </c>
      <c r="R285" s="205">
        <f t="shared" si="68"/>
        <v>0</v>
      </c>
      <c r="S285" s="178">
        <v>0</v>
      </c>
      <c r="T285" s="178">
        <v>0</v>
      </c>
      <c r="U285" s="178">
        <v>0</v>
      </c>
      <c r="V285" s="178">
        <v>0</v>
      </c>
      <c r="W285" s="178">
        <v>0</v>
      </c>
      <c r="X285" s="178">
        <v>0</v>
      </c>
      <c r="Y285" s="178">
        <v>0</v>
      </c>
      <c r="Z285" s="178">
        <v>0</v>
      </c>
      <c r="AA285" s="178">
        <v>0</v>
      </c>
      <c r="AB285" s="206">
        <f t="shared" si="65"/>
        <v>0</v>
      </c>
      <c r="AD285" s="182">
        <f t="shared" si="70"/>
        <v>44427</v>
      </c>
      <c r="AE285" s="301">
        <f>S285*Assumption!$K$7</f>
        <v>0</v>
      </c>
      <c r="AF285" s="301">
        <f>T285*Assumption!$K$10</f>
        <v>0</v>
      </c>
      <c r="AG285" s="301">
        <f>U285*Assumption!$K$9</f>
        <v>0</v>
      </c>
      <c r="AH285" s="301">
        <f>V285*Assumption!$K$11</f>
        <v>0</v>
      </c>
      <c r="AI285" s="301">
        <f>W285*Assumption!$K$6</f>
        <v>0</v>
      </c>
      <c r="AJ285" s="301">
        <f>X285*Assumption!$K$8</f>
        <v>0</v>
      </c>
      <c r="AK285" s="301">
        <f>Y285*Assumption!$K$12</f>
        <v>0</v>
      </c>
      <c r="AL285" s="301">
        <f>Z285*Assumption!$K$14</f>
        <v>0</v>
      </c>
      <c r="AM285" s="301">
        <f>AA285*Assumption!$K$13</f>
        <v>0</v>
      </c>
      <c r="AN285" s="206">
        <f t="shared" si="66"/>
        <v>0</v>
      </c>
    </row>
    <row r="286" spans="2:40" x14ac:dyDescent="0.35">
      <c r="B286" s="44">
        <v>44428</v>
      </c>
      <c r="C286" s="178">
        <v>0</v>
      </c>
      <c r="D286" s="178">
        <f t="shared" si="67"/>
        <v>0</v>
      </c>
      <c r="E286" s="178">
        <v>0</v>
      </c>
      <c r="F286" s="178">
        <v>0</v>
      </c>
      <c r="G286" s="178">
        <v>0</v>
      </c>
      <c r="H286" s="178">
        <v>0</v>
      </c>
      <c r="I286" s="178">
        <v>0</v>
      </c>
      <c r="J286" s="178">
        <v>0</v>
      </c>
      <c r="K286" s="178">
        <v>0</v>
      </c>
      <c r="L286" s="178">
        <v>0</v>
      </c>
      <c r="M286" s="178">
        <v>0</v>
      </c>
      <c r="N286" s="179">
        <v>0</v>
      </c>
      <c r="O286" s="50"/>
      <c r="P286" s="182">
        <f t="shared" si="69"/>
        <v>44428</v>
      </c>
      <c r="Q286" s="178">
        <v>0</v>
      </c>
      <c r="R286" s="205">
        <f t="shared" si="68"/>
        <v>0</v>
      </c>
      <c r="S286" s="178">
        <v>0</v>
      </c>
      <c r="T286" s="178">
        <v>0</v>
      </c>
      <c r="U286" s="178">
        <v>0</v>
      </c>
      <c r="V286" s="178">
        <v>0</v>
      </c>
      <c r="W286" s="178">
        <v>0</v>
      </c>
      <c r="X286" s="178">
        <v>0</v>
      </c>
      <c r="Y286" s="178">
        <v>0</v>
      </c>
      <c r="Z286" s="178">
        <v>0</v>
      </c>
      <c r="AA286" s="178">
        <v>0</v>
      </c>
      <c r="AB286" s="206">
        <f t="shared" si="65"/>
        <v>0</v>
      </c>
      <c r="AD286" s="182">
        <f t="shared" si="70"/>
        <v>44428</v>
      </c>
      <c r="AE286" s="301">
        <f>S286*Assumption!$K$7</f>
        <v>0</v>
      </c>
      <c r="AF286" s="301">
        <f>T286*Assumption!$K$10</f>
        <v>0</v>
      </c>
      <c r="AG286" s="301">
        <f>U286*Assumption!$K$9</f>
        <v>0</v>
      </c>
      <c r="AH286" s="301">
        <f>V286*Assumption!$K$11</f>
        <v>0</v>
      </c>
      <c r="AI286" s="301">
        <f>W286*Assumption!$K$6</f>
        <v>0</v>
      </c>
      <c r="AJ286" s="301">
        <f>X286*Assumption!$K$8</f>
        <v>0</v>
      </c>
      <c r="AK286" s="301">
        <f>Y286*Assumption!$K$12</f>
        <v>0</v>
      </c>
      <c r="AL286" s="301">
        <f>Z286*Assumption!$K$14</f>
        <v>0</v>
      </c>
      <c r="AM286" s="301">
        <f>AA286*Assumption!$K$13</f>
        <v>0</v>
      </c>
      <c r="AN286" s="206">
        <f t="shared" si="66"/>
        <v>0</v>
      </c>
    </row>
    <row r="287" spans="2:40" x14ac:dyDescent="0.35">
      <c r="B287" s="44">
        <v>44429</v>
      </c>
      <c r="C287" s="178">
        <v>140</v>
      </c>
      <c r="D287" s="178">
        <f t="shared" si="67"/>
        <v>403.2</v>
      </c>
      <c r="E287" s="178">
        <v>28.5</v>
      </c>
      <c r="F287" s="178">
        <v>19</v>
      </c>
      <c r="G287" s="178">
        <v>225</v>
      </c>
      <c r="H287" s="178">
        <v>15.4</v>
      </c>
      <c r="I287" s="178">
        <v>150</v>
      </c>
      <c r="J287" s="178">
        <v>5.25</v>
      </c>
      <c r="K287" s="178">
        <v>200</v>
      </c>
      <c r="L287" s="178">
        <v>17.5</v>
      </c>
      <c r="M287" s="178">
        <v>0</v>
      </c>
      <c r="N287" s="179">
        <v>0</v>
      </c>
      <c r="O287" s="50"/>
      <c r="P287" s="182">
        <f t="shared" si="69"/>
        <v>44429</v>
      </c>
      <c r="Q287" s="178">
        <v>140</v>
      </c>
      <c r="R287" s="205">
        <f t="shared" si="68"/>
        <v>403.2</v>
      </c>
      <c r="S287" s="178">
        <v>228</v>
      </c>
      <c r="T287" s="178">
        <v>79.2</v>
      </c>
      <c r="U287" s="178">
        <v>86.399999999999991</v>
      </c>
      <c r="V287" s="178">
        <v>0</v>
      </c>
      <c r="W287" s="178">
        <v>0</v>
      </c>
      <c r="X287" s="178">
        <v>0</v>
      </c>
      <c r="Y287" s="178">
        <v>0</v>
      </c>
      <c r="Z287" s="178">
        <v>0</v>
      </c>
      <c r="AA287" s="178">
        <v>0</v>
      </c>
      <c r="AB287" s="206">
        <f t="shared" si="65"/>
        <v>393.59999999999997</v>
      </c>
      <c r="AD287" s="182">
        <f t="shared" si="70"/>
        <v>44429</v>
      </c>
      <c r="AE287" s="301">
        <f>S287*Assumption!$K$7</f>
        <v>18924</v>
      </c>
      <c r="AF287" s="301">
        <f>T287*Assumption!$K$10</f>
        <v>3247.2000000000003</v>
      </c>
      <c r="AG287" s="301">
        <f>U287*Assumption!$K$9</f>
        <v>4751.9999999999991</v>
      </c>
      <c r="AH287" s="301">
        <f>V287*Assumption!$K$11</f>
        <v>0</v>
      </c>
      <c r="AI287" s="301">
        <f>W287*Assumption!$K$6</f>
        <v>0</v>
      </c>
      <c r="AJ287" s="301">
        <f>X287*Assumption!$K$8</f>
        <v>0</v>
      </c>
      <c r="AK287" s="301">
        <f>Y287*Assumption!$K$12</f>
        <v>0</v>
      </c>
      <c r="AL287" s="301">
        <f>Z287*Assumption!$K$14</f>
        <v>0</v>
      </c>
      <c r="AM287" s="301">
        <f>AA287*Assumption!$K$13</f>
        <v>0</v>
      </c>
      <c r="AN287" s="206">
        <f t="shared" si="66"/>
        <v>26923.200000000001</v>
      </c>
    </row>
    <row r="288" spans="2:40" x14ac:dyDescent="0.35">
      <c r="B288" s="44">
        <v>44430</v>
      </c>
      <c r="C288" s="178">
        <v>140</v>
      </c>
      <c r="D288" s="178">
        <f t="shared" si="67"/>
        <v>403.2</v>
      </c>
      <c r="E288" s="178">
        <v>28.5</v>
      </c>
      <c r="F288" s="178">
        <v>19</v>
      </c>
      <c r="G288" s="178">
        <v>225</v>
      </c>
      <c r="H288" s="178">
        <v>15.4</v>
      </c>
      <c r="I288" s="178">
        <v>150</v>
      </c>
      <c r="J288" s="178">
        <v>5.25</v>
      </c>
      <c r="K288" s="178">
        <v>200</v>
      </c>
      <c r="L288" s="178">
        <v>17.5</v>
      </c>
      <c r="M288" s="178">
        <v>0</v>
      </c>
      <c r="N288" s="179">
        <v>0</v>
      </c>
      <c r="O288" s="50"/>
      <c r="P288" s="182">
        <f t="shared" si="69"/>
        <v>44430</v>
      </c>
      <c r="Q288" s="178">
        <v>140</v>
      </c>
      <c r="R288" s="205">
        <f t="shared" si="68"/>
        <v>403.2</v>
      </c>
      <c r="S288" s="178">
        <v>204</v>
      </c>
      <c r="T288" s="178">
        <v>120</v>
      </c>
      <c r="U288" s="178">
        <v>68.399999999999991</v>
      </c>
      <c r="V288" s="178">
        <v>0</v>
      </c>
      <c r="W288" s="178">
        <v>0</v>
      </c>
      <c r="X288" s="178">
        <v>0</v>
      </c>
      <c r="Y288" s="178">
        <v>0</v>
      </c>
      <c r="Z288" s="178">
        <v>0</v>
      </c>
      <c r="AA288" s="178">
        <v>0</v>
      </c>
      <c r="AB288" s="206">
        <f t="shared" si="65"/>
        <v>392.4</v>
      </c>
      <c r="AD288" s="182">
        <f t="shared" si="70"/>
        <v>44430</v>
      </c>
      <c r="AE288" s="301">
        <f>S288*Assumption!$K$7</f>
        <v>16932</v>
      </c>
      <c r="AF288" s="301">
        <f>T288*Assumption!$K$10</f>
        <v>4920</v>
      </c>
      <c r="AG288" s="301">
        <f>U288*Assumption!$K$9</f>
        <v>3761.9999999999995</v>
      </c>
      <c r="AH288" s="301">
        <f>V288*Assumption!$K$11</f>
        <v>0</v>
      </c>
      <c r="AI288" s="301">
        <f>W288*Assumption!$K$6</f>
        <v>0</v>
      </c>
      <c r="AJ288" s="301">
        <f>X288*Assumption!$K$8</f>
        <v>0</v>
      </c>
      <c r="AK288" s="301">
        <f>Y288*Assumption!$K$12</f>
        <v>0</v>
      </c>
      <c r="AL288" s="301">
        <f>Z288*Assumption!$K$14</f>
        <v>0</v>
      </c>
      <c r="AM288" s="301">
        <f>AA288*Assumption!$K$13</f>
        <v>0</v>
      </c>
      <c r="AN288" s="206">
        <f t="shared" si="66"/>
        <v>25614</v>
      </c>
    </row>
    <row r="289" spans="2:40" x14ac:dyDescent="0.35">
      <c r="B289" s="44">
        <v>44431</v>
      </c>
      <c r="C289" s="178">
        <v>140</v>
      </c>
      <c r="D289" s="178">
        <f t="shared" si="67"/>
        <v>403.2</v>
      </c>
      <c r="E289" s="178">
        <v>28.5</v>
      </c>
      <c r="F289" s="178">
        <v>19</v>
      </c>
      <c r="G289" s="178">
        <v>225</v>
      </c>
      <c r="H289" s="178">
        <v>15.4</v>
      </c>
      <c r="I289" s="178">
        <v>150</v>
      </c>
      <c r="J289" s="178">
        <v>5.25</v>
      </c>
      <c r="K289" s="178">
        <v>200</v>
      </c>
      <c r="L289" s="178">
        <v>17.5</v>
      </c>
      <c r="M289" s="178">
        <v>0</v>
      </c>
      <c r="N289" s="179">
        <v>0</v>
      </c>
      <c r="O289" s="50"/>
      <c r="P289" s="182">
        <f t="shared" si="69"/>
        <v>44431</v>
      </c>
      <c r="Q289" s="178">
        <v>140</v>
      </c>
      <c r="R289" s="205">
        <f t="shared" si="68"/>
        <v>403.2</v>
      </c>
      <c r="S289" s="178">
        <v>192</v>
      </c>
      <c r="T289" s="178">
        <v>201.6</v>
      </c>
      <c r="U289" s="178">
        <v>0</v>
      </c>
      <c r="V289" s="178">
        <v>0</v>
      </c>
      <c r="W289" s="178">
        <v>0</v>
      </c>
      <c r="X289" s="178">
        <v>0</v>
      </c>
      <c r="Y289" s="178">
        <v>0</v>
      </c>
      <c r="Z289" s="178">
        <v>0</v>
      </c>
      <c r="AA289" s="178">
        <v>0</v>
      </c>
      <c r="AB289" s="206">
        <f t="shared" si="65"/>
        <v>393.6</v>
      </c>
      <c r="AD289" s="182">
        <f t="shared" si="70"/>
        <v>44431</v>
      </c>
      <c r="AE289" s="301">
        <f>S289*Assumption!$K$7</f>
        <v>15936</v>
      </c>
      <c r="AF289" s="301">
        <f>T289*Assumption!$K$10</f>
        <v>8265.6</v>
      </c>
      <c r="AG289" s="301">
        <f>U289*Assumption!$K$9</f>
        <v>0</v>
      </c>
      <c r="AH289" s="301">
        <f>V289*Assumption!$K$11</f>
        <v>0</v>
      </c>
      <c r="AI289" s="301">
        <f>W289*Assumption!$K$6</f>
        <v>0</v>
      </c>
      <c r="AJ289" s="301">
        <f>X289*Assumption!$K$8</f>
        <v>0</v>
      </c>
      <c r="AK289" s="301">
        <f>Y289*Assumption!$K$12</f>
        <v>0</v>
      </c>
      <c r="AL289" s="301">
        <f>Z289*Assumption!$K$14</f>
        <v>0</v>
      </c>
      <c r="AM289" s="301">
        <f>AA289*Assumption!$K$13</f>
        <v>0</v>
      </c>
      <c r="AN289" s="206">
        <f t="shared" si="66"/>
        <v>24201.599999999999</v>
      </c>
    </row>
    <row r="290" spans="2:40" x14ac:dyDescent="0.35">
      <c r="B290" s="44">
        <v>44432</v>
      </c>
      <c r="C290" s="178">
        <v>140</v>
      </c>
      <c r="D290" s="178">
        <f t="shared" si="67"/>
        <v>403.2</v>
      </c>
      <c r="E290" s="178">
        <v>28.5</v>
      </c>
      <c r="F290" s="178">
        <v>19</v>
      </c>
      <c r="G290" s="178">
        <v>225</v>
      </c>
      <c r="H290" s="178">
        <v>15.4</v>
      </c>
      <c r="I290" s="178">
        <v>150</v>
      </c>
      <c r="J290" s="178">
        <v>5.25</v>
      </c>
      <c r="K290" s="178">
        <v>200</v>
      </c>
      <c r="L290" s="178">
        <v>17.5</v>
      </c>
      <c r="M290" s="178">
        <v>0</v>
      </c>
      <c r="N290" s="179">
        <v>0</v>
      </c>
      <c r="O290" s="50"/>
      <c r="P290" s="182">
        <f t="shared" si="69"/>
        <v>44432</v>
      </c>
      <c r="Q290" s="178">
        <v>140</v>
      </c>
      <c r="R290" s="205">
        <f t="shared" si="68"/>
        <v>403.2</v>
      </c>
      <c r="S290" s="178">
        <v>204</v>
      </c>
      <c r="T290" s="178">
        <v>192</v>
      </c>
      <c r="U290" s="178">
        <v>0</v>
      </c>
      <c r="V290" s="178">
        <v>0</v>
      </c>
      <c r="W290" s="178">
        <v>0</v>
      </c>
      <c r="X290" s="178">
        <v>0</v>
      </c>
      <c r="Y290" s="178">
        <v>0</v>
      </c>
      <c r="Z290" s="178">
        <v>0</v>
      </c>
      <c r="AA290" s="178">
        <v>0</v>
      </c>
      <c r="AB290" s="206">
        <f t="shared" si="65"/>
        <v>396</v>
      </c>
      <c r="AD290" s="182">
        <f t="shared" si="70"/>
        <v>44432</v>
      </c>
      <c r="AE290" s="301">
        <f>S290*Assumption!$K$7</f>
        <v>16932</v>
      </c>
      <c r="AF290" s="301">
        <f>T290*Assumption!$K$10</f>
        <v>7872</v>
      </c>
      <c r="AG290" s="301">
        <f>U290*Assumption!$K$9</f>
        <v>0</v>
      </c>
      <c r="AH290" s="301">
        <f>V290*Assumption!$K$11</f>
        <v>0</v>
      </c>
      <c r="AI290" s="301">
        <f>W290*Assumption!$K$6</f>
        <v>0</v>
      </c>
      <c r="AJ290" s="301">
        <f>X290*Assumption!$K$8</f>
        <v>0</v>
      </c>
      <c r="AK290" s="301">
        <f>Y290*Assumption!$K$12</f>
        <v>0</v>
      </c>
      <c r="AL290" s="301">
        <f>Z290*Assumption!$K$14</f>
        <v>0</v>
      </c>
      <c r="AM290" s="301">
        <f>AA290*Assumption!$K$13</f>
        <v>0</v>
      </c>
      <c r="AN290" s="206">
        <f t="shared" si="66"/>
        <v>24804</v>
      </c>
    </row>
    <row r="291" spans="2:40" x14ac:dyDescent="0.35">
      <c r="B291" s="44">
        <v>44433</v>
      </c>
      <c r="C291" s="178">
        <v>140</v>
      </c>
      <c r="D291" s="178">
        <f t="shared" si="67"/>
        <v>403.2</v>
      </c>
      <c r="E291" s="178">
        <v>28.5</v>
      </c>
      <c r="F291" s="178">
        <v>19</v>
      </c>
      <c r="G291" s="178">
        <v>225</v>
      </c>
      <c r="H291" s="178">
        <v>15.4</v>
      </c>
      <c r="I291" s="178">
        <v>150</v>
      </c>
      <c r="J291" s="178">
        <v>5.25</v>
      </c>
      <c r="K291" s="178">
        <v>200</v>
      </c>
      <c r="L291" s="178">
        <v>17.5</v>
      </c>
      <c r="M291" s="178">
        <v>0</v>
      </c>
      <c r="N291" s="179">
        <v>0</v>
      </c>
      <c r="O291" s="50"/>
      <c r="P291" s="182">
        <f t="shared" si="69"/>
        <v>44433</v>
      </c>
      <c r="Q291" s="178">
        <v>140</v>
      </c>
      <c r="R291" s="205">
        <f t="shared" si="68"/>
        <v>403.2</v>
      </c>
      <c r="S291" s="178">
        <v>210</v>
      </c>
      <c r="T291" s="178">
        <v>184.8</v>
      </c>
      <c r="U291" s="178">
        <v>0</v>
      </c>
      <c r="V291" s="178">
        <v>0</v>
      </c>
      <c r="W291" s="178">
        <v>0</v>
      </c>
      <c r="X291" s="178">
        <v>0</v>
      </c>
      <c r="Y291" s="178">
        <v>0</v>
      </c>
      <c r="Z291" s="178">
        <v>0</v>
      </c>
      <c r="AA291" s="178">
        <v>0</v>
      </c>
      <c r="AB291" s="206">
        <f t="shared" si="65"/>
        <v>394.8</v>
      </c>
      <c r="AD291" s="182">
        <f t="shared" si="70"/>
        <v>44433</v>
      </c>
      <c r="AE291" s="301">
        <f>S291*Assumption!$K$7</f>
        <v>17430</v>
      </c>
      <c r="AF291" s="301">
        <f>T291*Assumption!$K$10</f>
        <v>7576.8</v>
      </c>
      <c r="AG291" s="301">
        <f>U291*Assumption!$K$9</f>
        <v>0</v>
      </c>
      <c r="AH291" s="301">
        <f>V291*Assumption!$K$11</f>
        <v>0</v>
      </c>
      <c r="AI291" s="301">
        <f>W291*Assumption!$K$6</f>
        <v>0</v>
      </c>
      <c r="AJ291" s="301">
        <f>X291*Assumption!$K$8</f>
        <v>0</v>
      </c>
      <c r="AK291" s="301">
        <f>Y291*Assumption!$K$12</f>
        <v>0</v>
      </c>
      <c r="AL291" s="301">
        <f>Z291*Assumption!$K$14</f>
        <v>0</v>
      </c>
      <c r="AM291" s="301">
        <f>AA291*Assumption!$K$13</f>
        <v>0</v>
      </c>
      <c r="AN291" s="206">
        <f t="shared" si="66"/>
        <v>25006.799999999999</v>
      </c>
    </row>
    <row r="292" spans="2:40" x14ac:dyDescent="0.35">
      <c r="B292" s="44">
        <v>44434</v>
      </c>
      <c r="C292" s="178">
        <v>0</v>
      </c>
      <c r="D292" s="178">
        <f t="shared" si="67"/>
        <v>0</v>
      </c>
      <c r="E292" s="178">
        <v>0</v>
      </c>
      <c r="F292" s="178">
        <v>0</v>
      </c>
      <c r="G292" s="178">
        <v>0</v>
      </c>
      <c r="H292" s="178">
        <v>0</v>
      </c>
      <c r="I292" s="178">
        <v>0</v>
      </c>
      <c r="J292" s="178">
        <v>0</v>
      </c>
      <c r="K292" s="178">
        <v>0</v>
      </c>
      <c r="L292" s="178">
        <v>0</v>
      </c>
      <c r="M292" s="178">
        <v>0</v>
      </c>
      <c r="N292" s="179">
        <v>0</v>
      </c>
      <c r="O292" s="50"/>
      <c r="P292" s="182">
        <f t="shared" si="69"/>
        <v>44434</v>
      </c>
      <c r="Q292" s="178">
        <v>0</v>
      </c>
      <c r="R292" s="205">
        <f t="shared" si="68"/>
        <v>0</v>
      </c>
      <c r="S292" s="178">
        <v>0</v>
      </c>
      <c r="T292" s="178">
        <v>0</v>
      </c>
      <c r="U292" s="178">
        <v>0</v>
      </c>
      <c r="V292" s="178">
        <v>0</v>
      </c>
      <c r="W292" s="178">
        <v>0</v>
      </c>
      <c r="X292" s="178">
        <v>0</v>
      </c>
      <c r="Y292" s="178">
        <v>0</v>
      </c>
      <c r="Z292" s="178">
        <v>0</v>
      </c>
      <c r="AA292" s="178">
        <v>0</v>
      </c>
      <c r="AB292" s="206">
        <f t="shared" si="65"/>
        <v>0</v>
      </c>
      <c r="AD292" s="182">
        <f t="shared" si="70"/>
        <v>44434</v>
      </c>
      <c r="AE292" s="301">
        <f>S292*Assumption!$K$7</f>
        <v>0</v>
      </c>
      <c r="AF292" s="301">
        <f>T292*Assumption!$K$10</f>
        <v>0</v>
      </c>
      <c r="AG292" s="301">
        <f>U292*Assumption!$K$9</f>
        <v>0</v>
      </c>
      <c r="AH292" s="301">
        <f>V292*Assumption!$K$11</f>
        <v>0</v>
      </c>
      <c r="AI292" s="301">
        <f>W292*Assumption!$K$6</f>
        <v>0</v>
      </c>
      <c r="AJ292" s="301">
        <f>X292*Assumption!$K$8</f>
        <v>0</v>
      </c>
      <c r="AK292" s="301">
        <f>Y292*Assumption!$K$12</f>
        <v>0</v>
      </c>
      <c r="AL292" s="301">
        <f>Z292*Assumption!$K$14</f>
        <v>0</v>
      </c>
      <c r="AM292" s="301">
        <f>AA292*Assumption!$K$13</f>
        <v>0</v>
      </c>
      <c r="AN292" s="206">
        <f t="shared" si="66"/>
        <v>0</v>
      </c>
    </row>
    <row r="293" spans="2:40" x14ac:dyDescent="0.35">
      <c r="B293" s="44">
        <v>44435</v>
      </c>
      <c r="C293" s="178">
        <v>0</v>
      </c>
      <c r="D293" s="178">
        <f t="shared" si="67"/>
        <v>0</v>
      </c>
      <c r="E293" s="178">
        <v>0</v>
      </c>
      <c r="F293" s="178">
        <v>0</v>
      </c>
      <c r="G293" s="178">
        <v>0</v>
      </c>
      <c r="H293" s="178">
        <v>0</v>
      </c>
      <c r="I293" s="178">
        <v>0</v>
      </c>
      <c r="J293" s="178">
        <v>0</v>
      </c>
      <c r="K293" s="178">
        <v>0</v>
      </c>
      <c r="L293" s="178">
        <v>0</v>
      </c>
      <c r="M293" s="178">
        <v>0</v>
      </c>
      <c r="N293" s="179">
        <v>0</v>
      </c>
      <c r="O293" s="50"/>
      <c r="P293" s="182">
        <f t="shared" si="69"/>
        <v>44435</v>
      </c>
      <c r="Q293" s="178">
        <v>0</v>
      </c>
      <c r="R293" s="205">
        <f t="shared" si="68"/>
        <v>0</v>
      </c>
      <c r="S293" s="178">
        <v>0</v>
      </c>
      <c r="T293" s="178">
        <v>0</v>
      </c>
      <c r="U293" s="178">
        <v>0</v>
      </c>
      <c r="V293" s="178">
        <v>0</v>
      </c>
      <c r="W293" s="178">
        <v>0</v>
      </c>
      <c r="X293" s="178">
        <v>0</v>
      </c>
      <c r="Y293" s="178">
        <v>0</v>
      </c>
      <c r="Z293" s="178">
        <v>0</v>
      </c>
      <c r="AA293" s="178">
        <v>0</v>
      </c>
      <c r="AB293" s="206">
        <f t="shared" si="65"/>
        <v>0</v>
      </c>
      <c r="AD293" s="182">
        <f t="shared" si="70"/>
        <v>44435</v>
      </c>
      <c r="AE293" s="301">
        <f>S293*Assumption!$K$7</f>
        <v>0</v>
      </c>
      <c r="AF293" s="301">
        <f>T293*Assumption!$K$10</f>
        <v>0</v>
      </c>
      <c r="AG293" s="301">
        <f>U293*Assumption!$K$9</f>
        <v>0</v>
      </c>
      <c r="AH293" s="301">
        <f>V293*Assumption!$K$11</f>
        <v>0</v>
      </c>
      <c r="AI293" s="301">
        <f>W293*Assumption!$K$6</f>
        <v>0</v>
      </c>
      <c r="AJ293" s="301">
        <f>X293*Assumption!$K$8</f>
        <v>0</v>
      </c>
      <c r="AK293" s="301">
        <f>Y293*Assumption!$K$12</f>
        <v>0</v>
      </c>
      <c r="AL293" s="301">
        <f>Z293*Assumption!$K$14</f>
        <v>0</v>
      </c>
      <c r="AM293" s="301">
        <f>AA293*Assumption!$K$13</f>
        <v>0</v>
      </c>
      <c r="AN293" s="206">
        <f t="shared" si="66"/>
        <v>0</v>
      </c>
    </row>
    <row r="294" spans="2:40" x14ac:dyDescent="0.35">
      <c r="B294" s="44">
        <v>44436</v>
      </c>
      <c r="C294" s="178">
        <v>0</v>
      </c>
      <c r="D294" s="178">
        <f t="shared" si="67"/>
        <v>0</v>
      </c>
      <c r="E294" s="178">
        <v>0</v>
      </c>
      <c r="F294" s="178">
        <v>0</v>
      </c>
      <c r="G294" s="178">
        <v>0</v>
      </c>
      <c r="H294" s="178">
        <v>0</v>
      </c>
      <c r="I294" s="178">
        <v>0</v>
      </c>
      <c r="J294" s="178">
        <v>0</v>
      </c>
      <c r="K294" s="178">
        <v>0</v>
      </c>
      <c r="L294" s="178">
        <v>0</v>
      </c>
      <c r="M294" s="178">
        <v>0</v>
      </c>
      <c r="N294" s="179">
        <v>0</v>
      </c>
      <c r="O294" s="50"/>
      <c r="P294" s="182">
        <f t="shared" si="69"/>
        <v>44436</v>
      </c>
      <c r="Q294" s="178">
        <v>0</v>
      </c>
      <c r="R294" s="205">
        <f t="shared" si="68"/>
        <v>0</v>
      </c>
      <c r="S294" s="178">
        <v>0</v>
      </c>
      <c r="T294" s="178">
        <v>0</v>
      </c>
      <c r="U294" s="178">
        <v>0</v>
      </c>
      <c r="V294" s="178">
        <v>0</v>
      </c>
      <c r="W294" s="178">
        <v>0</v>
      </c>
      <c r="X294" s="178">
        <v>0</v>
      </c>
      <c r="Y294" s="178">
        <v>0</v>
      </c>
      <c r="Z294" s="178">
        <v>0</v>
      </c>
      <c r="AA294" s="178">
        <v>0</v>
      </c>
      <c r="AB294" s="206">
        <f t="shared" si="65"/>
        <v>0</v>
      </c>
      <c r="AD294" s="182">
        <f t="shared" si="70"/>
        <v>44436</v>
      </c>
      <c r="AE294" s="301">
        <f>S294*Assumption!$K$7</f>
        <v>0</v>
      </c>
      <c r="AF294" s="301">
        <f>T294*Assumption!$K$10</f>
        <v>0</v>
      </c>
      <c r="AG294" s="301">
        <f>U294*Assumption!$K$9</f>
        <v>0</v>
      </c>
      <c r="AH294" s="301">
        <f>V294*Assumption!$K$11</f>
        <v>0</v>
      </c>
      <c r="AI294" s="301">
        <f>W294*Assumption!$K$6</f>
        <v>0</v>
      </c>
      <c r="AJ294" s="301">
        <f>X294*Assumption!$K$8</f>
        <v>0</v>
      </c>
      <c r="AK294" s="301">
        <f>Y294*Assumption!$K$12</f>
        <v>0</v>
      </c>
      <c r="AL294" s="301">
        <f>Z294*Assumption!$K$14</f>
        <v>0</v>
      </c>
      <c r="AM294" s="301">
        <f>AA294*Assumption!$K$13</f>
        <v>0</v>
      </c>
      <c r="AN294" s="206">
        <f t="shared" si="66"/>
        <v>0</v>
      </c>
    </row>
    <row r="295" spans="2:40" x14ac:dyDescent="0.35">
      <c r="B295" s="44">
        <v>44437</v>
      </c>
      <c r="C295" s="178">
        <v>0</v>
      </c>
      <c r="D295" s="178">
        <f t="shared" si="67"/>
        <v>0</v>
      </c>
      <c r="E295" s="178">
        <v>0</v>
      </c>
      <c r="F295" s="178">
        <v>0</v>
      </c>
      <c r="G295" s="178">
        <v>0</v>
      </c>
      <c r="H295" s="178">
        <v>0</v>
      </c>
      <c r="I295" s="178">
        <v>0</v>
      </c>
      <c r="J295" s="178">
        <v>0</v>
      </c>
      <c r="K295" s="178">
        <v>0</v>
      </c>
      <c r="L295" s="178">
        <v>0</v>
      </c>
      <c r="M295" s="178">
        <v>0</v>
      </c>
      <c r="N295" s="179">
        <v>0</v>
      </c>
      <c r="O295" s="50"/>
      <c r="P295" s="182">
        <f t="shared" si="69"/>
        <v>44437</v>
      </c>
      <c r="Q295" s="178">
        <v>0</v>
      </c>
      <c r="R295" s="205">
        <f t="shared" si="68"/>
        <v>0</v>
      </c>
      <c r="S295" s="178">
        <v>0</v>
      </c>
      <c r="T295" s="178">
        <v>0</v>
      </c>
      <c r="U295" s="178">
        <v>0</v>
      </c>
      <c r="V295" s="178">
        <v>0</v>
      </c>
      <c r="W295" s="178">
        <v>0</v>
      </c>
      <c r="X295" s="178">
        <v>0</v>
      </c>
      <c r="Y295" s="178">
        <v>0</v>
      </c>
      <c r="Z295" s="178">
        <v>0</v>
      </c>
      <c r="AA295" s="178">
        <v>0</v>
      </c>
      <c r="AB295" s="206">
        <f t="shared" si="65"/>
        <v>0</v>
      </c>
      <c r="AD295" s="182">
        <f t="shared" si="70"/>
        <v>44437</v>
      </c>
      <c r="AE295" s="301">
        <f>S295*Assumption!$K$7</f>
        <v>0</v>
      </c>
      <c r="AF295" s="301">
        <f>T295*Assumption!$K$10</f>
        <v>0</v>
      </c>
      <c r="AG295" s="301">
        <f>U295*Assumption!$K$9</f>
        <v>0</v>
      </c>
      <c r="AH295" s="301">
        <f>V295*Assumption!$K$11</f>
        <v>0</v>
      </c>
      <c r="AI295" s="301">
        <f>W295*Assumption!$K$6</f>
        <v>0</v>
      </c>
      <c r="AJ295" s="301">
        <f>X295*Assumption!$K$8</f>
        <v>0</v>
      </c>
      <c r="AK295" s="301">
        <f>Y295*Assumption!$K$12</f>
        <v>0</v>
      </c>
      <c r="AL295" s="301">
        <f>Z295*Assumption!$K$14</f>
        <v>0</v>
      </c>
      <c r="AM295" s="301">
        <f>AA295*Assumption!$K$13</f>
        <v>0</v>
      </c>
      <c r="AN295" s="206">
        <f t="shared" si="66"/>
        <v>0</v>
      </c>
    </row>
    <row r="296" spans="2:40" x14ac:dyDescent="0.35">
      <c r="B296" s="44">
        <v>44438</v>
      </c>
      <c r="C296" s="178">
        <v>0</v>
      </c>
      <c r="D296" s="178">
        <f t="shared" si="67"/>
        <v>0</v>
      </c>
      <c r="E296" s="178">
        <v>0</v>
      </c>
      <c r="F296" s="178">
        <v>0</v>
      </c>
      <c r="G296" s="178">
        <v>0</v>
      </c>
      <c r="H296" s="178">
        <v>0</v>
      </c>
      <c r="I296" s="178">
        <v>0</v>
      </c>
      <c r="J296" s="178">
        <v>0</v>
      </c>
      <c r="K296" s="178">
        <v>0</v>
      </c>
      <c r="L296" s="178">
        <v>0</v>
      </c>
      <c r="M296" s="178">
        <v>0</v>
      </c>
      <c r="N296" s="179">
        <v>0</v>
      </c>
      <c r="O296" s="50"/>
      <c r="P296" s="182">
        <f t="shared" si="69"/>
        <v>44438</v>
      </c>
      <c r="Q296" s="178">
        <v>0</v>
      </c>
      <c r="R296" s="205">
        <f t="shared" si="68"/>
        <v>0</v>
      </c>
      <c r="S296" s="178">
        <v>0</v>
      </c>
      <c r="T296" s="178">
        <v>0</v>
      </c>
      <c r="U296" s="178">
        <v>0</v>
      </c>
      <c r="V296" s="178">
        <v>0</v>
      </c>
      <c r="W296" s="178">
        <v>0</v>
      </c>
      <c r="X296" s="178">
        <v>0</v>
      </c>
      <c r="Y296" s="178">
        <v>0</v>
      </c>
      <c r="Z296" s="178">
        <v>0</v>
      </c>
      <c r="AA296" s="178">
        <v>0</v>
      </c>
      <c r="AB296" s="206">
        <f t="shared" si="65"/>
        <v>0</v>
      </c>
      <c r="AD296" s="182">
        <f t="shared" si="70"/>
        <v>44438</v>
      </c>
      <c r="AE296" s="301">
        <f>S296*Assumption!$K$7</f>
        <v>0</v>
      </c>
      <c r="AF296" s="301">
        <f>T296*Assumption!$K$10</f>
        <v>0</v>
      </c>
      <c r="AG296" s="301">
        <f>U296*Assumption!$K$9</f>
        <v>0</v>
      </c>
      <c r="AH296" s="301">
        <f>V296*Assumption!$K$11</f>
        <v>0</v>
      </c>
      <c r="AI296" s="301">
        <f>W296*Assumption!$K$6</f>
        <v>0</v>
      </c>
      <c r="AJ296" s="301">
        <f>X296*Assumption!$K$8</f>
        <v>0</v>
      </c>
      <c r="AK296" s="301">
        <f>Y296*Assumption!$K$12</f>
        <v>0</v>
      </c>
      <c r="AL296" s="301">
        <f>Z296*Assumption!$K$14</f>
        <v>0</v>
      </c>
      <c r="AM296" s="301">
        <f>AA296*Assumption!$K$13</f>
        <v>0</v>
      </c>
      <c r="AN296" s="206">
        <f t="shared" si="66"/>
        <v>0</v>
      </c>
    </row>
    <row r="297" spans="2:40" x14ac:dyDescent="0.35">
      <c r="B297" s="44">
        <v>44439</v>
      </c>
      <c r="C297" s="178">
        <v>0</v>
      </c>
      <c r="D297" s="178">
        <f t="shared" si="67"/>
        <v>0</v>
      </c>
      <c r="E297" s="178">
        <v>0</v>
      </c>
      <c r="F297" s="178">
        <v>0</v>
      </c>
      <c r="G297" s="178">
        <v>0</v>
      </c>
      <c r="H297" s="178">
        <v>0</v>
      </c>
      <c r="I297" s="178">
        <v>0</v>
      </c>
      <c r="J297" s="178">
        <v>0</v>
      </c>
      <c r="K297" s="178">
        <v>0</v>
      </c>
      <c r="L297" s="178">
        <v>0</v>
      </c>
      <c r="M297" s="178">
        <v>0</v>
      </c>
      <c r="N297" s="179">
        <v>0</v>
      </c>
      <c r="O297" s="50"/>
      <c r="P297" s="182">
        <f t="shared" si="69"/>
        <v>44439</v>
      </c>
      <c r="Q297" s="178">
        <v>0</v>
      </c>
      <c r="R297" s="205">
        <f t="shared" si="68"/>
        <v>0</v>
      </c>
      <c r="S297" s="178">
        <v>0</v>
      </c>
      <c r="T297" s="178">
        <v>0</v>
      </c>
      <c r="U297" s="178">
        <v>0</v>
      </c>
      <c r="V297" s="178">
        <v>0</v>
      </c>
      <c r="W297" s="178">
        <v>0</v>
      </c>
      <c r="X297" s="178">
        <v>0</v>
      </c>
      <c r="Y297" s="178">
        <v>0</v>
      </c>
      <c r="Z297" s="178">
        <v>0</v>
      </c>
      <c r="AA297" s="178">
        <v>0</v>
      </c>
      <c r="AB297" s="206">
        <f t="shared" si="65"/>
        <v>0</v>
      </c>
      <c r="AD297" s="182">
        <f t="shared" si="70"/>
        <v>44439</v>
      </c>
      <c r="AE297" s="301">
        <f>S297*Assumption!$K$7</f>
        <v>0</v>
      </c>
      <c r="AF297" s="301">
        <f>T297*Assumption!$K$10</f>
        <v>0</v>
      </c>
      <c r="AG297" s="301">
        <f>U297*Assumption!$K$9</f>
        <v>0</v>
      </c>
      <c r="AH297" s="301">
        <f>V297*Assumption!$K$11</f>
        <v>0</v>
      </c>
      <c r="AI297" s="301">
        <f>W297*Assumption!$K$6</f>
        <v>0</v>
      </c>
      <c r="AJ297" s="301">
        <f>X297*Assumption!$K$8</f>
        <v>0</v>
      </c>
      <c r="AK297" s="301">
        <f>Y297*Assumption!$K$12</f>
        <v>0</v>
      </c>
      <c r="AL297" s="301">
        <f>Z297*Assumption!$K$14</f>
        <v>0</v>
      </c>
      <c r="AM297" s="301">
        <f>AA297*Assumption!$K$13</f>
        <v>0</v>
      </c>
      <c r="AN297" s="206">
        <f t="shared" si="66"/>
        <v>0</v>
      </c>
    </row>
    <row r="298" spans="2:40" ht="15" thickBot="1" x14ac:dyDescent="0.4">
      <c r="B298" s="184" t="s">
        <v>183</v>
      </c>
      <c r="C298" s="185">
        <f>SUM(C267:C297)</f>
        <v>2520</v>
      </c>
      <c r="D298" s="185">
        <f>SUM(D267:D297)</f>
        <v>7257.5999999999976</v>
      </c>
      <c r="E298" s="185">
        <f>SUM(E267:E297)</f>
        <v>555</v>
      </c>
      <c r="F298" s="185">
        <f t="shared" ref="F298:N298" si="71">SUM(F267:F297)</f>
        <v>330</v>
      </c>
      <c r="G298" s="185">
        <f t="shared" si="71"/>
        <v>3880</v>
      </c>
      <c r="H298" s="185">
        <f t="shared" si="71"/>
        <v>277.20000000000005</v>
      </c>
      <c r="I298" s="185">
        <f t="shared" si="71"/>
        <v>2671</v>
      </c>
      <c r="J298" s="185">
        <f t="shared" si="71"/>
        <v>94.5</v>
      </c>
      <c r="K298" s="185">
        <f t="shared" si="71"/>
        <v>3591</v>
      </c>
      <c r="L298" s="185">
        <f t="shared" si="71"/>
        <v>315</v>
      </c>
      <c r="M298" s="185">
        <f t="shared" si="71"/>
        <v>0</v>
      </c>
      <c r="N298" s="186">
        <f t="shared" si="71"/>
        <v>0</v>
      </c>
      <c r="O298" s="207"/>
      <c r="P298" s="184" t="s">
        <v>183</v>
      </c>
      <c r="Q298" s="188">
        <f t="shared" ref="Q298:AB298" si="72">SUM(Q267:Q297)</f>
        <v>2520</v>
      </c>
      <c r="R298" s="188">
        <f t="shared" si="72"/>
        <v>7257.5999999999976</v>
      </c>
      <c r="S298" s="188">
        <f t="shared" si="72"/>
        <v>2364</v>
      </c>
      <c r="T298" s="188">
        <f t="shared" si="72"/>
        <v>4262.3999999999996</v>
      </c>
      <c r="U298" s="188">
        <f t="shared" si="72"/>
        <v>421.19999999999993</v>
      </c>
      <c r="V298" s="188">
        <f t="shared" si="72"/>
        <v>0</v>
      </c>
      <c r="W298" s="188">
        <f t="shared" si="72"/>
        <v>0</v>
      </c>
      <c r="X298" s="188">
        <f t="shared" si="72"/>
        <v>0</v>
      </c>
      <c r="Y298" s="188">
        <f t="shared" si="72"/>
        <v>60</v>
      </c>
      <c r="Z298" s="188">
        <f t="shared" si="72"/>
        <v>0</v>
      </c>
      <c r="AA298" s="188">
        <f t="shared" si="72"/>
        <v>0</v>
      </c>
      <c r="AB298" s="189">
        <f t="shared" si="72"/>
        <v>7107.6</v>
      </c>
      <c r="AD298" s="184" t="s">
        <v>183</v>
      </c>
      <c r="AE298" s="304">
        <f>S298*Assumption!$K$7</f>
        <v>196212</v>
      </c>
      <c r="AF298" s="304">
        <f>T298*Assumption!$K$10</f>
        <v>174758.39999999999</v>
      </c>
      <c r="AG298" s="304">
        <f>U298*Assumption!$K$9</f>
        <v>23165.999999999996</v>
      </c>
      <c r="AH298" s="304">
        <f>V298*Assumption!$K$11</f>
        <v>0</v>
      </c>
      <c r="AI298" s="304">
        <f>W298*Assumption!$K$6</f>
        <v>0</v>
      </c>
      <c r="AJ298" s="304">
        <f>X298*Assumption!$K$8</f>
        <v>0</v>
      </c>
      <c r="AK298" s="304">
        <f>Y298*Assumption!$K$12</f>
        <v>1980</v>
      </c>
      <c r="AL298" s="304">
        <f>Z298*Assumption!$K$14</f>
        <v>0</v>
      </c>
      <c r="AM298" s="304">
        <f>AA298*Assumption!$K$13</f>
        <v>0</v>
      </c>
      <c r="AN298" s="189">
        <f t="shared" ref="AN298" si="73">SUM(AN267:AN297)</f>
        <v>396116.39999999997</v>
      </c>
    </row>
    <row r="299" spans="2:40" x14ac:dyDescent="0.35">
      <c r="B299" s="190"/>
      <c r="C299" s="191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  <c r="P299" s="190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  <c r="AA299" s="191"/>
      <c r="AB299" s="191"/>
      <c r="AD299" s="190"/>
      <c r="AE299" s="191"/>
      <c r="AF299" s="191"/>
      <c r="AG299" s="191"/>
      <c r="AH299" s="191"/>
      <c r="AI299" s="191"/>
      <c r="AJ299" s="191"/>
      <c r="AK299" s="191"/>
      <c r="AL299" s="191"/>
      <c r="AM299" s="191"/>
      <c r="AN299" s="191"/>
    </row>
    <row r="300" spans="2:40" ht="15" thickBot="1" x14ac:dyDescent="0.4">
      <c r="B300" s="190"/>
      <c r="C300" s="191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  <c r="P300" s="190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  <c r="AA300" s="191"/>
      <c r="AB300" s="191"/>
      <c r="AD300" s="190"/>
      <c r="AE300" s="191"/>
      <c r="AF300" s="191"/>
      <c r="AG300" s="191"/>
      <c r="AH300" s="191"/>
      <c r="AI300" s="191"/>
      <c r="AJ300" s="191"/>
      <c r="AK300" s="191"/>
      <c r="AL300" s="191"/>
      <c r="AM300" s="191"/>
      <c r="AN300" s="191"/>
    </row>
    <row r="301" spans="2:40" ht="21" x14ac:dyDescent="0.5">
      <c r="B301" s="565" t="s">
        <v>211</v>
      </c>
      <c r="C301" s="566"/>
      <c r="D301" s="566"/>
      <c r="E301" s="566"/>
      <c r="F301" s="566"/>
      <c r="G301" s="566"/>
      <c r="H301" s="566"/>
      <c r="I301" s="566"/>
      <c r="J301" s="566"/>
      <c r="K301" s="566"/>
      <c r="L301" s="566"/>
      <c r="M301" s="566"/>
      <c r="N301" s="567"/>
      <c r="P301" s="583" t="s">
        <v>208</v>
      </c>
      <c r="Q301" s="584"/>
      <c r="R301" s="584"/>
      <c r="S301" s="584"/>
      <c r="T301" s="584"/>
      <c r="U301" s="584"/>
      <c r="V301" s="584"/>
      <c r="W301" s="584"/>
      <c r="X301" s="584"/>
      <c r="Y301" s="584"/>
      <c r="Z301" s="584"/>
      <c r="AA301" s="584"/>
      <c r="AB301" s="585"/>
      <c r="AD301" s="583" t="s">
        <v>208</v>
      </c>
      <c r="AE301" s="584"/>
      <c r="AF301" s="584"/>
      <c r="AG301" s="584"/>
      <c r="AH301" s="584"/>
      <c r="AI301" s="584"/>
      <c r="AJ301" s="584"/>
      <c r="AK301" s="584"/>
      <c r="AL301" s="584"/>
      <c r="AM301" s="584"/>
      <c r="AN301" s="585"/>
    </row>
    <row r="302" spans="2:40" ht="21.5" thickBot="1" x14ac:dyDescent="0.55000000000000004">
      <c r="B302" s="574">
        <v>44440</v>
      </c>
      <c r="C302" s="575"/>
      <c r="D302" s="575"/>
      <c r="E302" s="575"/>
      <c r="F302" s="575"/>
      <c r="G302" s="575"/>
      <c r="H302" s="575"/>
      <c r="I302" s="575"/>
      <c r="J302" s="575"/>
      <c r="K302" s="575"/>
      <c r="L302" s="575"/>
      <c r="M302" s="575"/>
      <c r="N302" s="576"/>
      <c r="P302" s="586">
        <v>44440</v>
      </c>
      <c r="Q302" s="587"/>
      <c r="R302" s="587"/>
      <c r="S302" s="587"/>
      <c r="T302" s="587"/>
      <c r="U302" s="587"/>
      <c r="V302" s="587"/>
      <c r="W302" s="587"/>
      <c r="X302" s="587"/>
      <c r="Y302" s="587"/>
      <c r="Z302" s="587"/>
      <c r="AA302" s="587"/>
      <c r="AB302" s="588"/>
      <c r="AD302" s="586">
        <v>44440</v>
      </c>
      <c r="AE302" s="587"/>
      <c r="AF302" s="587"/>
      <c r="AG302" s="587"/>
      <c r="AH302" s="587"/>
      <c r="AI302" s="587"/>
      <c r="AJ302" s="587"/>
      <c r="AK302" s="587"/>
      <c r="AL302" s="587"/>
      <c r="AM302" s="587"/>
      <c r="AN302" s="588"/>
    </row>
    <row r="303" spans="2:40" ht="15" thickBot="1" x14ac:dyDescent="0.4">
      <c r="B303" s="577" t="s">
        <v>185</v>
      </c>
      <c r="C303" s="578"/>
      <c r="D303" s="578"/>
      <c r="E303" s="578"/>
      <c r="F303" s="578"/>
      <c r="G303" s="578"/>
      <c r="H303" s="578"/>
      <c r="I303" s="578"/>
      <c r="J303" s="578"/>
      <c r="K303" s="578"/>
      <c r="L303" s="578"/>
      <c r="M303" s="578"/>
      <c r="N303" s="579"/>
      <c r="P303" s="589" t="s">
        <v>186</v>
      </c>
      <c r="Q303" s="590"/>
      <c r="R303" s="590"/>
      <c r="S303" s="590"/>
      <c r="T303" s="590"/>
      <c r="U303" s="590"/>
      <c r="V303" s="590"/>
      <c r="W303" s="590"/>
      <c r="X303" s="590"/>
      <c r="Y303" s="590"/>
      <c r="Z303" s="590"/>
      <c r="AA303" s="590"/>
      <c r="AB303" s="591"/>
      <c r="AD303" s="589" t="s">
        <v>341</v>
      </c>
      <c r="AE303" s="590"/>
      <c r="AF303" s="590"/>
      <c r="AG303" s="590"/>
      <c r="AH303" s="590"/>
      <c r="AI303" s="590"/>
      <c r="AJ303" s="590"/>
      <c r="AK303" s="590"/>
      <c r="AL303" s="590"/>
      <c r="AM303" s="590"/>
      <c r="AN303" s="591"/>
    </row>
    <row r="304" spans="2:40" ht="29.5" thickBot="1" x14ac:dyDescent="0.4">
      <c r="B304" s="173" t="s">
        <v>10</v>
      </c>
      <c r="C304" s="174" t="s">
        <v>187</v>
      </c>
      <c r="D304" s="174" t="s">
        <v>188</v>
      </c>
      <c r="E304" s="176" t="s">
        <v>189</v>
      </c>
      <c r="F304" s="176" t="s">
        <v>47</v>
      </c>
      <c r="G304" s="176" t="s">
        <v>190</v>
      </c>
      <c r="H304" s="176" t="s">
        <v>345</v>
      </c>
      <c r="I304" s="176" t="s">
        <v>191</v>
      </c>
      <c r="J304" s="176" t="s">
        <v>192</v>
      </c>
      <c r="K304" s="176" t="s">
        <v>193</v>
      </c>
      <c r="L304" s="193" t="s">
        <v>194</v>
      </c>
      <c r="M304" s="176" t="s">
        <v>195</v>
      </c>
      <c r="N304" s="177" t="s">
        <v>196</v>
      </c>
      <c r="P304" s="173" t="s">
        <v>10</v>
      </c>
      <c r="Q304" s="174" t="s">
        <v>187</v>
      </c>
      <c r="R304" s="174" t="s">
        <v>188</v>
      </c>
      <c r="S304" s="175" t="s">
        <v>197</v>
      </c>
      <c r="T304" s="174" t="s">
        <v>198</v>
      </c>
      <c r="U304" s="176" t="s">
        <v>199</v>
      </c>
      <c r="V304" s="176" t="s">
        <v>200</v>
      </c>
      <c r="W304" s="176" t="s">
        <v>201</v>
      </c>
      <c r="X304" s="176" t="s">
        <v>202</v>
      </c>
      <c r="Y304" s="176" t="s">
        <v>203</v>
      </c>
      <c r="Z304" s="176" t="s">
        <v>204</v>
      </c>
      <c r="AA304" s="176" t="s">
        <v>205</v>
      </c>
      <c r="AB304" s="177" t="s">
        <v>206</v>
      </c>
      <c r="AD304" s="173" t="s">
        <v>10</v>
      </c>
      <c r="AE304" s="175" t="s">
        <v>197</v>
      </c>
      <c r="AF304" s="174" t="s">
        <v>198</v>
      </c>
      <c r="AG304" s="176" t="s">
        <v>199</v>
      </c>
      <c r="AH304" s="176" t="s">
        <v>200</v>
      </c>
      <c r="AI304" s="176" t="s">
        <v>201</v>
      </c>
      <c r="AJ304" s="176" t="s">
        <v>202</v>
      </c>
      <c r="AK304" s="176" t="s">
        <v>203</v>
      </c>
      <c r="AL304" s="176" t="s">
        <v>204</v>
      </c>
      <c r="AM304" s="176" t="s">
        <v>205</v>
      </c>
      <c r="AN304" s="177" t="s">
        <v>339</v>
      </c>
    </row>
    <row r="305" spans="2:40" x14ac:dyDescent="0.35">
      <c r="B305" s="208">
        <v>44440</v>
      </c>
      <c r="C305" s="178">
        <v>140</v>
      </c>
      <c r="D305" s="178">
        <f>C305*2.88</f>
        <v>403.2</v>
      </c>
      <c r="E305" s="178">
        <v>29</v>
      </c>
      <c r="F305" s="178">
        <v>17</v>
      </c>
      <c r="G305" s="178">
        <v>185</v>
      </c>
      <c r="H305" s="178">
        <v>9.1</v>
      </c>
      <c r="I305" s="178">
        <v>120</v>
      </c>
      <c r="J305" s="178">
        <v>5.25</v>
      </c>
      <c r="K305" s="178">
        <v>255</v>
      </c>
      <c r="L305" s="178">
        <v>280</v>
      </c>
      <c r="M305" s="178">
        <v>0</v>
      </c>
      <c r="N305" s="179">
        <v>0</v>
      </c>
      <c r="P305" s="180">
        <v>44440</v>
      </c>
      <c r="Q305" s="178">
        <v>140</v>
      </c>
      <c r="R305" s="205">
        <f>Q305*2.88</f>
        <v>403.2</v>
      </c>
      <c r="S305" s="178">
        <v>0</v>
      </c>
      <c r="T305" s="178">
        <v>396</v>
      </c>
      <c r="U305" s="178">
        <v>0</v>
      </c>
      <c r="V305" s="178">
        <v>0</v>
      </c>
      <c r="W305" s="178">
        <v>0</v>
      </c>
      <c r="X305" s="178">
        <v>0</v>
      </c>
      <c r="Y305" s="178">
        <v>0</v>
      </c>
      <c r="Z305" s="178">
        <v>0</v>
      </c>
      <c r="AA305" s="178">
        <v>0</v>
      </c>
      <c r="AB305" s="206">
        <f t="shared" ref="AB305:AB334" si="74">SUM(S305:AA305)</f>
        <v>396</v>
      </c>
      <c r="AD305" s="180">
        <v>44440</v>
      </c>
      <c r="AE305" s="301">
        <f>S305*Assumption!$K$7</f>
        <v>0</v>
      </c>
      <c r="AF305" s="301">
        <f>T305*Assumption!$K$10</f>
        <v>16236</v>
      </c>
      <c r="AG305" s="301">
        <f>U305*Assumption!$K$9</f>
        <v>0</v>
      </c>
      <c r="AH305" s="301">
        <f>V305*Assumption!$K$11</f>
        <v>0</v>
      </c>
      <c r="AI305" s="301">
        <f>W305*Assumption!$K$6</f>
        <v>0</v>
      </c>
      <c r="AJ305" s="301">
        <f>X305*Assumption!$K$8</f>
        <v>0</v>
      </c>
      <c r="AK305" s="301">
        <f>Y305*Assumption!$K$12</f>
        <v>0</v>
      </c>
      <c r="AL305" s="301">
        <f>Z305*Assumption!$K$14</f>
        <v>0</v>
      </c>
      <c r="AM305" s="301">
        <f>AA305*Assumption!$K$13</f>
        <v>0</v>
      </c>
      <c r="AN305" s="206">
        <f t="shared" ref="AN305:AN334" si="75">SUM(AE305:AM305)</f>
        <v>16236</v>
      </c>
    </row>
    <row r="306" spans="2:40" x14ac:dyDescent="0.35">
      <c r="B306" s="208">
        <v>44441</v>
      </c>
      <c r="C306" s="178">
        <v>140</v>
      </c>
      <c r="D306" s="178">
        <f t="shared" ref="D306:D334" si="76">C306*2.88</f>
        <v>403.2</v>
      </c>
      <c r="E306" s="178">
        <v>29</v>
      </c>
      <c r="F306" s="178">
        <v>17</v>
      </c>
      <c r="G306" s="178">
        <v>185</v>
      </c>
      <c r="H306" s="178">
        <v>9.1</v>
      </c>
      <c r="I306" s="178">
        <v>120</v>
      </c>
      <c r="J306" s="178">
        <v>5.25</v>
      </c>
      <c r="K306" s="178">
        <v>255</v>
      </c>
      <c r="L306" s="178">
        <v>280</v>
      </c>
      <c r="M306" s="178">
        <v>0</v>
      </c>
      <c r="N306" s="179">
        <v>0</v>
      </c>
      <c r="P306" s="182">
        <f>P305+1</f>
        <v>44441</v>
      </c>
      <c r="Q306" s="178">
        <v>140</v>
      </c>
      <c r="R306" s="205">
        <f t="shared" ref="R306:R334" si="77">Q306*2.88</f>
        <v>403.2</v>
      </c>
      <c r="S306" s="178">
        <v>0</v>
      </c>
      <c r="T306" s="178">
        <v>391.2</v>
      </c>
      <c r="U306" s="178">
        <v>0</v>
      </c>
      <c r="V306" s="178">
        <v>0</v>
      </c>
      <c r="W306" s="178">
        <v>0</v>
      </c>
      <c r="X306" s="178">
        <v>0</v>
      </c>
      <c r="Y306" s="178">
        <v>0</v>
      </c>
      <c r="Z306" s="178">
        <v>0</v>
      </c>
      <c r="AA306" s="178">
        <v>0</v>
      </c>
      <c r="AB306" s="206">
        <f t="shared" si="74"/>
        <v>391.2</v>
      </c>
      <c r="AD306" s="182">
        <f>AD305+1</f>
        <v>44441</v>
      </c>
      <c r="AE306" s="301">
        <f>S306*Assumption!$K$7</f>
        <v>0</v>
      </c>
      <c r="AF306" s="301">
        <f>T306*Assumption!$K$10</f>
        <v>16039.199999999999</v>
      </c>
      <c r="AG306" s="301">
        <f>U306*Assumption!$K$9</f>
        <v>0</v>
      </c>
      <c r="AH306" s="301">
        <f>V306*Assumption!$K$11</f>
        <v>0</v>
      </c>
      <c r="AI306" s="301">
        <f>W306*Assumption!$K$6</f>
        <v>0</v>
      </c>
      <c r="AJ306" s="301">
        <f>X306*Assumption!$K$8</f>
        <v>0</v>
      </c>
      <c r="AK306" s="301">
        <f>Y306*Assumption!$K$12</f>
        <v>0</v>
      </c>
      <c r="AL306" s="301">
        <f>Z306*Assumption!$K$14</f>
        <v>0</v>
      </c>
      <c r="AM306" s="301">
        <f>AA306*Assumption!$K$13</f>
        <v>0</v>
      </c>
      <c r="AN306" s="206">
        <f t="shared" si="75"/>
        <v>16039.199999999999</v>
      </c>
    </row>
    <row r="307" spans="2:40" x14ac:dyDescent="0.35">
      <c r="B307" s="208">
        <v>44442</v>
      </c>
      <c r="C307" s="178">
        <v>140</v>
      </c>
      <c r="D307" s="178">
        <f t="shared" si="76"/>
        <v>403.2</v>
      </c>
      <c r="E307" s="178">
        <v>29</v>
      </c>
      <c r="F307" s="178">
        <v>17</v>
      </c>
      <c r="G307" s="178">
        <v>185</v>
      </c>
      <c r="H307" s="178">
        <v>9.1</v>
      </c>
      <c r="I307" s="178">
        <v>120</v>
      </c>
      <c r="J307" s="178">
        <v>5.25</v>
      </c>
      <c r="K307" s="178">
        <v>255</v>
      </c>
      <c r="L307" s="178">
        <v>280</v>
      </c>
      <c r="M307" s="178">
        <v>0</v>
      </c>
      <c r="N307" s="179">
        <v>0</v>
      </c>
      <c r="P307" s="182">
        <f t="shared" ref="P307:P334" si="78">P306+1</f>
        <v>44442</v>
      </c>
      <c r="Q307" s="178">
        <v>140</v>
      </c>
      <c r="R307" s="205">
        <f t="shared" si="77"/>
        <v>403.2</v>
      </c>
      <c r="S307" s="178">
        <v>0</v>
      </c>
      <c r="T307" s="178">
        <v>396</v>
      </c>
      <c r="U307" s="178">
        <v>0</v>
      </c>
      <c r="V307" s="178">
        <v>0</v>
      </c>
      <c r="W307" s="178">
        <v>0</v>
      </c>
      <c r="X307" s="178">
        <v>0</v>
      </c>
      <c r="Y307" s="178">
        <v>0</v>
      </c>
      <c r="Z307" s="178">
        <v>0</v>
      </c>
      <c r="AA307" s="178">
        <v>0</v>
      </c>
      <c r="AB307" s="206">
        <f t="shared" si="74"/>
        <v>396</v>
      </c>
      <c r="AD307" s="182">
        <f t="shared" ref="AD307:AD334" si="79">AD306+1</f>
        <v>44442</v>
      </c>
      <c r="AE307" s="301">
        <f>S307*Assumption!$K$7</f>
        <v>0</v>
      </c>
      <c r="AF307" s="301">
        <f>T307*Assumption!$K$10</f>
        <v>16236</v>
      </c>
      <c r="AG307" s="301">
        <f>U307*Assumption!$K$9</f>
        <v>0</v>
      </c>
      <c r="AH307" s="301">
        <f>V307*Assumption!$K$11</f>
        <v>0</v>
      </c>
      <c r="AI307" s="301">
        <f>W307*Assumption!$K$6</f>
        <v>0</v>
      </c>
      <c r="AJ307" s="301">
        <f>X307*Assumption!$K$8</f>
        <v>0</v>
      </c>
      <c r="AK307" s="301">
        <f>Y307*Assumption!$K$12</f>
        <v>0</v>
      </c>
      <c r="AL307" s="301">
        <f>Z307*Assumption!$K$14</f>
        <v>0</v>
      </c>
      <c r="AM307" s="301">
        <f>AA307*Assumption!$K$13</f>
        <v>0</v>
      </c>
      <c r="AN307" s="206">
        <f t="shared" si="75"/>
        <v>16236</v>
      </c>
    </row>
    <row r="308" spans="2:40" x14ac:dyDescent="0.35">
      <c r="B308" s="208">
        <v>44443</v>
      </c>
      <c r="C308" s="178">
        <v>140</v>
      </c>
      <c r="D308" s="178">
        <f t="shared" si="76"/>
        <v>403.2</v>
      </c>
      <c r="E308" s="178">
        <v>29</v>
      </c>
      <c r="F308" s="178">
        <v>17</v>
      </c>
      <c r="G308" s="178">
        <v>185</v>
      </c>
      <c r="H308" s="178">
        <v>9.1</v>
      </c>
      <c r="I308" s="178">
        <v>120</v>
      </c>
      <c r="J308" s="178">
        <v>5.25</v>
      </c>
      <c r="K308" s="178">
        <v>255</v>
      </c>
      <c r="L308" s="178">
        <v>280</v>
      </c>
      <c r="M308" s="178">
        <v>0</v>
      </c>
      <c r="N308" s="179">
        <v>0</v>
      </c>
      <c r="P308" s="182">
        <f t="shared" si="78"/>
        <v>44443</v>
      </c>
      <c r="Q308" s="178">
        <v>140</v>
      </c>
      <c r="R308" s="205">
        <f t="shared" si="77"/>
        <v>403.2</v>
      </c>
      <c r="S308" s="178">
        <v>0</v>
      </c>
      <c r="T308" s="178">
        <v>398.40000000000003</v>
      </c>
      <c r="U308" s="178">
        <v>0</v>
      </c>
      <c r="V308" s="178">
        <v>0</v>
      </c>
      <c r="W308" s="178">
        <v>0</v>
      </c>
      <c r="X308" s="178">
        <v>0</v>
      </c>
      <c r="Y308" s="178">
        <v>0</v>
      </c>
      <c r="Z308" s="178">
        <v>0</v>
      </c>
      <c r="AA308" s="178">
        <v>0</v>
      </c>
      <c r="AB308" s="206">
        <f t="shared" si="74"/>
        <v>398.40000000000003</v>
      </c>
      <c r="AD308" s="182">
        <f t="shared" si="79"/>
        <v>44443</v>
      </c>
      <c r="AE308" s="301">
        <f>S308*Assumption!$K$7</f>
        <v>0</v>
      </c>
      <c r="AF308" s="301">
        <f>T308*Assumption!$K$10</f>
        <v>16334.400000000001</v>
      </c>
      <c r="AG308" s="301">
        <f>U308*Assumption!$K$9</f>
        <v>0</v>
      </c>
      <c r="AH308" s="301">
        <f>V308*Assumption!$K$11</f>
        <v>0</v>
      </c>
      <c r="AI308" s="301">
        <f>W308*Assumption!$K$6</f>
        <v>0</v>
      </c>
      <c r="AJ308" s="301">
        <f>X308*Assumption!$K$8</f>
        <v>0</v>
      </c>
      <c r="AK308" s="301">
        <f>Y308*Assumption!$K$12</f>
        <v>0</v>
      </c>
      <c r="AL308" s="301">
        <f>Z308*Assumption!$K$14</f>
        <v>0</v>
      </c>
      <c r="AM308" s="301">
        <f>AA308*Assumption!$K$13</f>
        <v>0</v>
      </c>
      <c r="AN308" s="206">
        <f t="shared" si="75"/>
        <v>16334.400000000001</v>
      </c>
    </row>
    <row r="309" spans="2:40" x14ac:dyDescent="0.35">
      <c r="B309" s="208">
        <v>44444</v>
      </c>
      <c r="C309" s="178">
        <v>140</v>
      </c>
      <c r="D309" s="178">
        <f t="shared" si="76"/>
        <v>403.2</v>
      </c>
      <c r="E309" s="178">
        <v>29</v>
      </c>
      <c r="F309" s="178">
        <v>17</v>
      </c>
      <c r="G309" s="178">
        <v>185</v>
      </c>
      <c r="H309" s="178">
        <v>9.1</v>
      </c>
      <c r="I309" s="178">
        <v>120</v>
      </c>
      <c r="J309" s="178">
        <v>5.25</v>
      </c>
      <c r="K309" s="178">
        <v>255</v>
      </c>
      <c r="L309" s="178">
        <v>280</v>
      </c>
      <c r="M309" s="178">
        <v>0</v>
      </c>
      <c r="N309" s="179">
        <v>0</v>
      </c>
      <c r="P309" s="182">
        <f t="shared" si="78"/>
        <v>44444</v>
      </c>
      <c r="Q309" s="178">
        <v>140</v>
      </c>
      <c r="R309" s="205">
        <f t="shared" si="77"/>
        <v>403.2</v>
      </c>
      <c r="S309" s="178">
        <v>0</v>
      </c>
      <c r="T309" s="178">
        <v>396</v>
      </c>
      <c r="U309" s="178">
        <v>0</v>
      </c>
      <c r="V309" s="178">
        <v>0</v>
      </c>
      <c r="W309" s="178">
        <v>0</v>
      </c>
      <c r="X309" s="178">
        <v>0</v>
      </c>
      <c r="Y309" s="178">
        <v>0</v>
      </c>
      <c r="Z309" s="178">
        <v>0</v>
      </c>
      <c r="AA309" s="178">
        <v>0</v>
      </c>
      <c r="AB309" s="206">
        <f t="shared" si="74"/>
        <v>396</v>
      </c>
      <c r="AD309" s="182">
        <f t="shared" si="79"/>
        <v>44444</v>
      </c>
      <c r="AE309" s="301">
        <f>S309*Assumption!$K$7</f>
        <v>0</v>
      </c>
      <c r="AF309" s="301">
        <f>T309*Assumption!$K$10</f>
        <v>16236</v>
      </c>
      <c r="AG309" s="301">
        <f>U309*Assumption!$K$9</f>
        <v>0</v>
      </c>
      <c r="AH309" s="301">
        <f>V309*Assumption!$K$11</f>
        <v>0</v>
      </c>
      <c r="AI309" s="301">
        <f>W309*Assumption!$K$6</f>
        <v>0</v>
      </c>
      <c r="AJ309" s="301">
        <f>X309*Assumption!$K$8</f>
        <v>0</v>
      </c>
      <c r="AK309" s="301">
        <f>Y309*Assumption!$K$12</f>
        <v>0</v>
      </c>
      <c r="AL309" s="301">
        <f>Z309*Assumption!$K$14</f>
        <v>0</v>
      </c>
      <c r="AM309" s="301">
        <f>AA309*Assumption!$K$13</f>
        <v>0</v>
      </c>
      <c r="AN309" s="206">
        <f t="shared" si="75"/>
        <v>16236</v>
      </c>
    </row>
    <row r="310" spans="2:40" x14ac:dyDescent="0.35">
      <c r="B310" s="208">
        <v>44445</v>
      </c>
      <c r="C310" s="178">
        <v>140</v>
      </c>
      <c r="D310" s="178">
        <f t="shared" si="76"/>
        <v>403.2</v>
      </c>
      <c r="E310" s="178">
        <v>29</v>
      </c>
      <c r="F310" s="178">
        <v>17</v>
      </c>
      <c r="G310" s="178">
        <v>185</v>
      </c>
      <c r="H310" s="178">
        <v>9.1</v>
      </c>
      <c r="I310" s="178">
        <v>120</v>
      </c>
      <c r="J310" s="178">
        <v>5.25</v>
      </c>
      <c r="K310" s="178">
        <v>255</v>
      </c>
      <c r="L310" s="178">
        <v>280</v>
      </c>
      <c r="M310" s="178">
        <v>0</v>
      </c>
      <c r="N310" s="179">
        <v>0</v>
      </c>
      <c r="P310" s="182">
        <f t="shared" si="78"/>
        <v>44445</v>
      </c>
      <c r="Q310" s="178">
        <v>140</v>
      </c>
      <c r="R310" s="205">
        <f t="shared" si="77"/>
        <v>403.2</v>
      </c>
      <c r="S310" s="178">
        <v>0</v>
      </c>
      <c r="T310" s="178">
        <v>393.6</v>
      </c>
      <c r="U310" s="178">
        <v>0</v>
      </c>
      <c r="V310" s="178">
        <v>0</v>
      </c>
      <c r="W310" s="178">
        <v>0</v>
      </c>
      <c r="X310" s="178">
        <v>0</v>
      </c>
      <c r="Y310" s="178">
        <v>0</v>
      </c>
      <c r="Z310" s="178">
        <v>0</v>
      </c>
      <c r="AA310" s="178">
        <v>0</v>
      </c>
      <c r="AB310" s="206">
        <f t="shared" si="74"/>
        <v>393.6</v>
      </c>
      <c r="AD310" s="182">
        <f t="shared" si="79"/>
        <v>44445</v>
      </c>
      <c r="AE310" s="301">
        <f>S310*Assumption!$K$7</f>
        <v>0</v>
      </c>
      <c r="AF310" s="301">
        <f>T310*Assumption!$K$10</f>
        <v>16137.6</v>
      </c>
      <c r="AG310" s="301">
        <f>U310*Assumption!$K$9</f>
        <v>0</v>
      </c>
      <c r="AH310" s="301">
        <f>V310*Assumption!$K$11</f>
        <v>0</v>
      </c>
      <c r="AI310" s="301">
        <f>W310*Assumption!$K$6</f>
        <v>0</v>
      </c>
      <c r="AJ310" s="301">
        <f>X310*Assumption!$K$8</f>
        <v>0</v>
      </c>
      <c r="AK310" s="301">
        <f>Y310*Assumption!$K$12</f>
        <v>0</v>
      </c>
      <c r="AL310" s="301">
        <f>Z310*Assumption!$K$14</f>
        <v>0</v>
      </c>
      <c r="AM310" s="301">
        <f>AA310*Assumption!$K$13</f>
        <v>0</v>
      </c>
      <c r="AN310" s="206">
        <f t="shared" si="75"/>
        <v>16137.6</v>
      </c>
    </row>
    <row r="311" spans="2:40" x14ac:dyDescent="0.35">
      <c r="B311" s="208">
        <v>44446</v>
      </c>
      <c r="C311" s="178">
        <v>140</v>
      </c>
      <c r="D311" s="178">
        <f t="shared" si="76"/>
        <v>403.2</v>
      </c>
      <c r="E311" s="178">
        <v>32</v>
      </c>
      <c r="F311" s="178">
        <v>17.5</v>
      </c>
      <c r="G311" s="178">
        <v>170</v>
      </c>
      <c r="H311" s="178">
        <v>9.1</v>
      </c>
      <c r="I311" s="178">
        <v>130</v>
      </c>
      <c r="J311" s="178">
        <v>5.25</v>
      </c>
      <c r="K311" s="178">
        <v>260</v>
      </c>
      <c r="L311" s="178">
        <v>280</v>
      </c>
      <c r="M311" s="178">
        <v>0</v>
      </c>
      <c r="N311" s="179">
        <v>0</v>
      </c>
      <c r="P311" s="182">
        <f t="shared" si="78"/>
        <v>44446</v>
      </c>
      <c r="Q311" s="178">
        <v>140</v>
      </c>
      <c r="R311" s="205">
        <f t="shared" si="77"/>
        <v>403.2</v>
      </c>
      <c r="S311" s="178">
        <v>91.2</v>
      </c>
      <c r="T311" s="178">
        <v>300</v>
      </c>
      <c r="U311" s="178">
        <v>0</v>
      </c>
      <c r="V311" s="178">
        <v>0</v>
      </c>
      <c r="W311" s="178">
        <v>0</v>
      </c>
      <c r="X311" s="178">
        <v>0</v>
      </c>
      <c r="Y311" s="178">
        <v>0</v>
      </c>
      <c r="Z311" s="178">
        <v>0</v>
      </c>
      <c r="AA311" s="178">
        <v>0</v>
      </c>
      <c r="AB311" s="206">
        <f t="shared" si="74"/>
        <v>391.2</v>
      </c>
      <c r="AD311" s="182">
        <f t="shared" si="79"/>
        <v>44446</v>
      </c>
      <c r="AE311" s="301">
        <f>S311*Assumption!$K$7</f>
        <v>7569.6</v>
      </c>
      <c r="AF311" s="301">
        <f>T311*Assumption!$K$10</f>
        <v>12300</v>
      </c>
      <c r="AG311" s="301">
        <f>U311*Assumption!$K$9</f>
        <v>0</v>
      </c>
      <c r="AH311" s="301">
        <f>V311*Assumption!$K$11</f>
        <v>0</v>
      </c>
      <c r="AI311" s="301">
        <f>W311*Assumption!$K$6</f>
        <v>0</v>
      </c>
      <c r="AJ311" s="301">
        <f>X311*Assumption!$K$8</f>
        <v>0</v>
      </c>
      <c r="AK311" s="301">
        <f>Y311*Assumption!$K$12</f>
        <v>0</v>
      </c>
      <c r="AL311" s="301">
        <f>Z311*Assumption!$K$14</f>
        <v>0</v>
      </c>
      <c r="AM311" s="301">
        <f>AA311*Assumption!$K$13</f>
        <v>0</v>
      </c>
      <c r="AN311" s="206">
        <f t="shared" si="75"/>
        <v>19869.599999999999</v>
      </c>
    </row>
    <row r="312" spans="2:40" x14ac:dyDescent="0.35">
      <c r="B312" s="208">
        <v>44447</v>
      </c>
      <c r="C312" s="178">
        <v>140</v>
      </c>
      <c r="D312" s="178">
        <f t="shared" si="76"/>
        <v>403.2</v>
      </c>
      <c r="E312" s="178">
        <v>32</v>
      </c>
      <c r="F312" s="178">
        <v>17.5</v>
      </c>
      <c r="G312" s="178">
        <v>170</v>
      </c>
      <c r="H312" s="178">
        <v>9.1</v>
      </c>
      <c r="I312" s="178">
        <v>130</v>
      </c>
      <c r="J312" s="178">
        <v>5.25</v>
      </c>
      <c r="K312" s="178">
        <v>260</v>
      </c>
      <c r="L312" s="178">
        <v>280</v>
      </c>
      <c r="M312" s="178">
        <v>0</v>
      </c>
      <c r="N312" s="179">
        <v>0</v>
      </c>
      <c r="P312" s="182">
        <f t="shared" si="78"/>
        <v>44447</v>
      </c>
      <c r="Q312" s="178">
        <v>140</v>
      </c>
      <c r="R312" s="205">
        <f t="shared" si="77"/>
        <v>403.2</v>
      </c>
      <c r="S312" s="178">
        <v>240</v>
      </c>
      <c r="T312" s="178">
        <v>156</v>
      </c>
      <c r="U312" s="178">
        <v>0</v>
      </c>
      <c r="V312" s="178">
        <v>0</v>
      </c>
      <c r="W312" s="178">
        <v>0</v>
      </c>
      <c r="X312" s="178">
        <v>0</v>
      </c>
      <c r="Y312" s="178">
        <v>0</v>
      </c>
      <c r="Z312" s="178">
        <v>0</v>
      </c>
      <c r="AA312" s="178">
        <v>0</v>
      </c>
      <c r="AB312" s="206">
        <f t="shared" si="74"/>
        <v>396</v>
      </c>
      <c r="AD312" s="182">
        <f t="shared" si="79"/>
        <v>44447</v>
      </c>
      <c r="AE312" s="301">
        <f>S312*Assumption!$K$7</f>
        <v>19920</v>
      </c>
      <c r="AF312" s="301">
        <f>T312*Assumption!$K$10</f>
        <v>6396</v>
      </c>
      <c r="AG312" s="301">
        <f>U312*Assumption!$K$9</f>
        <v>0</v>
      </c>
      <c r="AH312" s="301">
        <f>V312*Assumption!$K$11</f>
        <v>0</v>
      </c>
      <c r="AI312" s="301">
        <f>W312*Assumption!$K$6</f>
        <v>0</v>
      </c>
      <c r="AJ312" s="301">
        <f>X312*Assumption!$K$8</f>
        <v>0</v>
      </c>
      <c r="AK312" s="301">
        <f>Y312*Assumption!$K$12</f>
        <v>0</v>
      </c>
      <c r="AL312" s="301">
        <f>Z312*Assumption!$K$14</f>
        <v>0</v>
      </c>
      <c r="AM312" s="301">
        <f>AA312*Assumption!$K$13</f>
        <v>0</v>
      </c>
      <c r="AN312" s="206">
        <f t="shared" si="75"/>
        <v>26316</v>
      </c>
    </row>
    <row r="313" spans="2:40" x14ac:dyDescent="0.35">
      <c r="B313" s="208">
        <v>44448</v>
      </c>
      <c r="C313" s="178">
        <v>140</v>
      </c>
      <c r="D313" s="178">
        <f t="shared" si="76"/>
        <v>403.2</v>
      </c>
      <c r="E313" s="178">
        <v>32</v>
      </c>
      <c r="F313" s="178">
        <v>17.5</v>
      </c>
      <c r="G313" s="178">
        <v>170</v>
      </c>
      <c r="H313" s="178">
        <v>9.1</v>
      </c>
      <c r="I313" s="178">
        <v>130</v>
      </c>
      <c r="J313" s="178">
        <v>5.25</v>
      </c>
      <c r="K313" s="178">
        <v>260</v>
      </c>
      <c r="L313" s="178">
        <v>280</v>
      </c>
      <c r="M313" s="178">
        <v>0</v>
      </c>
      <c r="N313" s="179">
        <v>0</v>
      </c>
      <c r="P313" s="182">
        <f t="shared" si="78"/>
        <v>44448</v>
      </c>
      <c r="Q313" s="178">
        <v>140</v>
      </c>
      <c r="R313" s="205">
        <f t="shared" si="77"/>
        <v>403.2</v>
      </c>
      <c r="S313" s="178">
        <v>174</v>
      </c>
      <c r="T313" s="178">
        <v>223.20000000000002</v>
      </c>
      <c r="U313" s="178">
        <v>0</v>
      </c>
      <c r="V313" s="178">
        <v>0</v>
      </c>
      <c r="W313" s="178">
        <v>0</v>
      </c>
      <c r="X313" s="178">
        <v>0</v>
      </c>
      <c r="Y313" s="178">
        <v>0</v>
      </c>
      <c r="Z313" s="178">
        <v>0</v>
      </c>
      <c r="AA313" s="178">
        <v>0</v>
      </c>
      <c r="AB313" s="206">
        <f t="shared" si="74"/>
        <v>397.20000000000005</v>
      </c>
      <c r="AD313" s="182">
        <f t="shared" si="79"/>
        <v>44448</v>
      </c>
      <c r="AE313" s="301">
        <f>S313*Assumption!$K$7</f>
        <v>14442</v>
      </c>
      <c r="AF313" s="301">
        <f>T313*Assumption!$K$10</f>
        <v>9151.2000000000007</v>
      </c>
      <c r="AG313" s="301">
        <f>U313*Assumption!$K$9</f>
        <v>0</v>
      </c>
      <c r="AH313" s="301">
        <f>V313*Assumption!$K$11</f>
        <v>0</v>
      </c>
      <c r="AI313" s="301">
        <f>W313*Assumption!$K$6</f>
        <v>0</v>
      </c>
      <c r="AJ313" s="301">
        <f>X313*Assumption!$K$8</f>
        <v>0</v>
      </c>
      <c r="AK313" s="301">
        <f>Y313*Assumption!$K$12</f>
        <v>0</v>
      </c>
      <c r="AL313" s="301">
        <f>Z313*Assumption!$K$14</f>
        <v>0</v>
      </c>
      <c r="AM313" s="301">
        <f>AA313*Assumption!$K$13</f>
        <v>0</v>
      </c>
      <c r="AN313" s="206">
        <f t="shared" si="75"/>
        <v>23593.200000000001</v>
      </c>
    </row>
    <row r="314" spans="2:40" x14ac:dyDescent="0.35">
      <c r="B314" s="208">
        <v>44449</v>
      </c>
      <c r="C314" s="178">
        <v>140</v>
      </c>
      <c r="D314" s="178">
        <f t="shared" si="76"/>
        <v>403.2</v>
      </c>
      <c r="E314" s="178">
        <v>32</v>
      </c>
      <c r="F314" s="178">
        <v>17.5</v>
      </c>
      <c r="G314" s="178">
        <v>170</v>
      </c>
      <c r="H314" s="178">
        <v>9.1</v>
      </c>
      <c r="I314" s="178">
        <v>130</v>
      </c>
      <c r="J314" s="178">
        <v>5.25</v>
      </c>
      <c r="K314" s="178">
        <v>260</v>
      </c>
      <c r="L314" s="178">
        <v>280</v>
      </c>
      <c r="M314" s="178">
        <v>0</v>
      </c>
      <c r="N314" s="179">
        <v>0</v>
      </c>
      <c r="P314" s="182">
        <f t="shared" si="78"/>
        <v>44449</v>
      </c>
      <c r="Q314" s="178">
        <v>140</v>
      </c>
      <c r="R314" s="205">
        <f t="shared" si="77"/>
        <v>403.2</v>
      </c>
      <c r="S314" s="178">
        <v>0</v>
      </c>
      <c r="T314" s="178">
        <v>396</v>
      </c>
      <c r="U314" s="178">
        <v>0</v>
      </c>
      <c r="V314" s="178">
        <v>0</v>
      </c>
      <c r="W314" s="178">
        <v>0</v>
      </c>
      <c r="X314" s="178">
        <v>0</v>
      </c>
      <c r="Y314" s="178">
        <v>0</v>
      </c>
      <c r="Z314" s="178">
        <v>0</v>
      </c>
      <c r="AA314" s="178">
        <v>0</v>
      </c>
      <c r="AB314" s="206">
        <f t="shared" si="74"/>
        <v>396</v>
      </c>
      <c r="AD314" s="182">
        <f t="shared" si="79"/>
        <v>44449</v>
      </c>
      <c r="AE314" s="301">
        <f>S314*Assumption!$K$7</f>
        <v>0</v>
      </c>
      <c r="AF314" s="301">
        <f>T314*Assumption!$K$10</f>
        <v>16236</v>
      </c>
      <c r="AG314" s="301">
        <f>U314*Assumption!$K$9</f>
        <v>0</v>
      </c>
      <c r="AH314" s="301">
        <f>V314*Assumption!$K$11</f>
        <v>0</v>
      </c>
      <c r="AI314" s="301">
        <f>W314*Assumption!$K$6</f>
        <v>0</v>
      </c>
      <c r="AJ314" s="301">
        <f>X314*Assumption!$K$8</f>
        <v>0</v>
      </c>
      <c r="AK314" s="301">
        <f>Y314*Assumption!$K$12</f>
        <v>0</v>
      </c>
      <c r="AL314" s="301">
        <f>Z314*Assumption!$K$14</f>
        <v>0</v>
      </c>
      <c r="AM314" s="301">
        <f>AA314*Assumption!$K$13</f>
        <v>0</v>
      </c>
      <c r="AN314" s="206">
        <f t="shared" si="75"/>
        <v>16236</v>
      </c>
    </row>
    <row r="315" spans="2:40" x14ac:dyDescent="0.35">
      <c r="B315" s="208">
        <v>44450</v>
      </c>
      <c r="C315" s="178">
        <v>140</v>
      </c>
      <c r="D315" s="178">
        <f t="shared" si="76"/>
        <v>403.2</v>
      </c>
      <c r="E315" s="178">
        <v>30.5</v>
      </c>
      <c r="F315" s="178">
        <v>18</v>
      </c>
      <c r="G315" s="178">
        <v>180</v>
      </c>
      <c r="H315" s="178">
        <v>9.1</v>
      </c>
      <c r="I315" s="178">
        <v>130</v>
      </c>
      <c r="J315" s="178">
        <v>5.25</v>
      </c>
      <c r="K315" s="178">
        <v>255</v>
      </c>
      <c r="L315" s="178">
        <v>280</v>
      </c>
      <c r="M315" s="178">
        <v>0</v>
      </c>
      <c r="N315" s="179">
        <v>0</v>
      </c>
      <c r="P315" s="182">
        <f t="shared" si="78"/>
        <v>44450</v>
      </c>
      <c r="Q315" s="178">
        <v>140</v>
      </c>
      <c r="R315" s="205">
        <f t="shared" si="77"/>
        <v>403.2</v>
      </c>
      <c r="S315" s="178">
        <v>0</v>
      </c>
      <c r="T315" s="178">
        <v>393.6</v>
      </c>
      <c r="U315" s="178">
        <v>0</v>
      </c>
      <c r="V315" s="178">
        <v>0</v>
      </c>
      <c r="W315" s="178">
        <v>0</v>
      </c>
      <c r="X315" s="178">
        <v>0</v>
      </c>
      <c r="Y315" s="178">
        <v>0</v>
      </c>
      <c r="Z315" s="178">
        <v>0</v>
      </c>
      <c r="AA315" s="178">
        <v>0</v>
      </c>
      <c r="AB315" s="206">
        <f t="shared" si="74"/>
        <v>393.6</v>
      </c>
      <c r="AD315" s="182">
        <f t="shared" si="79"/>
        <v>44450</v>
      </c>
      <c r="AE315" s="301">
        <f>S315*Assumption!$K$7</f>
        <v>0</v>
      </c>
      <c r="AF315" s="301">
        <f>T315*Assumption!$K$10</f>
        <v>16137.6</v>
      </c>
      <c r="AG315" s="301">
        <f>U315*Assumption!$K$9</f>
        <v>0</v>
      </c>
      <c r="AH315" s="301">
        <f>V315*Assumption!$K$11</f>
        <v>0</v>
      </c>
      <c r="AI315" s="301">
        <f>W315*Assumption!$K$6</f>
        <v>0</v>
      </c>
      <c r="AJ315" s="301">
        <f>X315*Assumption!$K$8</f>
        <v>0</v>
      </c>
      <c r="AK315" s="301">
        <f>Y315*Assumption!$K$12</f>
        <v>0</v>
      </c>
      <c r="AL315" s="301">
        <f>Z315*Assumption!$K$14</f>
        <v>0</v>
      </c>
      <c r="AM315" s="301">
        <f>AA315*Assumption!$K$13</f>
        <v>0</v>
      </c>
      <c r="AN315" s="206">
        <f t="shared" si="75"/>
        <v>16137.6</v>
      </c>
    </row>
    <row r="316" spans="2:40" x14ac:dyDescent="0.35">
      <c r="B316" s="208">
        <v>44451</v>
      </c>
      <c r="C316" s="178">
        <v>140</v>
      </c>
      <c r="D316" s="178">
        <f t="shared" si="76"/>
        <v>403.2</v>
      </c>
      <c r="E316" s="178">
        <v>30.5</v>
      </c>
      <c r="F316" s="178">
        <v>18</v>
      </c>
      <c r="G316" s="178">
        <v>180</v>
      </c>
      <c r="H316" s="178">
        <v>9.1</v>
      </c>
      <c r="I316" s="178">
        <v>130</v>
      </c>
      <c r="J316" s="178">
        <v>5.25</v>
      </c>
      <c r="K316" s="178">
        <v>255</v>
      </c>
      <c r="L316" s="178">
        <v>280</v>
      </c>
      <c r="M316" s="178">
        <v>0</v>
      </c>
      <c r="N316" s="179">
        <v>0</v>
      </c>
      <c r="P316" s="182">
        <f t="shared" si="78"/>
        <v>44451</v>
      </c>
      <c r="Q316" s="178">
        <v>140</v>
      </c>
      <c r="R316" s="205">
        <f t="shared" si="77"/>
        <v>403.2</v>
      </c>
      <c r="S316" s="178">
        <v>43.2</v>
      </c>
      <c r="T316" s="178">
        <v>350.40000000000003</v>
      </c>
      <c r="U316" s="178">
        <v>0</v>
      </c>
      <c r="V316" s="178">
        <v>0</v>
      </c>
      <c r="W316" s="178">
        <v>0</v>
      </c>
      <c r="X316" s="178">
        <v>0</v>
      </c>
      <c r="Y316" s="178">
        <v>0</v>
      </c>
      <c r="Z316" s="178">
        <v>0</v>
      </c>
      <c r="AA316" s="178">
        <v>0</v>
      </c>
      <c r="AB316" s="206">
        <f t="shared" si="74"/>
        <v>393.6</v>
      </c>
      <c r="AD316" s="182">
        <f t="shared" si="79"/>
        <v>44451</v>
      </c>
      <c r="AE316" s="301">
        <f>S316*Assumption!$K$7</f>
        <v>3585.6000000000004</v>
      </c>
      <c r="AF316" s="301">
        <f>T316*Assumption!$K$10</f>
        <v>14366.400000000001</v>
      </c>
      <c r="AG316" s="301">
        <f>U316*Assumption!$K$9</f>
        <v>0</v>
      </c>
      <c r="AH316" s="301">
        <f>V316*Assumption!$K$11</f>
        <v>0</v>
      </c>
      <c r="AI316" s="301">
        <f>W316*Assumption!$K$6</f>
        <v>0</v>
      </c>
      <c r="AJ316" s="301">
        <f>X316*Assumption!$K$8</f>
        <v>0</v>
      </c>
      <c r="AK316" s="301">
        <f>Y316*Assumption!$K$12</f>
        <v>0</v>
      </c>
      <c r="AL316" s="301">
        <f>Z316*Assumption!$K$14</f>
        <v>0</v>
      </c>
      <c r="AM316" s="301">
        <f>AA316*Assumption!$K$13</f>
        <v>0</v>
      </c>
      <c r="AN316" s="206">
        <f t="shared" si="75"/>
        <v>17952</v>
      </c>
    </row>
    <row r="317" spans="2:40" x14ac:dyDescent="0.35">
      <c r="B317" s="208">
        <v>44452</v>
      </c>
      <c r="C317" s="178">
        <v>140</v>
      </c>
      <c r="D317" s="178">
        <f t="shared" si="76"/>
        <v>403.2</v>
      </c>
      <c r="E317" s="178">
        <v>30.5</v>
      </c>
      <c r="F317" s="178">
        <v>18</v>
      </c>
      <c r="G317" s="178">
        <v>180</v>
      </c>
      <c r="H317" s="178">
        <v>9.1</v>
      </c>
      <c r="I317" s="178">
        <v>130</v>
      </c>
      <c r="J317" s="178">
        <v>5.25</v>
      </c>
      <c r="K317" s="178">
        <v>255</v>
      </c>
      <c r="L317" s="178">
        <v>280</v>
      </c>
      <c r="M317" s="178">
        <v>0</v>
      </c>
      <c r="N317" s="179">
        <v>0</v>
      </c>
      <c r="P317" s="182">
        <f t="shared" si="78"/>
        <v>44452</v>
      </c>
      <c r="Q317" s="178">
        <v>140</v>
      </c>
      <c r="R317" s="205">
        <f t="shared" si="77"/>
        <v>403.2</v>
      </c>
      <c r="S317" s="178">
        <v>240</v>
      </c>
      <c r="T317" s="178">
        <v>156</v>
      </c>
      <c r="U317" s="178">
        <v>0</v>
      </c>
      <c r="V317" s="178">
        <v>0</v>
      </c>
      <c r="W317" s="178">
        <v>0</v>
      </c>
      <c r="X317" s="178">
        <v>0</v>
      </c>
      <c r="Y317" s="178">
        <v>0</v>
      </c>
      <c r="Z317" s="178">
        <v>0</v>
      </c>
      <c r="AA317" s="178">
        <v>0</v>
      </c>
      <c r="AB317" s="206">
        <f t="shared" si="74"/>
        <v>396</v>
      </c>
      <c r="AD317" s="182">
        <f t="shared" si="79"/>
        <v>44452</v>
      </c>
      <c r="AE317" s="301">
        <f>S317*Assumption!$K$7</f>
        <v>19920</v>
      </c>
      <c r="AF317" s="301">
        <f>T317*Assumption!$K$10</f>
        <v>6396</v>
      </c>
      <c r="AG317" s="301">
        <f>U317*Assumption!$K$9</f>
        <v>0</v>
      </c>
      <c r="AH317" s="301">
        <f>V317*Assumption!$K$11</f>
        <v>0</v>
      </c>
      <c r="AI317" s="301">
        <f>W317*Assumption!$K$6</f>
        <v>0</v>
      </c>
      <c r="AJ317" s="301">
        <f>X317*Assumption!$K$8</f>
        <v>0</v>
      </c>
      <c r="AK317" s="301">
        <f>Y317*Assumption!$K$12</f>
        <v>0</v>
      </c>
      <c r="AL317" s="301">
        <f>Z317*Assumption!$K$14</f>
        <v>0</v>
      </c>
      <c r="AM317" s="301">
        <f>AA317*Assumption!$K$13</f>
        <v>0</v>
      </c>
      <c r="AN317" s="206">
        <f t="shared" si="75"/>
        <v>26316</v>
      </c>
    </row>
    <row r="318" spans="2:40" x14ac:dyDescent="0.35">
      <c r="B318" s="208">
        <v>44453</v>
      </c>
      <c r="C318" s="178">
        <v>0</v>
      </c>
      <c r="D318" s="178">
        <f t="shared" si="76"/>
        <v>0</v>
      </c>
      <c r="E318" s="178">
        <v>0</v>
      </c>
      <c r="F318" s="178">
        <v>0</v>
      </c>
      <c r="G318" s="178">
        <v>0</v>
      </c>
      <c r="H318" s="178">
        <v>0</v>
      </c>
      <c r="I318" s="178">
        <v>0</v>
      </c>
      <c r="J318" s="178">
        <v>0</v>
      </c>
      <c r="K318" s="178">
        <v>0</v>
      </c>
      <c r="L318" s="178">
        <v>0</v>
      </c>
      <c r="M318" s="178">
        <v>0</v>
      </c>
      <c r="N318" s="179">
        <v>0</v>
      </c>
      <c r="P318" s="182">
        <f t="shared" si="78"/>
        <v>44453</v>
      </c>
      <c r="Q318" s="178">
        <v>0</v>
      </c>
      <c r="R318" s="205">
        <f t="shared" si="77"/>
        <v>0</v>
      </c>
      <c r="S318" s="178">
        <v>0</v>
      </c>
      <c r="T318" s="178">
        <v>0</v>
      </c>
      <c r="U318" s="178">
        <v>0</v>
      </c>
      <c r="V318" s="178">
        <v>0</v>
      </c>
      <c r="W318" s="178">
        <v>0</v>
      </c>
      <c r="X318" s="178">
        <v>0</v>
      </c>
      <c r="Y318" s="178">
        <v>0</v>
      </c>
      <c r="Z318" s="178">
        <v>0</v>
      </c>
      <c r="AA318" s="178">
        <v>0</v>
      </c>
      <c r="AB318" s="206">
        <f t="shared" si="74"/>
        <v>0</v>
      </c>
      <c r="AD318" s="182">
        <f t="shared" si="79"/>
        <v>44453</v>
      </c>
      <c r="AE318" s="301">
        <f>S318*Assumption!$K$7</f>
        <v>0</v>
      </c>
      <c r="AF318" s="301">
        <f>T318*Assumption!$K$10</f>
        <v>0</v>
      </c>
      <c r="AG318" s="301">
        <f>U318*Assumption!$K$9</f>
        <v>0</v>
      </c>
      <c r="AH318" s="301">
        <f>V318*Assumption!$K$11</f>
        <v>0</v>
      </c>
      <c r="AI318" s="301">
        <f>W318*Assumption!$K$6</f>
        <v>0</v>
      </c>
      <c r="AJ318" s="301">
        <f>X318*Assumption!$K$8</f>
        <v>0</v>
      </c>
      <c r="AK318" s="301">
        <f>Y318*Assumption!$K$12</f>
        <v>0</v>
      </c>
      <c r="AL318" s="301">
        <f>Z318*Assumption!$K$14</f>
        <v>0</v>
      </c>
      <c r="AM318" s="301">
        <f>AA318*Assumption!$K$13</f>
        <v>0</v>
      </c>
      <c r="AN318" s="206">
        <f t="shared" si="75"/>
        <v>0</v>
      </c>
    </row>
    <row r="319" spans="2:40" x14ac:dyDescent="0.35">
      <c r="B319" s="208">
        <v>44454</v>
      </c>
      <c r="C319" s="178">
        <v>0</v>
      </c>
      <c r="D319" s="178">
        <f t="shared" si="76"/>
        <v>0</v>
      </c>
      <c r="E319" s="178">
        <v>0</v>
      </c>
      <c r="F319" s="178">
        <v>0</v>
      </c>
      <c r="G319" s="178">
        <v>0</v>
      </c>
      <c r="H319" s="178">
        <v>0</v>
      </c>
      <c r="I319" s="178">
        <v>0</v>
      </c>
      <c r="J319" s="178">
        <v>0</v>
      </c>
      <c r="K319" s="178">
        <v>0</v>
      </c>
      <c r="L319" s="178">
        <v>0</v>
      </c>
      <c r="M319" s="178">
        <v>0</v>
      </c>
      <c r="N319" s="179">
        <v>0</v>
      </c>
      <c r="P319" s="182">
        <f t="shared" si="78"/>
        <v>44454</v>
      </c>
      <c r="Q319" s="178">
        <v>0</v>
      </c>
      <c r="R319" s="205">
        <f t="shared" si="77"/>
        <v>0</v>
      </c>
      <c r="S319" s="178">
        <v>0</v>
      </c>
      <c r="T319" s="178">
        <v>0</v>
      </c>
      <c r="U319" s="178">
        <v>0</v>
      </c>
      <c r="V319" s="178">
        <v>0</v>
      </c>
      <c r="W319" s="178">
        <v>0</v>
      </c>
      <c r="X319" s="178">
        <v>0</v>
      </c>
      <c r="Y319" s="178">
        <v>0</v>
      </c>
      <c r="Z319" s="178">
        <v>0</v>
      </c>
      <c r="AA319" s="178">
        <v>0</v>
      </c>
      <c r="AB319" s="206">
        <f t="shared" si="74"/>
        <v>0</v>
      </c>
      <c r="AD319" s="182">
        <f t="shared" si="79"/>
        <v>44454</v>
      </c>
      <c r="AE319" s="301">
        <f>S319*Assumption!$K$7</f>
        <v>0</v>
      </c>
      <c r="AF319" s="301">
        <f>T319*Assumption!$K$10</f>
        <v>0</v>
      </c>
      <c r="AG319" s="301">
        <f>U319*Assumption!$K$9</f>
        <v>0</v>
      </c>
      <c r="AH319" s="301">
        <f>V319*Assumption!$K$11</f>
        <v>0</v>
      </c>
      <c r="AI319" s="301">
        <f>W319*Assumption!$K$6</f>
        <v>0</v>
      </c>
      <c r="AJ319" s="301">
        <f>X319*Assumption!$K$8</f>
        <v>0</v>
      </c>
      <c r="AK319" s="301">
        <f>Y319*Assumption!$K$12</f>
        <v>0</v>
      </c>
      <c r="AL319" s="301">
        <f>Z319*Assumption!$K$14</f>
        <v>0</v>
      </c>
      <c r="AM319" s="301">
        <f>AA319*Assumption!$K$13</f>
        <v>0</v>
      </c>
      <c r="AN319" s="206">
        <f t="shared" si="75"/>
        <v>0</v>
      </c>
    </row>
    <row r="320" spans="2:40" x14ac:dyDescent="0.35">
      <c r="B320" s="208">
        <v>44455</v>
      </c>
      <c r="C320" s="178">
        <v>0</v>
      </c>
      <c r="D320" s="178">
        <f t="shared" si="76"/>
        <v>0</v>
      </c>
      <c r="E320" s="178">
        <v>0</v>
      </c>
      <c r="F320" s="178">
        <v>0</v>
      </c>
      <c r="G320" s="178">
        <v>0</v>
      </c>
      <c r="H320" s="178">
        <v>0</v>
      </c>
      <c r="I320" s="178">
        <v>0</v>
      </c>
      <c r="J320" s="178">
        <v>0</v>
      </c>
      <c r="K320" s="178">
        <v>0</v>
      </c>
      <c r="L320" s="178">
        <v>0</v>
      </c>
      <c r="M320" s="178">
        <v>0</v>
      </c>
      <c r="N320" s="179">
        <v>0</v>
      </c>
      <c r="P320" s="182">
        <f t="shared" si="78"/>
        <v>44455</v>
      </c>
      <c r="Q320" s="178">
        <v>0</v>
      </c>
      <c r="R320" s="205">
        <f t="shared" si="77"/>
        <v>0</v>
      </c>
      <c r="S320" s="178">
        <v>0</v>
      </c>
      <c r="T320" s="178">
        <v>0</v>
      </c>
      <c r="U320" s="178">
        <v>0</v>
      </c>
      <c r="V320" s="178">
        <v>0</v>
      </c>
      <c r="W320" s="178">
        <v>0</v>
      </c>
      <c r="X320" s="178">
        <v>0</v>
      </c>
      <c r="Y320" s="178">
        <v>0</v>
      </c>
      <c r="Z320" s="178">
        <v>0</v>
      </c>
      <c r="AA320" s="178">
        <v>0</v>
      </c>
      <c r="AB320" s="206">
        <f t="shared" si="74"/>
        <v>0</v>
      </c>
      <c r="AD320" s="182">
        <f t="shared" si="79"/>
        <v>44455</v>
      </c>
      <c r="AE320" s="301">
        <f>S320*Assumption!$K$7</f>
        <v>0</v>
      </c>
      <c r="AF320" s="301">
        <f>T320*Assumption!$K$10</f>
        <v>0</v>
      </c>
      <c r="AG320" s="301">
        <f>U320*Assumption!$K$9</f>
        <v>0</v>
      </c>
      <c r="AH320" s="301">
        <f>V320*Assumption!$K$11</f>
        <v>0</v>
      </c>
      <c r="AI320" s="301">
        <f>W320*Assumption!$K$6</f>
        <v>0</v>
      </c>
      <c r="AJ320" s="301">
        <f>X320*Assumption!$K$8</f>
        <v>0</v>
      </c>
      <c r="AK320" s="301">
        <f>Y320*Assumption!$K$12</f>
        <v>0</v>
      </c>
      <c r="AL320" s="301">
        <f>Z320*Assumption!$K$14</f>
        <v>0</v>
      </c>
      <c r="AM320" s="301">
        <f>AA320*Assumption!$K$13</f>
        <v>0</v>
      </c>
      <c r="AN320" s="206">
        <f t="shared" si="75"/>
        <v>0</v>
      </c>
    </row>
    <row r="321" spans="2:40" x14ac:dyDescent="0.35">
      <c r="B321" s="208">
        <v>44456</v>
      </c>
      <c r="C321" s="178">
        <v>0</v>
      </c>
      <c r="D321" s="178">
        <f t="shared" si="76"/>
        <v>0</v>
      </c>
      <c r="E321" s="178">
        <v>0</v>
      </c>
      <c r="F321" s="178">
        <v>0</v>
      </c>
      <c r="G321" s="178">
        <v>0</v>
      </c>
      <c r="H321" s="178">
        <v>0</v>
      </c>
      <c r="I321" s="178">
        <v>0</v>
      </c>
      <c r="J321" s="178">
        <v>0</v>
      </c>
      <c r="K321" s="178">
        <v>0</v>
      </c>
      <c r="L321" s="178">
        <v>0</v>
      </c>
      <c r="M321" s="178">
        <v>0</v>
      </c>
      <c r="N321" s="179">
        <v>0</v>
      </c>
      <c r="P321" s="182">
        <f t="shared" si="78"/>
        <v>44456</v>
      </c>
      <c r="Q321" s="178">
        <v>0</v>
      </c>
      <c r="R321" s="205">
        <f t="shared" si="77"/>
        <v>0</v>
      </c>
      <c r="S321" s="178">
        <v>0</v>
      </c>
      <c r="T321" s="178">
        <v>0</v>
      </c>
      <c r="U321" s="178">
        <v>0</v>
      </c>
      <c r="V321" s="178">
        <v>0</v>
      </c>
      <c r="W321" s="178">
        <v>0</v>
      </c>
      <c r="X321" s="178">
        <v>0</v>
      </c>
      <c r="Y321" s="178">
        <v>0</v>
      </c>
      <c r="Z321" s="178">
        <v>0</v>
      </c>
      <c r="AA321" s="178">
        <v>0</v>
      </c>
      <c r="AB321" s="206">
        <f t="shared" si="74"/>
        <v>0</v>
      </c>
      <c r="AD321" s="182">
        <f t="shared" si="79"/>
        <v>44456</v>
      </c>
      <c r="AE321" s="301">
        <f>S321*Assumption!$K$7</f>
        <v>0</v>
      </c>
      <c r="AF321" s="301">
        <f>T321*Assumption!$K$10</f>
        <v>0</v>
      </c>
      <c r="AG321" s="301">
        <f>U321*Assumption!$K$9</f>
        <v>0</v>
      </c>
      <c r="AH321" s="301">
        <f>V321*Assumption!$K$11</f>
        <v>0</v>
      </c>
      <c r="AI321" s="301">
        <f>W321*Assumption!$K$6</f>
        <v>0</v>
      </c>
      <c r="AJ321" s="301">
        <f>X321*Assumption!$K$8</f>
        <v>0</v>
      </c>
      <c r="AK321" s="301">
        <f>Y321*Assumption!$K$12</f>
        <v>0</v>
      </c>
      <c r="AL321" s="301">
        <f>Z321*Assumption!$K$14</f>
        <v>0</v>
      </c>
      <c r="AM321" s="301">
        <f>AA321*Assumption!$K$13</f>
        <v>0</v>
      </c>
      <c r="AN321" s="206">
        <f t="shared" si="75"/>
        <v>0</v>
      </c>
    </row>
    <row r="322" spans="2:40" x14ac:dyDescent="0.35">
      <c r="B322" s="208">
        <v>44457</v>
      </c>
      <c r="C322" s="178">
        <v>0</v>
      </c>
      <c r="D322" s="178">
        <f t="shared" si="76"/>
        <v>0</v>
      </c>
      <c r="E322" s="178">
        <v>0</v>
      </c>
      <c r="F322" s="178">
        <v>0</v>
      </c>
      <c r="G322" s="178">
        <v>0</v>
      </c>
      <c r="H322" s="178">
        <v>0</v>
      </c>
      <c r="I322" s="178">
        <v>0</v>
      </c>
      <c r="J322" s="178">
        <v>0</v>
      </c>
      <c r="K322" s="178">
        <v>0</v>
      </c>
      <c r="L322" s="178">
        <v>0</v>
      </c>
      <c r="M322" s="178">
        <v>0</v>
      </c>
      <c r="N322" s="179">
        <v>0</v>
      </c>
      <c r="P322" s="182">
        <f t="shared" si="78"/>
        <v>44457</v>
      </c>
      <c r="Q322" s="178">
        <v>0</v>
      </c>
      <c r="R322" s="205">
        <f t="shared" si="77"/>
        <v>0</v>
      </c>
      <c r="S322" s="178">
        <v>0</v>
      </c>
      <c r="T322" s="178">
        <v>0</v>
      </c>
      <c r="U322" s="178">
        <v>0</v>
      </c>
      <c r="V322" s="178">
        <v>0</v>
      </c>
      <c r="W322" s="178">
        <v>0</v>
      </c>
      <c r="X322" s="178">
        <v>0</v>
      </c>
      <c r="Y322" s="178">
        <v>0</v>
      </c>
      <c r="Z322" s="178">
        <v>0</v>
      </c>
      <c r="AA322" s="178">
        <v>0</v>
      </c>
      <c r="AB322" s="206">
        <f t="shared" si="74"/>
        <v>0</v>
      </c>
      <c r="AD322" s="182">
        <f t="shared" si="79"/>
        <v>44457</v>
      </c>
      <c r="AE322" s="301">
        <f>S322*Assumption!$K$7</f>
        <v>0</v>
      </c>
      <c r="AF322" s="301">
        <f>T322*Assumption!$K$10</f>
        <v>0</v>
      </c>
      <c r="AG322" s="301">
        <f>U322*Assumption!$K$9</f>
        <v>0</v>
      </c>
      <c r="AH322" s="301">
        <f>V322*Assumption!$K$11</f>
        <v>0</v>
      </c>
      <c r="AI322" s="301">
        <f>W322*Assumption!$K$6</f>
        <v>0</v>
      </c>
      <c r="AJ322" s="301">
        <f>X322*Assumption!$K$8</f>
        <v>0</v>
      </c>
      <c r="AK322" s="301">
        <f>Y322*Assumption!$K$12</f>
        <v>0</v>
      </c>
      <c r="AL322" s="301">
        <f>Z322*Assumption!$K$14</f>
        <v>0</v>
      </c>
      <c r="AM322" s="301">
        <f>AA322*Assumption!$K$13</f>
        <v>0</v>
      </c>
      <c r="AN322" s="206">
        <f t="shared" si="75"/>
        <v>0</v>
      </c>
    </row>
    <row r="323" spans="2:40" x14ac:dyDescent="0.35">
      <c r="B323" s="208">
        <v>44458</v>
      </c>
      <c r="C323" s="178">
        <v>0</v>
      </c>
      <c r="D323" s="178">
        <f t="shared" si="76"/>
        <v>0</v>
      </c>
      <c r="E323" s="178">
        <v>0</v>
      </c>
      <c r="F323" s="178">
        <v>0</v>
      </c>
      <c r="G323" s="178">
        <v>0</v>
      </c>
      <c r="H323" s="178">
        <v>0</v>
      </c>
      <c r="I323" s="178">
        <v>0</v>
      </c>
      <c r="J323" s="178">
        <v>0</v>
      </c>
      <c r="K323" s="178">
        <v>0</v>
      </c>
      <c r="L323" s="178">
        <v>0</v>
      </c>
      <c r="M323" s="178">
        <v>0</v>
      </c>
      <c r="N323" s="179">
        <v>0</v>
      </c>
      <c r="P323" s="182">
        <f t="shared" si="78"/>
        <v>44458</v>
      </c>
      <c r="Q323" s="178">
        <v>0</v>
      </c>
      <c r="R323" s="205">
        <f t="shared" si="77"/>
        <v>0</v>
      </c>
      <c r="S323" s="178">
        <v>0</v>
      </c>
      <c r="T323" s="178">
        <v>0</v>
      </c>
      <c r="U323" s="178">
        <v>0</v>
      </c>
      <c r="V323" s="178">
        <v>0</v>
      </c>
      <c r="W323" s="178">
        <v>0</v>
      </c>
      <c r="X323" s="178">
        <v>0</v>
      </c>
      <c r="Y323" s="178">
        <v>0</v>
      </c>
      <c r="Z323" s="178">
        <v>0</v>
      </c>
      <c r="AA323" s="178">
        <v>0</v>
      </c>
      <c r="AB323" s="206">
        <f t="shared" si="74"/>
        <v>0</v>
      </c>
      <c r="AD323" s="182">
        <f t="shared" si="79"/>
        <v>44458</v>
      </c>
      <c r="AE323" s="301">
        <f>S323*Assumption!$K$7</f>
        <v>0</v>
      </c>
      <c r="AF323" s="301">
        <f>T323*Assumption!$K$10</f>
        <v>0</v>
      </c>
      <c r="AG323" s="301">
        <f>U323*Assumption!$K$9</f>
        <v>0</v>
      </c>
      <c r="AH323" s="301">
        <f>V323*Assumption!$K$11</f>
        <v>0</v>
      </c>
      <c r="AI323" s="301">
        <f>W323*Assumption!$K$6</f>
        <v>0</v>
      </c>
      <c r="AJ323" s="301">
        <f>X323*Assumption!$K$8</f>
        <v>0</v>
      </c>
      <c r="AK323" s="301">
        <f>Y323*Assumption!$K$12</f>
        <v>0</v>
      </c>
      <c r="AL323" s="301">
        <f>Z323*Assumption!$K$14</f>
        <v>0</v>
      </c>
      <c r="AM323" s="301">
        <f>AA323*Assumption!$K$13</f>
        <v>0</v>
      </c>
      <c r="AN323" s="206">
        <f t="shared" si="75"/>
        <v>0</v>
      </c>
    </row>
    <row r="324" spans="2:40" x14ac:dyDescent="0.35">
      <c r="B324" s="208">
        <v>44459</v>
      </c>
      <c r="C324" s="178">
        <v>0</v>
      </c>
      <c r="D324" s="178">
        <f t="shared" si="76"/>
        <v>0</v>
      </c>
      <c r="E324" s="178">
        <v>0</v>
      </c>
      <c r="F324" s="178">
        <v>0</v>
      </c>
      <c r="G324" s="178">
        <v>0</v>
      </c>
      <c r="H324" s="178">
        <v>0</v>
      </c>
      <c r="I324" s="178">
        <v>0</v>
      </c>
      <c r="J324" s="178">
        <v>0</v>
      </c>
      <c r="K324" s="178">
        <v>0</v>
      </c>
      <c r="L324" s="178">
        <v>0</v>
      </c>
      <c r="M324" s="178">
        <v>0</v>
      </c>
      <c r="N324" s="179">
        <v>0</v>
      </c>
      <c r="P324" s="182">
        <f t="shared" si="78"/>
        <v>44459</v>
      </c>
      <c r="Q324" s="178">
        <v>0</v>
      </c>
      <c r="R324" s="205">
        <f t="shared" si="77"/>
        <v>0</v>
      </c>
      <c r="S324" s="178">
        <v>0</v>
      </c>
      <c r="T324" s="178">
        <v>0</v>
      </c>
      <c r="U324" s="178">
        <v>0</v>
      </c>
      <c r="V324" s="178">
        <v>0</v>
      </c>
      <c r="W324" s="178">
        <v>0</v>
      </c>
      <c r="X324" s="178">
        <v>0</v>
      </c>
      <c r="Y324" s="178">
        <v>0</v>
      </c>
      <c r="Z324" s="178">
        <v>0</v>
      </c>
      <c r="AA324" s="178">
        <v>0</v>
      </c>
      <c r="AB324" s="206">
        <f t="shared" si="74"/>
        <v>0</v>
      </c>
      <c r="AD324" s="182">
        <f t="shared" si="79"/>
        <v>44459</v>
      </c>
      <c r="AE324" s="301">
        <f>S324*Assumption!$K$7</f>
        <v>0</v>
      </c>
      <c r="AF324" s="301">
        <f>T324*Assumption!$K$10</f>
        <v>0</v>
      </c>
      <c r="AG324" s="301">
        <f>U324*Assumption!$K$9</f>
        <v>0</v>
      </c>
      <c r="AH324" s="301">
        <f>V324*Assumption!$K$11</f>
        <v>0</v>
      </c>
      <c r="AI324" s="301">
        <f>W324*Assumption!$K$6</f>
        <v>0</v>
      </c>
      <c r="AJ324" s="301">
        <f>X324*Assumption!$K$8</f>
        <v>0</v>
      </c>
      <c r="AK324" s="301">
        <f>Y324*Assumption!$K$12</f>
        <v>0</v>
      </c>
      <c r="AL324" s="301">
        <f>Z324*Assumption!$K$14</f>
        <v>0</v>
      </c>
      <c r="AM324" s="301">
        <f>AA324*Assumption!$K$13</f>
        <v>0</v>
      </c>
      <c r="AN324" s="206">
        <f t="shared" si="75"/>
        <v>0</v>
      </c>
    </row>
    <row r="325" spans="2:40" x14ac:dyDescent="0.35">
      <c r="B325" s="208">
        <v>44460</v>
      </c>
      <c r="C325" s="178">
        <v>140</v>
      </c>
      <c r="D325" s="178">
        <f t="shared" si="76"/>
        <v>403.2</v>
      </c>
      <c r="E325" s="178">
        <v>31</v>
      </c>
      <c r="F325" s="178">
        <v>18.5</v>
      </c>
      <c r="G325" s="178">
        <v>175</v>
      </c>
      <c r="H325" s="178">
        <v>9.1</v>
      </c>
      <c r="I325" s="178">
        <v>130</v>
      </c>
      <c r="J325" s="178">
        <v>5.25</v>
      </c>
      <c r="K325" s="178">
        <v>240</v>
      </c>
      <c r="L325" s="178">
        <v>280</v>
      </c>
      <c r="M325" s="178">
        <v>0</v>
      </c>
      <c r="N325" s="179">
        <v>0</v>
      </c>
      <c r="P325" s="182">
        <f t="shared" si="78"/>
        <v>44460</v>
      </c>
      <c r="Q325" s="178">
        <v>140</v>
      </c>
      <c r="R325" s="205">
        <f t="shared" si="77"/>
        <v>403.2</v>
      </c>
      <c r="S325" s="178">
        <v>134.4</v>
      </c>
      <c r="T325" s="178">
        <v>79.2</v>
      </c>
      <c r="U325" s="178">
        <v>180</v>
      </c>
      <c r="V325" s="178">
        <v>0</v>
      </c>
      <c r="W325" s="178">
        <v>0</v>
      </c>
      <c r="X325" s="178">
        <v>0</v>
      </c>
      <c r="Y325" s="178">
        <v>0</v>
      </c>
      <c r="Z325" s="178">
        <v>0</v>
      </c>
      <c r="AA325" s="178">
        <v>0</v>
      </c>
      <c r="AB325" s="206">
        <f t="shared" si="74"/>
        <v>393.6</v>
      </c>
      <c r="AD325" s="182">
        <f t="shared" si="79"/>
        <v>44460</v>
      </c>
      <c r="AE325" s="301">
        <f>S325*Assumption!$K$7</f>
        <v>11155.2</v>
      </c>
      <c r="AF325" s="301">
        <f>T325*Assumption!$K$10</f>
        <v>3247.2000000000003</v>
      </c>
      <c r="AG325" s="301">
        <f>U325*Assumption!$K$9</f>
        <v>9900</v>
      </c>
      <c r="AH325" s="301">
        <f>V325*Assumption!$K$11</f>
        <v>0</v>
      </c>
      <c r="AI325" s="301">
        <f>W325*Assumption!$K$6</f>
        <v>0</v>
      </c>
      <c r="AJ325" s="301">
        <f>X325*Assumption!$K$8</f>
        <v>0</v>
      </c>
      <c r="AK325" s="301">
        <f>Y325*Assumption!$K$12</f>
        <v>0</v>
      </c>
      <c r="AL325" s="301">
        <f>Z325*Assumption!$K$14</f>
        <v>0</v>
      </c>
      <c r="AM325" s="301">
        <f>AA325*Assumption!$K$13</f>
        <v>0</v>
      </c>
      <c r="AN325" s="206">
        <f t="shared" si="75"/>
        <v>24302.400000000001</v>
      </c>
    </row>
    <row r="326" spans="2:40" x14ac:dyDescent="0.35">
      <c r="B326" s="208">
        <v>44461</v>
      </c>
      <c r="C326" s="178">
        <v>140</v>
      </c>
      <c r="D326" s="178">
        <f t="shared" si="76"/>
        <v>403.2</v>
      </c>
      <c r="E326" s="178">
        <v>31</v>
      </c>
      <c r="F326" s="178">
        <v>18.5</v>
      </c>
      <c r="G326" s="178">
        <v>175</v>
      </c>
      <c r="H326" s="178">
        <v>9.1</v>
      </c>
      <c r="I326" s="178">
        <v>130</v>
      </c>
      <c r="J326" s="178">
        <v>5.25</v>
      </c>
      <c r="K326" s="178">
        <v>240</v>
      </c>
      <c r="L326" s="178">
        <v>280</v>
      </c>
      <c r="M326" s="178">
        <v>0</v>
      </c>
      <c r="N326" s="179">
        <v>0</v>
      </c>
      <c r="P326" s="182">
        <f t="shared" si="78"/>
        <v>44461</v>
      </c>
      <c r="Q326" s="178">
        <v>140</v>
      </c>
      <c r="R326" s="205">
        <f t="shared" si="77"/>
        <v>403.2</v>
      </c>
      <c r="S326" s="178">
        <v>100.8</v>
      </c>
      <c r="T326" s="178">
        <v>148.80000000000001</v>
      </c>
      <c r="U326" s="178">
        <v>144</v>
      </c>
      <c r="V326" s="178">
        <v>0</v>
      </c>
      <c r="W326" s="178">
        <v>0</v>
      </c>
      <c r="X326" s="178">
        <v>0</v>
      </c>
      <c r="Y326" s="178">
        <v>0</v>
      </c>
      <c r="Z326" s="178">
        <v>0</v>
      </c>
      <c r="AA326" s="178">
        <v>0</v>
      </c>
      <c r="AB326" s="206">
        <f t="shared" si="74"/>
        <v>393.6</v>
      </c>
      <c r="AD326" s="182">
        <f t="shared" si="79"/>
        <v>44461</v>
      </c>
      <c r="AE326" s="301">
        <f>S326*Assumption!$K$7</f>
        <v>8366.4</v>
      </c>
      <c r="AF326" s="301">
        <f>T326*Assumption!$K$10</f>
        <v>6100.8</v>
      </c>
      <c r="AG326" s="301">
        <f>U326*Assumption!$K$9</f>
        <v>7920</v>
      </c>
      <c r="AH326" s="301">
        <f>V326*Assumption!$K$11</f>
        <v>0</v>
      </c>
      <c r="AI326" s="301">
        <f>W326*Assumption!$K$6</f>
        <v>0</v>
      </c>
      <c r="AJ326" s="301">
        <f>X326*Assumption!$K$8</f>
        <v>0</v>
      </c>
      <c r="AK326" s="301">
        <f>Y326*Assumption!$K$12</f>
        <v>0</v>
      </c>
      <c r="AL326" s="301">
        <f>Z326*Assumption!$K$14</f>
        <v>0</v>
      </c>
      <c r="AM326" s="301">
        <f>AA326*Assumption!$K$13</f>
        <v>0</v>
      </c>
      <c r="AN326" s="206">
        <f t="shared" si="75"/>
        <v>22387.200000000001</v>
      </c>
    </row>
    <row r="327" spans="2:40" x14ac:dyDescent="0.35">
      <c r="B327" s="208">
        <v>44462</v>
      </c>
      <c r="C327" s="178">
        <v>140</v>
      </c>
      <c r="D327" s="178">
        <f t="shared" si="76"/>
        <v>403.2</v>
      </c>
      <c r="E327" s="178">
        <v>31</v>
      </c>
      <c r="F327" s="178">
        <v>18.5</v>
      </c>
      <c r="G327" s="178">
        <v>175</v>
      </c>
      <c r="H327" s="178">
        <v>9.1</v>
      </c>
      <c r="I327" s="178">
        <v>130</v>
      </c>
      <c r="J327" s="178">
        <v>5.25</v>
      </c>
      <c r="K327" s="178">
        <v>240</v>
      </c>
      <c r="L327" s="178">
        <v>280</v>
      </c>
      <c r="M327" s="178">
        <v>0</v>
      </c>
      <c r="N327" s="179">
        <v>0</v>
      </c>
      <c r="P327" s="182">
        <f t="shared" si="78"/>
        <v>44462</v>
      </c>
      <c r="Q327" s="178">
        <v>140</v>
      </c>
      <c r="R327" s="205">
        <f t="shared" si="77"/>
        <v>403.2</v>
      </c>
      <c r="S327" s="178">
        <v>192</v>
      </c>
      <c r="T327" s="178">
        <v>201.6</v>
      </c>
      <c r="U327" s="178">
        <v>0</v>
      </c>
      <c r="V327" s="178">
        <v>0</v>
      </c>
      <c r="W327" s="178">
        <v>0</v>
      </c>
      <c r="X327" s="178">
        <v>0</v>
      </c>
      <c r="Y327" s="178">
        <v>0</v>
      </c>
      <c r="Z327" s="178">
        <v>0</v>
      </c>
      <c r="AA327" s="178">
        <v>0</v>
      </c>
      <c r="AB327" s="206">
        <f t="shared" si="74"/>
        <v>393.6</v>
      </c>
      <c r="AD327" s="182">
        <f t="shared" si="79"/>
        <v>44462</v>
      </c>
      <c r="AE327" s="301">
        <f>S327*Assumption!$K$7</f>
        <v>15936</v>
      </c>
      <c r="AF327" s="301">
        <f>T327*Assumption!$K$10</f>
        <v>8265.6</v>
      </c>
      <c r="AG327" s="301">
        <f>U327*Assumption!$K$9</f>
        <v>0</v>
      </c>
      <c r="AH327" s="301">
        <f>V327*Assumption!$K$11</f>
        <v>0</v>
      </c>
      <c r="AI327" s="301">
        <f>W327*Assumption!$K$6</f>
        <v>0</v>
      </c>
      <c r="AJ327" s="301">
        <f>X327*Assumption!$K$8</f>
        <v>0</v>
      </c>
      <c r="AK327" s="301">
        <f>Y327*Assumption!$K$12</f>
        <v>0</v>
      </c>
      <c r="AL327" s="301">
        <f>Z327*Assumption!$K$14</f>
        <v>0</v>
      </c>
      <c r="AM327" s="301">
        <f>AA327*Assumption!$K$13</f>
        <v>0</v>
      </c>
      <c r="AN327" s="206">
        <f t="shared" si="75"/>
        <v>24201.599999999999</v>
      </c>
    </row>
    <row r="328" spans="2:40" x14ac:dyDescent="0.35">
      <c r="B328" s="208">
        <v>44463</v>
      </c>
      <c r="C328" s="178">
        <v>140</v>
      </c>
      <c r="D328" s="178">
        <f t="shared" si="76"/>
        <v>403.2</v>
      </c>
      <c r="E328" s="178">
        <v>31</v>
      </c>
      <c r="F328" s="178">
        <v>18.5</v>
      </c>
      <c r="G328" s="178">
        <v>175</v>
      </c>
      <c r="H328" s="178">
        <v>9.1</v>
      </c>
      <c r="I328" s="178">
        <v>130</v>
      </c>
      <c r="J328" s="178">
        <v>5.25</v>
      </c>
      <c r="K328" s="178">
        <v>240</v>
      </c>
      <c r="L328" s="178">
        <v>280</v>
      </c>
      <c r="M328" s="178">
        <v>0</v>
      </c>
      <c r="N328" s="179">
        <v>0</v>
      </c>
      <c r="P328" s="182">
        <f t="shared" si="78"/>
        <v>44463</v>
      </c>
      <c r="Q328" s="178">
        <v>140</v>
      </c>
      <c r="R328" s="205">
        <f t="shared" si="77"/>
        <v>403.2</v>
      </c>
      <c r="S328" s="178">
        <v>192</v>
      </c>
      <c r="T328" s="178">
        <v>201.6</v>
      </c>
      <c r="U328" s="178">
        <v>0</v>
      </c>
      <c r="V328" s="178">
        <v>0</v>
      </c>
      <c r="W328" s="178">
        <v>0</v>
      </c>
      <c r="X328" s="178">
        <v>0</v>
      </c>
      <c r="Y328" s="178">
        <v>0</v>
      </c>
      <c r="Z328" s="178">
        <v>0</v>
      </c>
      <c r="AA328" s="178">
        <v>0</v>
      </c>
      <c r="AB328" s="206">
        <f t="shared" si="74"/>
        <v>393.6</v>
      </c>
      <c r="AD328" s="182">
        <f t="shared" si="79"/>
        <v>44463</v>
      </c>
      <c r="AE328" s="301">
        <f>S328*Assumption!$K$7</f>
        <v>15936</v>
      </c>
      <c r="AF328" s="301">
        <f>T328*Assumption!$K$10</f>
        <v>8265.6</v>
      </c>
      <c r="AG328" s="301">
        <f>U328*Assumption!$K$9</f>
        <v>0</v>
      </c>
      <c r="AH328" s="301">
        <f>V328*Assumption!$K$11</f>
        <v>0</v>
      </c>
      <c r="AI328" s="301">
        <f>W328*Assumption!$K$6</f>
        <v>0</v>
      </c>
      <c r="AJ328" s="301">
        <f>X328*Assumption!$K$8</f>
        <v>0</v>
      </c>
      <c r="AK328" s="301">
        <f>Y328*Assumption!$K$12</f>
        <v>0</v>
      </c>
      <c r="AL328" s="301">
        <f>Z328*Assumption!$K$14</f>
        <v>0</v>
      </c>
      <c r="AM328" s="301">
        <f>AA328*Assumption!$K$13</f>
        <v>0</v>
      </c>
      <c r="AN328" s="206">
        <f t="shared" si="75"/>
        <v>24201.599999999999</v>
      </c>
    </row>
    <row r="329" spans="2:40" x14ac:dyDescent="0.35">
      <c r="B329" s="208">
        <v>44464</v>
      </c>
      <c r="C329" s="178">
        <v>140</v>
      </c>
      <c r="D329" s="178">
        <f t="shared" si="76"/>
        <v>403.2</v>
      </c>
      <c r="E329" s="178">
        <v>32</v>
      </c>
      <c r="F329" s="178">
        <v>17</v>
      </c>
      <c r="G329" s="178">
        <v>170</v>
      </c>
      <c r="H329" s="178">
        <v>9.1</v>
      </c>
      <c r="I329" s="178">
        <v>125</v>
      </c>
      <c r="J329" s="178">
        <v>5.25</v>
      </c>
      <c r="K329" s="178">
        <v>250</v>
      </c>
      <c r="L329" s="178">
        <v>280</v>
      </c>
      <c r="M329" s="178">
        <v>0</v>
      </c>
      <c r="N329" s="179">
        <v>0</v>
      </c>
      <c r="P329" s="182">
        <f t="shared" si="78"/>
        <v>44464</v>
      </c>
      <c r="Q329" s="178">
        <v>140</v>
      </c>
      <c r="R329" s="205">
        <f t="shared" si="77"/>
        <v>403.2</v>
      </c>
      <c r="S329" s="178">
        <v>102</v>
      </c>
      <c r="T329" s="178">
        <v>139.20000000000002</v>
      </c>
      <c r="U329" s="178">
        <v>153</v>
      </c>
      <c r="V329" s="178">
        <v>0</v>
      </c>
      <c r="W329" s="178">
        <v>0</v>
      </c>
      <c r="X329" s="178">
        <v>0</v>
      </c>
      <c r="Y329" s="178">
        <v>0</v>
      </c>
      <c r="Z329" s="178">
        <v>0</v>
      </c>
      <c r="AA329" s="178">
        <v>0</v>
      </c>
      <c r="AB329" s="206">
        <f t="shared" si="74"/>
        <v>394.20000000000005</v>
      </c>
      <c r="AD329" s="182">
        <f t="shared" si="79"/>
        <v>44464</v>
      </c>
      <c r="AE329" s="301">
        <f>S329*Assumption!$K$7</f>
        <v>8466</v>
      </c>
      <c r="AF329" s="301">
        <f>T329*Assumption!$K$10</f>
        <v>5707.2000000000007</v>
      </c>
      <c r="AG329" s="301">
        <f>U329*Assumption!$K$9</f>
        <v>8415</v>
      </c>
      <c r="AH329" s="301">
        <f>V329*Assumption!$K$11</f>
        <v>0</v>
      </c>
      <c r="AI329" s="301">
        <f>W329*Assumption!$K$6</f>
        <v>0</v>
      </c>
      <c r="AJ329" s="301">
        <f>X329*Assumption!$K$8</f>
        <v>0</v>
      </c>
      <c r="AK329" s="301">
        <f>Y329*Assumption!$K$12</f>
        <v>0</v>
      </c>
      <c r="AL329" s="301">
        <f>Z329*Assumption!$K$14</f>
        <v>0</v>
      </c>
      <c r="AM329" s="301">
        <f>AA329*Assumption!$K$13</f>
        <v>0</v>
      </c>
      <c r="AN329" s="206">
        <f t="shared" si="75"/>
        <v>22588.2</v>
      </c>
    </row>
    <row r="330" spans="2:40" x14ac:dyDescent="0.35">
      <c r="B330" s="208">
        <v>44465</v>
      </c>
      <c r="C330" s="178">
        <v>140</v>
      </c>
      <c r="D330" s="178">
        <f t="shared" si="76"/>
        <v>403.2</v>
      </c>
      <c r="E330" s="178">
        <v>32</v>
      </c>
      <c r="F330" s="178">
        <v>17</v>
      </c>
      <c r="G330" s="178">
        <v>170</v>
      </c>
      <c r="H330" s="178">
        <v>9.1</v>
      </c>
      <c r="I330" s="178">
        <v>125</v>
      </c>
      <c r="J330" s="178">
        <v>5.25</v>
      </c>
      <c r="K330" s="178">
        <v>250</v>
      </c>
      <c r="L330" s="178">
        <v>280</v>
      </c>
      <c r="M330" s="178">
        <v>0</v>
      </c>
      <c r="N330" s="179">
        <v>0</v>
      </c>
      <c r="P330" s="182">
        <f t="shared" si="78"/>
        <v>44465</v>
      </c>
      <c r="Q330" s="178">
        <v>140</v>
      </c>
      <c r="R330" s="205">
        <f t="shared" si="77"/>
        <v>403.2</v>
      </c>
      <c r="S330" s="178">
        <v>100.8</v>
      </c>
      <c r="T330" s="178">
        <v>129.6</v>
      </c>
      <c r="U330" s="178">
        <v>162</v>
      </c>
      <c r="V330" s="178">
        <v>0</v>
      </c>
      <c r="W330" s="178">
        <v>0</v>
      </c>
      <c r="X330" s="178">
        <v>0</v>
      </c>
      <c r="Y330" s="178">
        <v>0</v>
      </c>
      <c r="Z330" s="178">
        <v>0</v>
      </c>
      <c r="AA330" s="178">
        <v>0</v>
      </c>
      <c r="AB330" s="206">
        <f t="shared" si="74"/>
        <v>392.4</v>
      </c>
      <c r="AD330" s="182">
        <f t="shared" si="79"/>
        <v>44465</v>
      </c>
      <c r="AE330" s="301">
        <f>S330*Assumption!$K$7</f>
        <v>8366.4</v>
      </c>
      <c r="AF330" s="301">
        <f>T330*Assumption!$K$10</f>
        <v>5313.5999999999995</v>
      </c>
      <c r="AG330" s="301">
        <f>U330*Assumption!$K$9</f>
        <v>8910</v>
      </c>
      <c r="AH330" s="301">
        <f>V330*Assumption!$K$11</f>
        <v>0</v>
      </c>
      <c r="AI330" s="301">
        <f>W330*Assumption!$K$6</f>
        <v>0</v>
      </c>
      <c r="AJ330" s="301">
        <f>X330*Assumption!$K$8</f>
        <v>0</v>
      </c>
      <c r="AK330" s="301">
        <f>Y330*Assumption!$K$12</f>
        <v>0</v>
      </c>
      <c r="AL330" s="301">
        <f>Z330*Assumption!$K$14</f>
        <v>0</v>
      </c>
      <c r="AM330" s="301">
        <f>AA330*Assumption!$K$13</f>
        <v>0</v>
      </c>
      <c r="AN330" s="206">
        <f t="shared" si="75"/>
        <v>22590</v>
      </c>
    </row>
    <row r="331" spans="2:40" x14ac:dyDescent="0.35">
      <c r="B331" s="208">
        <v>44466</v>
      </c>
      <c r="C331" s="178">
        <v>140</v>
      </c>
      <c r="D331" s="178">
        <f t="shared" si="76"/>
        <v>403.2</v>
      </c>
      <c r="E331" s="178">
        <v>32</v>
      </c>
      <c r="F331" s="178">
        <v>17</v>
      </c>
      <c r="G331" s="178">
        <v>170</v>
      </c>
      <c r="H331" s="178">
        <v>9.1</v>
      </c>
      <c r="I331" s="178">
        <v>125</v>
      </c>
      <c r="J331" s="178">
        <v>5.25</v>
      </c>
      <c r="K331" s="178">
        <v>250</v>
      </c>
      <c r="L331" s="178">
        <v>280</v>
      </c>
      <c r="M331" s="178">
        <v>0</v>
      </c>
      <c r="N331" s="179">
        <v>0</v>
      </c>
      <c r="P331" s="182">
        <f t="shared" si="78"/>
        <v>44466</v>
      </c>
      <c r="Q331" s="178">
        <v>140</v>
      </c>
      <c r="R331" s="205">
        <f t="shared" si="77"/>
        <v>403.2</v>
      </c>
      <c r="S331" s="178">
        <v>164.4</v>
      </c>
      <c r="T331" s="178">
        <v>228</v>
      </c>
      <c r="U331" s="178">
        <v>0</v>
      </c>
      <c r="V331" s="178">
        <v>0</v>
      </c>
      <c r="W331" s="178">
        <v>0</v>
      </c>
      <c r="X331" s="178">
        <v>0</v>
      </c>
      <c r="Y331" s="178">
        <v>0</v>
      </c>
      <c r="Z331" s="178">
        <v>0</v>
      </c>
      <c r="AA331" s="178">
        <v>0</v>
      </c>
      <c r="AB331" s="206">
        <f t="shared" si="74"/>
        <v>392.4</v>
      </c>
      <c r="AD331" s="182">
        <f t="shared" si="79"/>
        <v>44466</v>
      </c>
      <c r="AE331" s="301">
        <f>S331*Assumption!$K$7</f>
        <v>13645.2</v>
      </c>
      <c r="AF331" s="301">
        <f>T331*Assumption!$K$10</f>
        <v>9348</v>
      </c>
      <c r="AG331" s="301">
        <f>U331*Assumption!$K$9</f>
        <v>0</v>
      </c>
      <c r="AH331" s="301">
        <f>V331*Assumption!$K$11</f>
        <v>0</v>
      </c>
      <c r="AI331" s="301">
        <f>W331*Assumption!$K$6</f>
        <v>0</v>
      </c>
      <c r="AJ331" s="301">
        <f>X331*Assumption!$K$8</f>
        <v>0</v>
      </c>
      <c r="AK331" s="301">
        <f>Y331*Assumption!$K$12</f>
        <v>0</v>
      </c>
      <c r="AL331" s="301">
        <f>Z331*Assumption!$K$14</f>
        <v>0</v>
      </c>
      <c r="AM331" s="301">
        <f>AA331*Assumption!$K$13</f>
        <v>0</v>
      </c>
      <c r="AN331" s="206">
        <f t="shared" si="75"/>
        <v>22993.200000000001</v>
      </c>
    </row>
    <row r="332" spans="2:40" x14ac:dyDescent="0.35">
      <c r="B332" s="208">
        <v>44467</v>
      </c>
      <c r="C332" s="178">
        <v>140</v>
      </c>
      <c r="D332" s="178">
        <f t="shared" si="76"/>
        <v>403.2</v>
      </c>
      <c r="E332" s="178">
        <v>32</v>
      </c>
      <c r="F332" s="178">
        <v>17</v>
      </c>
      <c r="G332" s="178">
        <v>170</v>
      </c>
      <c r="H332" s="178">
        <v>9.1</v>
      </c>
      <c r="I332" s="178">
        <v>125</v>
      </c>
      <c r="J332" s="178">
        <v>5.25</v>
      </c>
      <c r="K332" s="178">
        <v>250</v>
      </c>
      <c r="L332" s="178">
        <v>280</v>
      </c>
      <c r="M332" s="178">
        <v>0</v>
      </c>
      <c r="N332" s="179">
        <v>0</v>
      </c>
      <c r="P332" s="182">
        <f t="shared" si="78"/>
        <v>44467</v>
      </c>
      <c r="Q332" s="178">
        <v>140</v>
      </c>
      <c r="R332" s="205">
        <f t="shared" si="77"/>
        <v>403.2</v>
      </c>
      <c r="S332" s="178">
        <v>110.4</v>
      </c>
      <c r="T332" s="178">
        <v>192</v>
      </c>
      <c r="U332" s="178">
        <v>0</v>
      </c>
      <c r="V332" s="178">
        <v>91.08</v>
      </c>
      <c r="W332" s="178">
        <v>0</v>
      </c>
      <c r="X332" s="178">
        <v>0</v>
      </c>
      <c r="Y332" s="178">
        <v>0</v>
      </c>
      <c r="Z332" s="178">
        <v>0</v>
      </c>
      <c r="AA332" s="178">
        <v>0</v>
      </c>
      <c r="AB332" s="206">
        <f t="shared" si="74"/>
        <v>393.47999999999996</v>
      </c>
      <c r="AD332" s="182">
        <f t="shared" si="79"/>
        <v>44467</v>
      </c>
      <c r="AE332" s="301">
        <f>S332*Assumption!$K$7</f>
        <v>9163.2000000000007</v>
      </c>
      <c r="AF332" s="301">
        <f>T332*Assumption!$K$10</f>
        <v>7872</v>
      </c>
      <c r="AG332" s="301">
        <f>U332*Assumption!$K$9</f>
        <v>0</v>
      </c>
      <c r="AH332" s="301">
        <f>V332*Assumption!$K$11</f>
        <v>3369.96</v>
      </c>
      <c r="AI332" s="301">
        <f>W332*Assumption!$K$6</f>
        <v>0</v>
      </c>
      <c r="AJ332" s="301">
        <f>X332*Assumption!$K$8</f>
        <v>0</v>
      </c>
      <c r="AK332" s="301">
        <f>Y332*Assumption!$K$12</f>
        <v>0</v>
      </c>
      <c r="AL332" s="301">
        <f>Z332*Assumption!$K$14</f>
        <v>0</v>
      </c>
      <c r="AM332" s="301">
        <f>AA332*Assumption!$K$13</f>
        <v>0</v>
      </c>
      <c r="AN332" s="206">
        <f t="shared" si="75"/>
        <v>20405.16</v>
      </c>
    </row>
    <row r="333" spans="2:40" x14ac:dyDescent="0.35">
      <c r="B333" s="208">
        <v>44468</v>
      </c>
      <c r="C333" s="178">
        <v>140</v>
      </c>
      <c r="D333" s="178">
        <f t="shared" si="76"/>
        <v>403.2</v>
      </c>
      <c r="E333" s="178">
        <v>32</v>
      </c>
      <c r="F333" s="178">
        <v>17</v>
      </c>
      <c r="G333" s="178">
        <v>170</v>
      </c>
      <c r="H333" s="178">
        <v>9.1</v>
      </c>
      <c r="I333" s="178">
        <v>125</v>
      </c>
      <c r="J333" s="178">
        <v>5.25</v>
      </c>
      <c r="K333" s="178">
        <v>250</v>
      </c>
      <c r="L333" s="178">
        <v>280</v>
      </c>
      <c r="M333" s="178">
        <v>0</v>
      </c>
      <c r="N333" s="179">
        <v>0</v>
      </c>
      <c r="P333" s="182">
        <f t="shared" si="78"/>
        <v>44468</v>
      </c>
      <c r="Q333" s="178">
        <v>140</v>
      </c>
      <c r="R333" s="205">
        <f t="shared" si="77"/>
        <v>403.2</v>
      </c>
      <c r="S333" s="178">
        <v>204</v>
      </c>
      <c r="T333" s="178">
        <v>192</v>
      </c>
      <c r="U333" s="178">
        <v>0</v>
      </c>
      <c r="V333" s="178">
        <v>0</v>
      </c>
      <c r="W333" s="178">
        <v>0</v>
      </c>
      <c r="X333" s="178">
        <v>0</v>
      </c>
      <c r="Y333" s="178">
        <v>0</v>
      </c>
      <c r="Z333" s="178">
        <v>0</v>
      </c>
      <c r="AA333" s="178">
        <v>0</v>
      </c>
      <c r="AB333" s="206">
        <f t="shared" si="74"/>
        <v>396</v>
      </c>
      <c r="AD333" s="182">
        <f t="shared" si="79"/>
        <v>44468</v>
      </c>
      <c r="AE333" s="301">
        <f>S333*Assumption!$K$7</f>
        <v>16932</v>
      </c>
      <c r="AF333" s="301">
        <f>T333*Assumption!$K$10</f>
        <v>7872</v>
      </c>
      <c r="AG333" s="301">
        <f>U333*Assumption!$K$9</f>
        <v>0</v>
      </c>
      <c r="AH333" s="301">
        <f>V333*Assumption!$K$11</f>
        <v>0</v>
      </c>
      <c r="AI333" s="301">
        <f>W333*Assumption!$K$6</f>
        <v>0</v>
      </c>
      <c r="AJ333" s="301">
        <f>X333*Assumption!$K$8</f>
        <v>0</v>
      </c>
      <c r="AK333" s="301">
        <f>Y333*Assumption!$K$12</f>
        <v>0</v>
      </c>
      <c r="AL333" s="301">
        <f>Z333*Assumption!$K$14</f>
        <v>0</v>
      </c>
      <c r="AM333" s="301">
        <f>AA333*Assumption!$K$13</f>
        <v>0</v>
      </c>
      <c r="AN333" s="206">
        <f t="shared" si="75"/>
        <v>24804</v>
      </c>
    </row>
    <row r="334" spans="2:40" x14ac:dyDescent="0.35">
      <c r="B334" s="208">
        <v>44469</v>
      </c>
      <c r="C334" s="178">
        <v>0</v>
      </c>
      <c r="D334" s="178">
        <f t="shared" si="76"/>
        <v>0</v>
      </c>
      <c r="E334" s="178">
        <v>0</v>
      </c>
      <c r="F334" s="178">
        <v>0</v>
      </c>
      <c r="G334" s="178">
        <v>0</v>
      </c>
      <c r="H334" s="178">
        <v>0</v>
      </c>
      <c r="I334" s="178">
        <v>0</v>
      </c>
      <c r="J334" s="178">
        <v>0</v>
      </c>
      <c r="K334" s="178">
        <v>0</v>
      </c>
      <c r="L334" s="178">
        <v>0</v>
      </c>
      <c r="M334" s="178">
        <v>0</v>
      </c>
      <c r="N334" s="179">
        <v>0</v>
      </c>
      <c r="P334" s="182">
        <f t="shared" si="78"/>
        <v>44469</v>
      </c>
      <c r="Q334" s="178">
        <v>0</v>
      </c>
      <c r="R334" s="205">
        <f t="shared" si="77"/>
        <v>0</v>
      </c>
      <c r="S334" s="178">
        <v>0</v>
      </c>
      <c r="T334" s="178">
        <v>0</v>
      </c>
      <c r="U334" s="178">
        <v>0</v>
      </c>
      <c r="V334" s="178">
        <v>0</v>
      </c>
      <c r="W334" s="178">
        <v>0</v>
      </c>
      <c r="X334" s="178">
        <v>0</v>
      </c>
      <c r="Y334" s="178">
        <v>0</v>
      </c>
      <c r="Z334" s="178">
        <v>0</v>
      </c>
      <c r="AA334" s="178">
        <v>0</v>
      </c>
      <c r="AB334" s="206">
        <f t="shared" si="74"/>
        <v>0</v>
      </c>
      <c r="AD334" s="182">
        <f t="shared" si="79"/>
        <v>44469</v>
      </c>
      <c r="AE334" s="301">
        <f>S334*Assumption!$K$7</f>
        <v>0</v>
      </c>
      <c r="AF334" s="301">
        <f>T334*Assumption!$K$10</f>
        <v>0</v>
      </c>
      <c r="AG334" s="301">
        <f>U334*Assumption!$K$9</f>
        <v>0</v>
      </c>
      <c r="AH334" s="301">
        <f>V334*Assumption!$K$11</f>
        <v>0</v>
      </c>
      <c r="AI334" s="301">
        <f>W334*Assumption!$K$6</f>
        <v>0</v>
      </c>
      <c r="AJ334" s="301">
        <f>X334*Assumption!$K$8</f>
        <v>0</v>
      </c>
      <c r="AK334" s="301">
        <f>Y334*Assumption!$K$12</f>
        <v>0</v>
      </c>
      <c r="AL334" s="301">
        <f>Z334*Assumption!$K$14</f>
        <v>0</v>
      </c>
      <c r="AM334" s="301">
        <f>AA334*Assumption!$K$13</f>
        <v>0</v>
      </c>
      <c r="AN334" s="206">
        <f t="shared" si="75"/>
        <v>0</v>
      </c>
    </row>
    <row r="335" spans="2:40" ht="15" thickBot="1" x14ac:dyDescent="0.4">
      <c r="B335" s="194" t="s">
        <v>183</v>
      </c>
      <c r="C335" s="195">
        <f>SUM(C305:C334)</f>
        <v>3080</v>
      </c>
      <c r="D335" s="195">
        <f t="shared" ref="D335:N335" si="80">SUM(D305:D334)</f>
        <v>8870.3999999999978</v>
      </c>
      <c r="E335" s="195">
        <f t="shared" si="80"/>
        <v>677.5</v>
      </c>
      <c r="F335" s="195">
        <f t="shared" si="80"/>
        <v>385</v>
      </c>
      <c r="G335" s="195">
        <f t="shared" si="80"/>
        <v>3880</v>
      </c>
      <c r="H335" s="195">
        <f t="shared" si="80"/>
        <v>200.19999999999993</v>
      </c>
      <c r="I335" s="195">
        <f t="shared" si="80"/>
        <v>2775</v>
      </c>
      <c r="J335" s="195">
        <f t="shared" si="80"/>
        <v>115.5</v>
      </c>
      <c r="K335" s="195">
        <f t="shared" si="80"/>
        <v>5545</v>
      </c>
      <c r="L335" s="195">
        <f t="shared" si="80"/>
        <v>6160</v>
      </c>
      <c r="M335" s="195">
        <f t="shared" si="80"/>
        <v>0</v>
      </c>
      <c r="N335" s="196">
        <f t="shared" si="80"/>
        <v>0</v>
      </c>
      <c r="P335" s="184" t="s">
        <v>183</v>
      </c>
      <c r="Q335" s="188">
        <f t="shared" ref="Q335:AB335" si="81">SUM(Q305:Q334)</f>
        <v>3080</v>
      </c>
      <c r="R335" s="188">
        <f t="shared" si="81"/>
        <v>8870.3999999999978</v>
      </c>
      <c r="S335" s="188">
        <f t="shared" si="81"/>
        <v>2089.1999999999998</v>
      </c>
      <c r="T335" s="188">
        <f t="shared" si="81"/>
        <v>5858.4000000000005</v>
      </c>
      <c r="U335" s="188">
        <f t="shared" si="81"/>
        <v>639</v>
      </c>
      <c r="V335" s="188">
        <f t="shared" si="81"/>
        <v>91.08</v>
      </c>
      <c r="W335" s="188">
        <f t="shared" si="81"/>
        <v>0</v>
      </c>
      <c r="X335" s="188">
        <f t="shared" si="81"/>
        <v>0</v>
      </c>
      <c r="Y335" s="188">
        <f t="shared" si="81"/>
        <v>0</v>
      </c>
      <c r="Z335" s="188">
        <f t="shared" si="81"/>
        <v>0</v>
      </c>
      <c r="AA335" s="188">
        <f t="shared" si="81"/>
        <v>0</v>
      </c>
      <c r="AB335" s="189">
        <f t="shared" si="81"/>
        <v>8677.6800000000021</v>
      </c>
      <c r="AD335" s="184" t="s">
        <v>183</v>
      </c>
      <c r="AE335" s="304">
        <f>S335*Assumption!$K$7</f>
        <v>173403.59999999998</v>
      </c>
      <c r="AF335" s="304">
        <f>T335*Assumption!$K$10</f>
        <v>240194.40000000002</v>
      </c>
      <c r="AG335" s="304">
        <f>U335*Assumption!$K$9</f>
        <v>35145</v>
      </c>
      <c r="AH335" s="304">
        <f>V335*Assumption!$K$11</f>
        <v>3369.96</v>
      </c>
      <c r="AI335" s="304">
        <f>W335*Assumption!$K$6</f>
        <v>0</v>
      </c>
      <c r="AJ335" s="304">
        <f>X335*Assumption!$K$8</f>
        <v>0</v>
      </c>
      <c r="AK335" s="304">
        <f>Y335*Assumption!$K$12</f>
        <v>0</v>
      </c>
      <c r="AL335" s="304">
        <f>Z335*Assumption!$K$14</f>
        <v>0</v>
      </c>
      <c r="AM335" s="304">
        <f>AA335*Assumption!$K$13</f>
        <v>0</v>
      </c>
      <c r="AN335" s="189">
        <f t="shared" ref="AN335" si="82">SUM(AN305:AN334)</f>
        <v>452112.96</v>
      </c>
    </row>
    <row r="336" spans="2:40" x14ac:dyDescent="0.35">
      <c r="B336" s="190"/>
      <c r="C336" s="191"/>
      <c r="D336" s="191"/>
      <c r="E336" s="191"/>
      <c r="F336" s="191"/>
      <c r="G336" s="191"/>
      <c r="H336" s="191"/>
      <c r="I336" s="191"/>
      <c r="J336" s="191"/>
      <c r="K336" s="191"/>
      <c r="L336" s="191"/>
      <c r="M336" s="191"/>
      <c r="N336" s="191"/>
      <c r="P336" s="190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D336" s="190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</row>
    <row r="337" spans="2:40" ht="15" thickBot="1" x14ac:dyDescent="0.4">
      <c r="B337" s="190"/>
      <c r="C337" s="191"/>
      <c r="D337" s="191"/>
      <c r="E337" s="191"/>
      <c r="F337" s="191"/>
      <c r="G337" s="191"/>
      <c r="H337" s="191"/>
      <c r="I337" s="191"/>
      <c r="J337" s="191"/>
      <c r="K337" s="191"/>
      <c r="L337" s="191"/>
      <c r="M337" s="191"/>
      <c r="N337" s="191"/>
      <c r="P337" s="190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  <c r="AD337" s="190"/>
      <c r="AE337" s="191"/>
      <c r="AF337" s="191"/>
      <c r="AG337" s="191"/>
      <c r="AH337" s="191"/>
      <c r="AI337" s="191"/>
      <c r="AJ337" s="191"/>
      <c r="AK337" s="191"/>
      <c r="AL337" s="191"/>
      <c r="AM337" s="191"/>
      <c r="AN337" s="191"/>
    </row>
    <row r="338" spans="2:40" ht="21" x14ac:dyDescent="0.5">
      <c r="B338" s="565" t="s">
        <v>208</v>
      </c>
      <c r="C338" s="566"/>
      <c r="D338" s="566"/>
      <c r="E338" s="566"/>
      <c r="F338" s="566"/>
      <c r="G338" s="566"/>
      <c r="H338" s="566"/>
      <c r="I338" s="566"/>
      <c r="J338" s="566"/>
      <c r="K338" s="566"/>
      <c r="L338" s="566"/>
      <c r="M338" s="566"/>
      <c r="N338" s="567"/>
      <c r="P338" s="583" t="s">
        <v>208</v>
      </c>
      <c r="Q338" s="584"/>
      <c r="R338" s="584"/>
      <c r="S338" s="584"/>
      <c r="T338" s="584"/>
      <c r="U338" s="584"/>
      <c r="V338" s="584"/>
      <c r="W338" s="584"/>
      <c r="X338" s="584"/>
      <c r="Y338" s="584"/>
      <c r="Z338" s="584"/>
      <c r="AA338" s="584"/>
      <c r="AB338" s="585"/>
      <c r="AD338" s="583" t="s">
        <v>208</v>
      </c>
      <c r="AE338" s="584"/>
      <c r="AF338" s="584"/>
      <c r="AG338" s="584"/>
      <c r="AH338" s="584"/>
      <c r="AI338" s="584"/>
      <c r="AJ338" s="584"/>
      <c r="AK338" s="584"/>
      <c r="AL338" s="584"/>
      <c r="AM338" s="584"/>
      <c r="AN338" s="585"/>
    </row>
    <row r="339" spans="2:40" ht="21.5" thickBot="1" x14ac:dyDescent="0.55000000000000004">
      <c r="B339" s="574">
        <v>44470</v>
      </c>
      <c r="C339" s="575"/>
      <c r="D339" s="575"/>
      <c r="E339" s="575"/>
      <c r="F339" s="575"/>
      <c r="G339" s="575"/>
      <c r="H339" s="575"/>
      <c r="I339" s="575"/>
      <c r="J339" s="575"/>
      <c r="K339" s="575"/>
      <c r="L339" s="575"/>
      <c r="M339" s="575"/>
      <c r="N339" s="576"/>
      <c r="P339" s="586">
        <v>44470</v>
      </c>
      <c r="Q339" s="587"/>
      <c r="R339" s="587"/>
      <c r="S339" s="587"/>
      <c r="T339" s="587"/>
      <c r="U339" s="587"/>
      <c r="V339" s="587"/>
      <c r="W339" s="587"/>
      <c r="X339" s="587"/>
      <c r="Y339" s="587"/>
      <c r="Z339" s="587"/>
      <c r="AA339" s="587"/>
      <c r="AB339" s="588"/>
      <c r="AD339" s="586">
        <v>44470</v>
      </c>
      <c r="AE339" s="587"/>
      <c r="AF339" s="587"/>
      <c r="AG339" s="587"/>
      <c r="AH339" s="587"/>
      <c r="AI339" s="587"/>
      <c r="AJ339" s="587"/>
      <c r="AK339" s="587"/>
      <c r="AL339" s="587"/>
      <c r="AM339" s="587"/>
      <c r="AN339" s="588"/>
    </row>
    <row r="340" spans="2:40" ht="15" thickBot="1" x14ac:dyDescent="0.4">
      <c r="B340" s="577" t="s">
        <v>185</v>
      </c>
      <c r="C340" s="578"/>
      <c r="D340" s="578"/>
      <c r="E340" s="578"/>
      <c r="F340" s="578"/>
      <c r="G340" s="578"/>
      <c r="H340" s="578"/>
      <c r="I340" s="578"/>
      <c r="J340" s="578"/>
      <c r="K340" s="578"/>
      <c r="L340" s="578"/>
      <c r="M340" s="578"/>
      <c r="N340" s="579"/>
      <c r="P340" s="589" t="s">
        <v>186</v>
      </c>
      <c r="Q340" s="590"/>
      <c r="R340" s="590"/>
      <c r="S340" s="590"/>
      <c r="T340" s="590"/>
      <c r="U340" s="590"/>
      <c r="V340" s="590"/>
      <c r="W340" s="590"/>
      <c r="X340" s="590"/>
      <c r="Y340" s="590"/>
      <c r="Z340" s="590"/>
      <c r="AA340" s="590"/>
      <c r="AB340" s="591"/>
      <c r="AD340" s="589" t="s">
        <v>341</v>
      </c>
      <c r="AE340" s="590"/>
      <c r="AF340" s="590"/>
      <c r="AG340" s="590"/>
      <c r="AH340" s="590"/>
      <c r="AI340" s="590"/>
      <c r="AJ340" s="590"/>
      <c r="AK340" s="590"/>
      <c r="AL340" s="590"/>
      <c r="AM340" s="590"/>
      <c r="AN340" s="591"/>
    </row>
    <row r="341" spans="2:40" ht="29.5" thickBot="1" x14ac:dyDescent="0.4">
      <c r="B341" s="173" t="s">
        <v>10</v>
      </c>
      <c r="C341" s="174" t="s">
        <v>187</v>
      </c>
      <c r="D341" s="174" t="s">
        <v>188</v>
      </c>
      <c r="E341" s="176" t="s">
        <v>189</v>
      </c>
      <c r="F341" s="176" t="s">
        <v>47</v>
      </c>
      <c r="G341" s="176" t="s">
        <v>190</v>
      </c>
      <c r="H341" s="176" t="s">
        <v>345</v>
      </c>
      <c r="I341" s="176" t="s">
        <v>191</v>
      </c>
      <c r="J341" s="176" t="s">
        <v>192</v>
      </c>
      <c r="K341" s="176" t="s">
        <v>193</v>
      </c>
      <c r="L341" s="193" t="s">
        <v>194</v>
      </c>
      <c r="M341" s="176" t="s">
        <v>195</v>
      </c>
      <c r="N341" s="177" t="s">
        <v>196</v>
      </c>
      <c r="P341" s="173" t="s">
        <v>10</v>
      </c>
      <c r="Q341" s="174" t="s">
        <v>187</v>
      </c>
      <c r="R341" s="174" t="s">
        <v>188</v>
      </c>
      <c r="S341" s="175" t="s">
        <v>197</v>
      </c>
      <c r="T341" s="174" t="s">
        <v>198</v>
      </c>
      <c r="U341" s="176" t="s">
        <v>199</v>
      </c>
      <c r="V341" s="176" t="s">
        <v>200</v>
      </c>
      <c r="W341" s="176" t="s">
        <v>201</v>
      </c>
      <c r="X341" s="176" t="s">
        <v>202</v>
      </c>
      <c r="Y341" s="176" t="s">
        <v>203</v>
      </c>
      <c r="Z341" s="176" t="s">
        <v>204</v>
      </c>
      <c r="AA341" s="176" t="s">
        <v>205</v>
      </c>
      <c r="AB341" s="177" t="s">
        <v>206</v>
      </c>
      <c r="AD341" s="173" t="s">
        <v>10</v>
      </c>
      <c r="AE341" s="175" t="s">
        <v>197</v>
      </c>
      <c r="AF341" s="174" t="s">
        <v>198</v>
      </c>
      <c r="AG341" s="176" t="s">
        <v>199</v>
      </c>
      <c r="AH341" s="176" t="s">
        <v>200</v>
      </c>
      <c r="AI341" s="176" t="s">
        <v>201</v>
      </c>
      <c r="AJ341" s="176" t="s">
        <v>202</v>
      </c>
      <c r="AK341" s="176" t="s">
        <v>203</v>
      </c>
      <c r="AL341" s="176" t="s">
        <v>204</v>
      </c>
      <c r="AM341" s="176" t="s">
        <v>205</v>
      </c>
      <c r="AN341" s="177" t="s">
        <v>339</v>
      </c>
    </row>
    <row r="342" spans="2:40" x14ac:dyDescent="0.35">
      <c r="B342" s="208">
        <v>44470</v>
      </c>
      <c r="C342" s="178">
        <v>140</v>
      </c>
      <c r="D342" s="178">
        <f>C342*2.88</f>
        <v>403.2</v>
      </c>
      <c r="E342" s="178">
        <v>31</v>
      </c>
      <c r="F342" s="178">
        <v>15</v>
      </c>
      <c r="G342" s="178">
        <v>185</v>
      </c>
      <c r="H342" s="178">
        <v>3.5</v>
      </c>
      <c r="I342" s="178">
        <v>135</v>
      </c>
      <c r="J342" s="178">
        <v>4.5999999999999996</v>
      </c>
      <c r="K342" s="178">
        <v>276</v>
      </c>
      <c r="L342" s="178">
        <v>227.5</v>
      </c>
      <c r="M342" s="178">
        <v>119</v>
      </c>
      <c r="N342" s="179">
        <v>0</v>
      </c>
      <c r="P342" s="180">
        <v>44470</v>
      </c>
      <c r="Q342" s="178">
        <v>140</v>
      </c>
      <c r="R342" s="205">
        <f>Q342*2.88</f>
        <v>403.2</v>
      </c>
      <c r="S342" s="178">
        <v>0</v>
      </c>
      <c r="T342" s="178">
        <v>398.40000000000003</v>
      </c>
      <c r="U342" s="178">
        <v>0</v>
      </c>
      <c r="V342" s="178">
        <v>0</v>
      </c>
      <c r="W342" s="178">
        <v>0</v>
      </c>
      <c r="X342" s="178">
        <v>0</v>
      </c>
      <c r="Y342" s="178">
        <v>0</v>
      </c>
      <c r="Z342" s="178">
        <v>0</v>
      </c>
      <c r="AA342" s="178">
        <v>0</v>
      </c>
      <c r="AB342" s="206">
        <f t="shared" ref="AB342:AB372" si="83">SUM(S342:AA342)</f>
        <v>398.40000000000003</v>
      </c>
      <c r="AD342" s="180">
        <v>44470</v>
      </c>
      <c r="AE342" s="301">
        <f>S342*Assumption!$K$7</f>
        <v>0</v>
      </c>
      <c r="AF342" s="301">
        <f>T342*Assumption!$K$10</f>
        <v>16334.400000000001</v>
      </c>
      <c r="AG342" s="301">
        <f>U342*Assumption!$K$9</f>
        <v>0</v>
      </c>
      <c r="AH342" s="301">
        <f>V342*Assumption!$K$11</f>
        <v>0</v>
      </c>
      <c r="AI342" s="301">
        <f>W342*Assumption!$K$6</f>
        <v>0</v>
      </c>
      <c r="AJ342" s="301">
        <f>X342*Assumption!$K$8</f>
        <v>0</v>
      </c>
      <c r="AK342" s="301">
        <f>Y342*Assumption!$K$12</f>
        <v>0</v>
      </c>
      <c r="AL342" s="301">
        <f>Z342*Assumption!$K$14</f>
        <v>0</v>
      </c>
      <c r="AM342" s="301">
        <f>AA342*Assumption!$K$13</f>
        <v>0</v>
      </c>
      <c r="AN342" s="206">
        <f t="shared" ref="AN342:AN372" si="84">SUM(AE342:AM342)</f>
        <v>16334.400000000001</v>
      </c>
    </row>
    <row r="343" spans="2:40" x14ac:dyDescent="0.35">
      <c r="B343" s="208">
        <v>44471</v>
      </c>
      <c r="C343" s="178">
        <v>140</v>
      </c>
      <c r="D343" s="178">
        <f t="shared" ref="D343:D372" si="85">C343*2.88</f>
        <v>403.2</v>
      </c>
      <c r="E343" s="178">
        <v>31</v>
      </c>
      <c r="F343" s="178">
        <v>15</v>
      </c>
      <c r="G343" s="178">
        <v>185</v>
      </c>
      <c r="H343" s="178">
        <v>3.5</v>
      </c>
      <c r="I343" s="178">
        <v>135</v>
      </c>
      <c r="J343" s="178">
        <v>4.5999999999999996</v>
      </c>
      <c r="K343" s="178">
        <v>276</v>
      </c>
      <c r="L343" s="178">
        <v>227.5</v>
      </c>
      <c r="M343" s="178">
        <v>119</v>
      </c>
      <c r="N343" s="179">
        <v>0</v>
      </c>
      <c r="P343" s="182">
        <f>P342+1</f>
        <v>44471</v>
      </c>
      <c r="Q343" s="178">
        <v>140</v>
      </c>
      <c r="R343" s="205">
        <f t="shared" ref="R343:R372" si="86">Q343*2.88</f>
        <v>403.2</v>
      </c>
      <c r="S343" s="178">
        <v>0</v>
      </c>
      <c r="T343" s="178">
        <v>398.40000000000003</v>
      </c>
      <c r="U343" s="178">
        <v>0</v>
      </c>
      <c r="V343" s="178">
        <v>0</v>
      </c>
      <c r="W343" s="178">
        <v>0</v>
      </c>
      <c r="X343" s="178">
        <v>0</v>
      </c>
      <c r="Y343" s="178">
        <v>0</v>
      </c>
      <c r="Z343" s="178">
        <v>0</v>
      </c>
      <c r="AA343" s="178">
        <v>0</v>
      </c>
      <c r="AB343" s="206">
        <f t="shared" si="83"/>
        <v>398.40000000000003</v>
      </c>
      <c r="AD343" s="182">
        <f>AD342+1</f>
        <v>44471</v>
      </c>
      <c r="AE343" s="301">
        <f>S343*Assumption!$K$7</f>
        <v>0</v>
      </c>
      <c r="AF343" s="301">
        <f>T343*Assumption!$K$10</f>
        <v>16334.400000000001</v>
      </c>
      <c r="AG343" s="301">
        <f>U343*Assumption!$K$9</f>
        <v>0</v>
      </c>
      <c r="AH343" s="301">
        <f>V343*Assumption!$K$11</f>
        <v>0</v>
      </c>
      <c r="AI343" s="301">
        <f>W343*Assumption!$K$6</f>
        <v>0</v>
      </c>
      <c r="AJ343" s="301">
        <f>X343*Assumption!$K$8</f>
        <v>0</v>
      </c>
      <c r="AK343" s="301">
        <f>Y343*Assumption!$K$12</f>
        <v>0</v>
      </c>
      <c r="AL343" s="301">
        <f>Z343*Assumption!$K$14</f>
        <v>0</v>
      </c>
      <c r="AM343" s="301">
        <f>AA343*Assumption!$K$13</f>
        <v>0</v>
      </c>
      <c r="AN343" s="206">
        <f t="shared" si="84"/>
        <v>16334.400000000001</v>
      </c>
    </row>
    <row r="344" spans="2:40" x14ac:dyDescent="0.35">
      <c r="B344" s="208">
        <v>44472</v>
      </c>
      <c r="C344" s="178">
        <v>140</v>
      </c>
      <c r="D344" s="178">
        <f t="shared" si="85"/>
        <v>403.2</v>
      </c>
      <c r="E344" s="178">
        <v>31</v>
      </c>
      <c r="F344" s="178">
        <v>15</v>
      </c>
      <c r="G344" s="178">
        <v>185</v>
      </c>
      <c r="H344" s="178">
        <v>3.5</v>
      </c>
      <c r="I344" s="178">
        <v>135</v>
      </c>
      <c r="J344" s="178">
        <v>4.5999999999999996</v>
      </c>
      <c r="K344" s="178">
        <v>276</v>
      </c>
      <c r="L344" s="178">
        <v>227.5</v>
      </c>
      <c r="M344" s="178">
        <v>119</v>
      </c>
      <c r="N344" s="179">
        <v>0</v>
      </c>
      <c r="P344" s="182">
        <f t="shared" ref="P344:P372" si="87">P343+1</f>
        <v>44472</v>
      </c>
      <c r="Q344" s="178">
        <v>140</v>
      </c>
      <c r="R344" s="205">
        <f t="shared" si="86"/>
        <v>403.2</v>
      </c>
      <c r="S344" s="178">
        <v>0</v>
      </c>
      <c r="T344" s="178">
        <v>396</v>
      </c>
      <c r="U344" s="178">
        <v>0</v>
      </c>
      <c r="V344" s="178">
        <v>0</v>
      </c>
      <c r="W344" s="178">
        <v>0</v>
      </c>
      <c r="X344" s="178">
        <v>0</v>
      </c>
      <c r="Y344" s="178">
        <v>0</v>
      </c>
      <c r="Z344" s="178">
        <v>0</v>
      </c>
      <c r="AA344" s="178">
        <v>0</v>
      </c>
      <c r="AB344" s="206">
        <f t="shared" si="83"/>
        <v>396</v>
      </c>
      <c r="AD344" s="182">
        <f t="shared" ref="AD344:AD372" si="88">AD343+1</f>
        <v>44472</v>
      </c>
      <c r="AE344" s="301">
        <f>S344*Assumption!$K$7</f>
        <v>0</v>
      </c>
      <c r="AF344" s="301">
        <f>T344*Assumption!$K$10</f>
        <v>16236</v>
      </c>
      <c r="AG344" s="301">
        <f>U344*Assumption!$K$9</f>
        <v>0</v>
      </c>
      <c r="AH344" s="301">
        <f>V344*Assumption!$K$11</f>
        <v>0</v>
      </c>
      <c r="AI344" s="301">
        <f>W344*Assumption!$K$6</f>
        <v>0</v>
      </c>
      <c r="AJ344" s="301">
        <f>X344*Assumption!$K$8</f>
        <v>0</v>
      </c>
      <c r="AK344" s="301">
        <f>Y344*Assumption!$K$12</f>
        <v>0</v>
      </c>
      <c r="AL344" s="301">
        <f>Z344*Assumption!$K$14</f>
        <v>0</v>
      </c>
      <c r="AM344" s="301">
        <f>AA344*Assumption!$K$13</f>
        <v>0</v>
      </c>
      <c r="AN344" s="206">
        <f t="shared" si="84"/>
        <v>16236</v>
      </c>
    </row>
    <row r="345" spans="2:40" x14ac:dyDescent="0.35">
      <c r="B345" s="208">
        <v>44473</v>
      </c>
      <c r="C345" s="178">
        <v>140</v>
      </c>
      <c r="D345" s="178">
        <f t="shared" si="85"/>
        <v>403.2</v>
      </c>
      <c r="E345" s="178">
        <v>31</v>
      </c>
      <c r="F345" s="178">
        <v>15</v>
      </c>
      <c r="G345" s="178">
        <v>185</v>
      </c>
      <c r="H345" s="178">
        <v>3.5</v>
      </c>
      <c r="I345" s="178">
        <v>135</v>
      </c>
      <c r="J345" s="178">
        <v>4.5999999999999996</v>
      </c>
      <c r="K345" s="178">
        <v>276</v>
      </c>
      <c r="L345" s="178">
        <v>227.5</v>
      </c>
      <c r="M345" s="178">
        <v>119</v>
      </c>
      <c r="N345" s="179">
        <v>0</v>
      </c>
      <c r="P345" s="182">
        <f t="shared" si="87"/>
        <v>44473</v>
      </c>
      <c r="Q345" s="178">
        <v>140</v>
      </c>
      <c r="R345" s="205">
        <f t="shared" si="86"/>
        <v>403.2</v>
      </c>
      <c r="S345" s="178">
        <v>0</v>
      </c>
      <c r="T345" s="178">
        <v>398.40000000000003</v>
      </c>
      <c r="U345" s="178">
        <v>0</v>
      </c>
      <c r="V345" s="178">
        <v>0</v>
      </c>
      <c r="W345" s="178">
        <v>0</v>
      </c>
      <c r="X345" s="178">
        <v>0</v>
      </c>
      <c r="Y345" s="178">
        <v>0</v>
      </c>
      <c r="Z345" s="178">
        <v>0</v>
      </c>
      <c r="AA345" s="178">
        <v>0</v>
      </c>
      <c r="AB345" s="206">
        <f t="shared" si="83"/>
        <v>398.40000000000003</v>
      </c>
      <c r="AD345" s="182">
        <f t="shared" si="88"/>
        <v>44473</v>
      </c>
      <c r="AE345" s="301">
        <f>S345*Assumption!$K$7</f>
        <v>0</v>
      </c>
      <c r="AF345" s="301">
        <f>T345*Assumption!$K$10</f>
        <v>16334.400000000001</v>
      </c>
      <c r="AG345" s="301">
        <f>U345*Assumption!$K$9</f>
        <v>0</v>
      </c>
      <c r="AH345" s="301">
        <f>V345*Assumption!$K$11</f>
        <v>0</v>
      </c>
      <c r="AI345" s="301">
        <f>W345*Assumption!$K$6</f>
        <v>0</v>
      </c>
      <c r="AJ345" s="301">
        <f>X345*Assumption!$K$8</f>
        <v>0</v>
      </c>
      <c r="AK345" s="301">
        <f>Y345*Assumption!$K$12</f>
        <v>0</v>
      </c>
      <c r="AL345" s="301">
        <f>Z345*Assumption!$K$14</f>
        <v>0</v>
      </c>
      <c r="AM345" s="301">
        <f>AA345*Assumption!$K$13</f>
        <v>0</v>
      </c>
      <c r="AN345" s="206">
        <f t="shared" si="84"/>
        <v>16334.400000000001</v>
      </c>
    </row>
    <row r="346" spans="2:40" x14ac:dyDescent="0.35">
      <c r="B346" s="208">
        <v>44474</v>
      </c>
      <c r="C346" s="178">
        <v>140</v>
      </c>
      <c r="D346" s="178">
        <f t="shared" si="85"/>
        <v>403.2</v>
      </c>
      <c r="E346" s="178">
        <v>31</v>
      </c>
      <c r="F346" s="178">
        <v>15</v>
      </c>
      <c r="G346" s="178">
        <v>185</v>
      </c>
      <c r="H346" s="178">
        <v>3.5</v>
      </c>
      <c r="I346" s="178">
        <v>135</v>
      </c>
      <c r="J346" s="178">
        <v>4.5999999999999996</v>
      </c>
      <c r="K346" s="178">
        <v>276</v>
      </c>
      <c r="L346" s="178">
        <v>227.5</v>
      </c>
      <c r="M346" s="178">
        <v>119</v>
      </c>
      <c r="N346" s="179">
        <v>0</v>
      </c>
      <c r="P346" s="182">
        <f t="shared" si="87"/>
        <v>44474</v>
      </c>
      <c r="Q346" s="178">
        <v>140</v>
      </c>
      <c r="R346" s="205">
        <f t="shared" si="86"/>
        <v>403.2</v>
      </c>
      <c r="S346" s="178">
        <v>0</v>
      </c>
      <c r="T346" s="178">
        <v>396</v>
      </c>
      <c r="U346" s="178">
        <v>0</v>
      </c>
      <c r="V346" s="178">
        <v>0</v>
      </c>
      <c r="W346" s="178">
        <v>0</v>
      </c>
      <c r="X346" s="178">
        <v>0</v>
      </c>
      <c r="Y346" s="178">
        <v>0</v>
      </c>
      <c r="Z346" s="178">
        <v>0</v>
      </c>
      <c r="AA346" s="178">
        <v>0</v>
      </c>
      <c r="AB346" s="206">
        <f t="shared" si="83"/>
        <v>396</v>
      </c>
      <c r="AD346" s="182">
        <f t="shared" si="88"/>
        <v>44474</v>
      </c>
      <c r="AE346" s="301">
        <f>S346*Assumption!$K$7</f>
        <v>0</v>
      </c>
      <c r="AF346" s="301">
        <f>T346*Assumption!$K$10</f>
        <v>16236</v>
      </c>
      <c r="AG346" s="301">
        <f>U346*Assumption!$K$9</f>
        <v>0</v>
      </c>
      <c r="AH346" s="301">
        <f>V346*Assumption!$K$11</f>
        <v>0</v>
      </c>
      <c r="AI346" s="301">
        <f>W346*Assumption!$K$6</f>
        <v>0</v>
      </c>
      <c r="AJ346" s="301">
        <f>X346*Assumption!$K$8</f>
        <v>0</v>
      </c>
      <c r="AK346" s="301">
        <f>Y346*Assumption!$K$12</f>
        <v>0</v>
      </c>
      <c r="AL346" s="301">
        <f>Z346*Assumption!$K$14</f>
        <v>0</v>
      </c>
      <c r="AM346" s="301">
        <f>AA346*Assumption!$K$13</f>
        <v>0</v>
      </c>
      <c r="AN346" s="206">
        <f t="shared" si="84"/>
        <v>16236</v>
      </c>
    </row>
    <row r="347" spans="2:40" x14ac:dyDescent="0.35">
      <c r="B347" s="208">
        <v>44475</v>
      </c>
      <c r="C347" s="178">
        <v>140</v>
      </c>
      <c r="D347" s="178">
        <f t="shared" si="85"/>
        <v>403.2</v>
      </c>
      <c r="E347" s="178">
        <v>31</v>
      </c>
      <c r="F347" s="178">
        <v>15</v>
      </c>
      <c r="G347" s="178">
        <v>185</v>
      </c>
      <c r="H347" s="178">
        <v>3.5</v>
      </c>
      <c r="I347" s="178">
        <v>135</v>
      </c>
      <c r="J347" s="178">
        <v>4.5999999999999996</v>
      </c>
      <c r="K347" s="178">
        <v>276</v>
      </c>
      <c r="L347" s="178">
        <v>227.5</v>
      </c>
      <c r="M347" s="178">
        <v>119</v>
      </c>
      <c r="N347" s="179">
        <v>0</v>
      </c>
      <c r="P347" s="182">
        <f t="shared" si="87"/>
        <v>44475</v>
      </c>
      <c r="Q347" s="178">
        <v>140</v>
      </c>
      <c r="R347" s="205">
        <f t="shared" si="86"/>
        <v>403.2</v>
      </c>
      <c r="S347" s="178">
        <v>0</v>
      </c>
      <c r="T347" s="178">
        <v>398.40000000000003</v>
      </c>
      <c r="U347" s="178">
        <v>0</v>
      </c>
      <c r="V347" s="178">
        <v>0</v>
      </c>
      <c r="W347" s="178">
        <v>0</v>
      </c>
      <c r="X347" s="178">
        <v>0</v>
      </c>
      <c r="Y347" s="178">
        <v>0</v>
      </c>
      <c r="Z347" s="178">
        <v>0</v>
      </c>
      <c r="AA347" s="178">
        <v>0</v>
      </c>
      <c r="AB347" s="206">
        <f t="shared" si="83"/>
        <v>398.40000000000003</v>
      </c>
      <c r="AD347" s="182">
        <f t="shared" si="88"/>
        <v>44475</v>
      </c>
      <c r="AE347" s="301">
        <f>S347*Assumption!$K$7</f>
        <v>0</v>
      </c>
      <c r="AF347" s="301">
        <f>T347*Assumption!$K$10</f>
        <v>16334.400000000001</v>
      </c>
      <c r="AG347" s="301">
        <f>U347*Assumption!$K$9</f>
        <v>0</v>
      </c>
      <c r="AH347" s="301">
        <f>V347*Assumption!$K$11</f>
        <v>0</v>
      </c>
      <c r="AI347" s="301">
        <f>W347*Assumption!$K$6</f>
        <v>0</v>
      </c>
      <c r="AJ347" s="301">
        <f>X347*Assumption!$K$8</f>
        <v>0</v>
      </c>
      <c r="AK347" s="301">
        <f>Y347*Assumption!$K$12</f>
        <v>0</v>
      </c>
      <c r="AL347" s="301">
        <f>Z347*Assumption!$K$14</f>
        <v>0</v>
      </c>
      <c r="AM347" s="301">
        <f>AA347*Assumption!$K$13</f>
        <v>0</v>
      </c>
      <c r="AN347" s="206">
        <f t="shared" si="84"/>
        <v>16334.400000000001</v>
      </c>
    </row>
    <row r="348" spans="2:40" x14ac:dyDescent="0.35">
      <c r="B348" s="208">
        <v>44476</v>
      </c>
      <c r="C348" s="178">
        <v>0</v>
      </c>
      <c r="D348" s="178">
        <f t="shared" si="85"/>
        <v>0</v>
      </c>
      <c r="E348" s="178">
        <v>0</v>
      </c>
      <c r="F348" s="178">
        <v>0</v>
      </c>
      <c r="G348" s="178">
        <v>0</v>
      </c>
      <c r="H348" s="178">
        <v>0</v>
      </c>
      <c r="I348" s="178">
        <v>0</v>
      </c>
      <c r="J348" s="178">
        <v>0</v>
      </c>
      <c r="K348" s="178">
        <v>0</v>
      </c>
      <c r="L348" s="178">
        <v>0</v>
      </c>
      <c r="M348" s="178">
        <v>0</v>
      </c>
      <c r="N348" s="179">
        <v>0</v>
      </c>
      <c r="P348" s="182">
        <f t="shared" si="87"/>
        <v>44476</v>
      </c>
      <c r="Q348" s="178">
        <v>0</v>
      </c>
      <c r="R348" s="205">
        <f t="shared" si="86"/>
        <v>0</v>
      </c>
      <c r="S348" s="178">
        <v>0</v>
      </c>
      <c r="T348" s="178">
        <v>0</v>
      </c>
      <c r="U348" s="178">
        <v>0</v>
      </c>
      <c r="V348" s="178">
        <v>0</v>
      </c>
      <c r="W348" s="178">
        <v>0</v>
      </c>
      <c r="X348" s="178">
        <v>0</v>
      </c>
      <c r="Y348" s="178">
        <v>0</v>
      </c>
      <c r="Z348" s="178">
        <v>0</v>
      </c>
      <c r="AA348" s="178">
        <v>0</v>
      </c>
      <c r="AB348" s="206">
        <f t="shared" si="83"/>
        <v>0</v>
      </c>
      <c r="AD348" s="182">
        <f t="shared" si="88"/>
        <v>44476</v>
      </c>
      <c r="AE348" s="301">
        <f>S348*Assumption!$K$7</f>
        <v>0</v>
      </c>
      <c r="AF348" s="301">
        <f>T348*Assumption!$K$10</f>
        <v>0</v>
      </c>
      <c r="AG348" s="301">
        <f>U348*Assumption!$K$9</f>
        <v>0</v>
      </c>
      <c r="AH348" s="301">
        <f>V348*Assumption!$K$11</f>
        <v>0</v>
      </c>
      <c r="AI348" s="301">
        <f>W348*Assumption!$K$6</f>
        <v>0</v>
      </c>
      <c r="AJ348" s="301">
        <f>X348*Assumption!$K$8</f>
        <v>0</v>
      </c>
      <c r="AK348" s="301">
        <f>Y348*Assumption!$K$12</f>
        <v>0</v>
      </c>
      <c r="AL348" s="301">
        <f>Z348*Assumption!$K$14</f>
        <v>0</v>
      </c>
      <c r="AM348" s="301">
        <f>AA348*Assumption!$K$13</f>
        <v>0</v>
      </c>
      <c r="AN348" s="206">
        <f t="shared" si="84"/>
        <v>0</v>
      </c>
    </row>
    <row r="349" spans="2:40" x14ac:dyDescent="0.35">
      <c r="B349" s="208">
        <v>44477</v>
      </c>
      <c r="C349" s="178">
        <v>0</v>
      </c>
      <c r="D349" s="178">
        <f t="shared" si="85"/>
        <v>0</v>
      </c>
      <c r="E349" s="178">
        <v>0</v>
      </c>
      <c r="F349" s="178">
        <v>0</v>
      </c>
      <c r="G349" s="178">
        <v>0</v>
      </c>
      <c r="H349" s="178">
        <v>0</v>
      </c>
      <c r="I349" s="178">
        <v>0</v>
      </c>
      <c r="J349" s="178">
        <v>0</v>
      </c>
      <c r="K349" s="178">
        <v>0</v>
      </c>
      <c r="L349" s="178">
        <v>0</v>
      </c>
      <c r="M349" s="178">
        <v>0</v>
      </c>
      <c r="N349" s="179">
        <v>0</v>
      </c>
      <c r="P349" s="182">
        <f t="shared" si="87"/>
        <v>44477</v>
      </c>
      <c r="Q349" s="178">
        <v>0</v>
      </c>
      <c r="R349" s="205">
        <f t="shared" si="86"/>
        <v>0</v>
      </c>
      <c r="S349" s="178">
        <v>0</v>
      </c>
      <c r="T349" s="178">
        <v>0</v>
      </c>
      <c r="U349" s="178">
        <v>0</v>
      </c>
      <c r="V349" s="178">
        <v>0</v>
      </c>
      <c r="W349" s="178">
        <v>0</v>
      </c>
      <c r="X349" s="178">
        <v>0</v>
      </c>
      <c r="Y349" s="178">
        <v>0</v>
      </c>
      <c r="Z349" s="178">
        <v>0</v>
      </c>
      <c r="AA349" s="178">
        <v>0</v>
      </c>
      <c r="AB349" s="206">
        <f t="shared" si="83"/>
        <v>0</v>
      </c>
      <c r="AD349" s="182">
        <f t="shared" si="88"/>
        <v>44477</v>
      </c>
      <c r="AE349" s="301">
        <f>S349*Assumption!$K$7</f>
        <v>0</v>
      </c>
      <c r="AF349" s="301">
        <f>T349*Assumption!$K$10</f>
        <v>0</v>
      </c>
      <c r="AG349" s="301">
        <f>U349*Assumption!$K$9</f>
        <v>0</v>
      </c>
      <c r="AH349" s="301">
        <f>V349*Assumption!$K$11</f>
        <v>0</v>
      </c>
      <c r="AI349" s="301">
        <f>W349*Assumption!$K$6</f>
        <v>0</v>
      </c>
      <c r="AJ349" s="301">
        <f>X349*Assumption!$K$8</f>
        <v>0</v>
      </c>
      <c r="AK349" s="301">
        <f>Y349*Assumption!$K$12</f>
        <v>0</v>
      </c>
      <c r="AL349" s="301">
        <f>Z349*Assumption!$K$14</f>
        <v>0</v>
      </c>
      <c r="AM349" s="301">
        <f>AA349*Assumption!$K$13</f>
        <v>0</v>
      </c>
      <c r="AN349" s="206">
        <f t="shared" si="84"/>
        <v>0</v>
      </c>
    </row>
    <row r="350" spans="2:40" x14ac:dyDescent="0.35">
      <c r="B350" s="208">
        <v>44478</v>
      </c>
      <c r="C350" s="178">
        <v>0</v>
      </c>
      <c r="D350" s="178">
        <f t="shared" si="85"/>
        <v>0</v>
      </c>
      <c r="E350" s="178">
        <v>0</v>
      </c>
      <c r="F350" s="178">
        <v>0</v>
      </c>
      <c r="G350" s="178">
        <v>0</v>
      </c>
      <c r="H350" s="178">
        <v>0</v>
      </c>
      <c r="I350" s="178">
        <v>0</v>
      </c>
      <c r="J350" s="178">
        <v>0</v>
      </c>
      <c r="K350" s="178">
        <v>0</v>
      </c>
      <c r="L350" s="178">
        <v>0</v>
      </c>
      <c r="M350" s="178">
        <v>0</v>
      </c>
      <c r="N350" s="179">
        <v>0</v>
      </c>
      <c r="P350" s="182">
        <f t="shared" si="87"/>
        <v>44478</v>
      </c>
      <c r="Q350" s="178">
        <v>0</v>
      </c>
      <c r="R350" s="205">
        <f t="shared" si="86"/>
        <v>0</v>
      </c>
      <c r="S350" s="178">
        <v>0</v>
      </c>
      <c r="T350" s="178">
        <v>0</v>
      </c>
      <c r="U350" s="178">
        <v>0</v>
      </c>
      <c r="V350" s="178">
        <v>0</v>
      </c>
      <c r="W350" s="178">
        <v>0</v>
      </c>
      <c r="X350" s="178">
        <v>0</v>
      </c>
      <c r="Y350" s="178">
        <v>0</v>
      </c>
      <c r="Z350" s="178">
        <v>0</v>
      </c>
      <c r="AA350" s="178">
        <v>0</v>
      </c>
      <c r="AB350" s="206">
        <f t="shared" si="83"/>
        <v>0</v>
      </c>
      <c r="AD350" s="182">
        <f t="shared" si="88"/>
        <v>44478</v>
      </c>
      <c r="AE350" s="301">
        <f>S350*Assumption!$K$7</f>
        <v>0</v>
      </c>
      <c r="AF350" s="301">
        <f>T350*Assumption!$K$10</f>
        <v>0</v>
      </c>
      <c r="AG350" s="301">
        <f>U350*Assumption!$K$9</f>
        <v>0</v>
      </c>
      <c r="AH350" s="301">
        <f>V350*Assumption!$K$11</f>
        <v>0</v>
      </c>
      <c r="AI350" s="301">
        <f>W350*Assumption!$K$6</f>
        <v>0</v>
      </c>
      <c r="AJ350" s="301">
        <f>X350*Assumption!$K$8</f>
        <v>0</v>
      </c>
      <c r="AK350" s="301">
        <f>Y350*Assumption!$K$12</f>
        <v>0</v>
      </c>
      <c r="AL350" s="301">
        <f>Z350*Assumption!$K$14</f>
        <v>0</v>
      </c>
      <c r="AM350" s="301">
        <f>AA350*Assumption!$K$13</f>
        <v>0</v>
      </c>
      <c r="AN350" s="206">
        <f t="shared" si="84"/>
        <v>0</v>
      </c>
    </row>
    <row r="351" spans="2:40" x14ac:dyDescent="0.35">
      <c r="B351" s="208">
        <v>44479</v>
      </c>
      <c r="C351" s="178">
        <v>0</v>
      </c>
      <c r="D351" s="178">
        <f t="shared" si="85"/>
        <v>0</v>
      </c>
      <c r="E351" s="178">
        <v>0</v>
      </c>
      <c r="F351" s="178">
        <v>0</v>
      </c>
      <c r="G351" s="178">
        <v>0</v>
      </c>
      <c r="H351" s="178">
        <v>0</v>
      </c>
      <c r="I351" s="178">
        <v>0</v>
      </c>
      <c r="J351" s="178">
        <v>0</v>
      </c>
      <c r="K351" s="178">
        <v>0</v>
      </c>
      <c r="L351" s="178">
        <v>0</v>
      </c>
      <c r="M351" s="178">
        <v>0</v>
      </c>
      <c r="N351" s="179">
        <v>0</v>
      </c>
      <c r="P351" s="182">
        <f t="shared" si="87"/>
        <v>44479</v>
      </c>
      <c r="Q351" s="178">
        <v>0</v>
      </c>
      <c r="R351" s="205">
        <f t="shared" si="86"/>
        <v>0</v>
      </c>
      <c r="S351" s="178">
        <v>0</v>
      </c>
      <c r="T351" s="178">
        <v>0</v>
      </c>
      <c r="U351" s="178">
        <v>0</v>
      </c>
      <c r="V351" s="178">
        <v>0</v>
      </c>
      <c r="W351" s="178">
        <v>0</v>
      </c>
      <c r="X351" s="178">
        <v>0</v>
      </c>
      <c r="Y351" s="178">
        <v>0</v>
      </c>
      <c r="Z351" s="178">
        <v>0</v>
      </c>
      <c r="AA351" s="178">
        <v>0</v>
      </c>
      <c r="AB351" s="206">
        <f t="shared" si="83"/>
        <v>0</v>
      </c>
      <c r="AD351" s="182">
        <f t="shared" si="88"/>
        <v>44479</v>
      </c>
      <c r="AE351" s="301">
        <f>S351*Assumption!$K$7</f>
        <v>0</v>
      </c>
      <c r="AF351" s="301">
        <f>T351*Assumption!$K$10</f>
        <v>0</v>
      </c>
      <c r="AG351" s="301">
        <f>U351*Assumption!$K$9</f>
        <v>0</v>
      </c>
      <c r="AH351" s="301">
        <f>V351*Assumption!$K$11</f>
        <v>0</v>
      </c>
      <c r="AI351" s="301">
        <f>W351*Assumption!$K$6</f>
        <v>0</v>
      </c>
      <c r="AJ351" s="301">
        <f>X351*Assumption!$K$8</f>
        <v>0</v>
      </c>
      <c r="AK351" s="301">
        <f>Y351*Assumption!$K$12</f>
        <v>0</v>
      </c>
      <c r="AL351" s="301">
        <f>Z351*Assumption!$K$14</f>
        <v>0</v>
      </c>
      <c r="AM351" s="301">
        <f>AA351*Assumption!$K$13</f>
        <v>0</v>
      </c>
      <c r="AN351" s="206">
        <f t="shared" si="84"/>
        <v>0</v>
      </c>
    </row>
    <row r="352" spans="2:40" x14ac:dyDescent="0.35">
      <c r="B352" s="208">
        <v>44480</v>
      </c>
      <c r="C352" s="178">
        <v>140</v>
      </c>
      <c r="D352" s="178">
        <f t="shared" si="85"/>
        <v>403.2</v>
      </c>
      <c r="E352" s="178">
        <v>33</v>
      </c>
      <c r="F352" s="178">
        <v>17</v>
      </c>
      <c r="G352" s="178">
        <v>170</v>
      </c>
      <c r="H352" s="178">
        <v>3.5</v>
      </c>
      <c r="I352" s="178">
        <v>160</v>
      </c>
      <c r="J352" s="178">
        <v>4.8</v>
      </c>
      <c r="K352" s="178">
        <v>270</v>
      </c>
      <c r="L352" s="178">
        <v>227.5</v>
      </c>
      <c r="M352" s="178">
        <v>119</v>
      </c>
      <c r="N352" s="179">
        <v>0</v>
      </c>
      <c r="P352" s="182">
        <f t="shared" si="87"/>
        <v>44480</v>
      </c>
      <c r="Q352" s="178">
        <v>140</v>
      </c>
      <c r="R352" s="205">
        <f t="shared" si="86"/>
        <v>403.2</v>
      </c>
      <c r="S352" s="178">
        <v>94.8</v>
      </c>
      <c r="T352" s="178">
        <v>300</v>
      </c>
      <c r="U352" s="178">
        <v>0</v>
      </c>
      <c r="V352" s="178">
        <v>0</v>
      </c>
      <c r="W352" s="178">
        <v>0</v>
      </c>
      <c r="X352" s="178">
        <v>0</v>
      </c>
      <c r="Y352" s="178">
        <v>0</v>
      </c>
      <c r="Z352" s="178">
        <v>0</v>
      </c>
      <c r="AA352" s="178">
        <v>0</v>
      </c>
      <c r="AB352" s="206">
        <f t="shared" si="83"/>
        <v>394.8</v>
      </c>
      <c r="AD352" s="182">
        <f t="shared" si="88"/>
        <v>44480</v>
      </c>
      <c r="AE352" s="301">
        <f>S352*Assumption!$K$7</f>
        <v>7868.4</v>
      </c>
      <c r="AF352" s="301">
        <f>T352*Assumption!$K$10</f>
        <v>12300</v>
      </c>
      <c r="AG352" s="301">
        <f>U352*Assumption!$K$9</f>
        <v>0</v>
      </c>
      <c r="AH352" s="301">
        <f>V352*Assumption!$K$11</f>
        <v>0</v>
      </c>
      <c r="AI352" s="301">
        <f>W352*Assumption!$K$6</f>
        <v>0</v>
      </c>
      <c r="AJ352" s="301">
        <f>X352*Assumption!$K$8</f>
        <v>0</v>
      </c>
      <c r="AK352" s="301">
        <f>Y352*Assumption!$K$12</f>
        <v>0</v>
      </c>
      <c r="AL352" s="301">
        <f>Z352*Assumption!$K$14</f>
        <v>0</v>
      </c>
      <c r="AM352" s="301">
        <f>AA352*Assumption!$K$13</f>
        <v>0</v>
      </c>
      <c r="AN352" s="206">
        <f t="shared" si="84"/>
        <v>20168.400000000001</v>
      </c>
    </row>
    <row r="353" spans="2:40" x14ac:dyDescent="0.35">
      <c r="B353" s="208">
        <v>44481</v>
      </c>
      <c r="C353" s="178">
        <v>140</v>
      </c>
      <c r="D353" s="178">
        <f t="shared" si="85"/>
        <v>403.2</v>
      </c>
      <c r="E353" s="178">
        <v>33</v>
      </c>
      <c r="F353" s="178">
        <v>17</v>
      </c>
      <c r="G353" s="178">
        <v>170</v>
      </c>
      <c r="H353" s="178">
        <v>3.5</v>
      </c>
      <c r="I353" s="178">
        <v>160</v>
      </c>
      <c r="J353" s="178">
        <v>4.8</v>
      </c>
      <c r="K353" s="178">
        <v>270</v>
      </c>
      <c r="L353" s="178">
        <v>227.5</v>
      </c>
      <c r="M353" s="178">
        <v>119</v>
      </c>
      <c r="N353" s="179">
        <v>0</v>
      </c>
      <c r="P353" s="182">
        <f t="shared" si="87"/>
        <v>44481</v>
      </c>
      <c r="Q353" s="178">
        <v>140</v>
      </c>
      <c r="R353" s="205">
        <f t="shared" si="86"/>
        <v>403.2</v>
      </c>
      <c r="S353" s="178">
        <v>240</v>
      </c>
      <c r="T353" s="178">
        <v>156</v>
      </c>
      <c r="U353" s="178">
        <v>0</v>
      </c>
      <c r="V353" s="178">
        <v>0</v>
      </c>
      <c r="W353" s="178">
        <v>0</v>
      </c>
      <c r="X353" s="178">
        <v>0</v>
      </c>
      <c r="Y353" s="178">
        <v>0</v>
      </c>
      <c r="Z353" s="178">
        <v>0</v>
      </c>
      <c r="AA353" s="178">
        <v>0</v>
      </c>
      <c r="AB353" s="206">
        <f t="shared" si="83"/>
        <v>396</v>
      </c>
      <c r="AD353" s="182">
        <f t="shared" si="88"/>
        <v>44481</v>
      </c>
      <c r="AE353" s="301">
        <f>S353*Assumption!$K$7</f>
        <v>19920</v>
      </c>
      <c r="AF353" s="301">
        <f>T353*Assumption!$K$10</f>
        <v>6396</v>
      </c>
      <c r="AG353" s="301">
        <f>U353*Assumption!$K$9</f>
        <v>0</v>
      </c>
      <c r="AH353" s="301">
        <f>V353*Assumption!$K$11</f>
        <v>0</v>
      </c>
      <c r="AI353" s="301">
        <f>W353*Assumption!$K$6</f>
        <v>0</v>
      </c>
      <c r="AJ353" s="301">
        <f>X353*Assumption!$K$8</f>
        <v>0</v>
      </c>
      <c r="AK353" s="301">
        <f>Y353*Assumption!$K$12</f>
        <v>0</v>
      </c>
      <c r="AL353" s="301">
        <f>Z353*Assumption!$K$14</f>
        <v>0</v>
      </c>
      <c r="AM353" s="301">
        <f>AA353*Assumption!$K$13</f>
        <v>0</v>
      </c>
      <c r="AN353" s="206">
        <f t="shared" si="84"/>
        <v>26316</v>
      </c>
    </row>
    <row r="354" spans="2:40" x14ac:dyDescent="0.35">
      <c r="B354" s="208">
        <v>44482</v>
      </c>
      <c r="C354" s="178">
        <v>140</v>
      </c>
      <c r="D354" s="178">
        <f t="shared" si="85"/>
        <v>403.2</v>
      </c>
      <c r="E354" s="178">
        <v>33</v>
      </c>
      <c r="F354" s="178">
        <v>17</v>
      </c>
      <c r="G354" s="178">
        <v>170</v>
      </c>
      <c r="H354" s="178">
        <v>3.5</v>
      </c>
      <c r="I354" s="178">
        <v>160</v>
      </c>
      <c r="J354" s="178">
        <v>4.8</v>
      </c>
      <c r="K354" s="178">
        <v>270</v>
      </c>
      <c r="L354" s="178">
        <v>227.5</v>
      </c>
      <c r="M354" s="178">
        <v>119</v>
      </c>
      <c r="N354" s="179">
        <v>0</v>
      </c>
      <c r="P354" s="182">
        <f t="shared" si="87"/>
        <v>44482</v>
      </c>
      <c r="Q354" s="178">
        <v>140</v>
      </c>
      <c r="R354" s="205">
        <f t="shared" si="86"/>
        <v>403.2</v>
      </c>
      <c r="S354" s="178">
        <v>237.6</v>
      </c>
      <c r="T354" s="178">
        <v>158.4</v>
      </c>
      <c r="U354" s="178">
        <v>0</v>
      </c>
      <c r="V354" s="178">
        <v>0</v>
      </c>
      <c r="W354" s="178">
        <v>0</v>
      </c>
      <c r="X354" s="178">
        <v>0</v>
      </c>
      <c r="Y354" s="178">
        <v>0</v>
      </c>
      <c r="Z354" s="178">
        <v>0</v>
      </c>
      <c r="AA354" s="178">
        <v>0</v>
      </c>
      <c r="AB354" s="206">
        <f t="shared" si="83"/>
        <v>396</v>
      </c>
      <c r="AD354" s="182">
        <f t="shared" si="88"/>
        <v>44482</v>
      </c>
      <c r="AE354" s="301">
        <f>S354*Assumption!$K$7</f>
        <v>19720.8</v>
      </c>
      <c r="AF354" s="301">
        <f>T354*Assumption!$K$10</f>
        <v>6494.4000000000005</v>
      </c>
      <c r="AG354" s="301">
        <f>U354*Assumption!$K$9</f>
        <v>0</v>
      </c>
      <c r="AH354" s="301">
        <f>V354*Assumption!$K$11</f>
        <v>0</v>
      </c>
      <c r="AI354" s="301">
        <f>W354*Assumption!$K$6</f>
        <v>0</v>
      </c>
      <c r="AJ354" s="301">
        <f>X354*Assumption!$K$8</f>
        <v>0</v>
      </c>
      <c r="AK354" s="301">
        <f>Y354*Assumption!$K$12</f>
        <v>0</v>
      </c>
      <c r="AL354" s="301">
        <f>Z354*Assumption!$K$14</f>
        <v>0</v>
      </c>
      <c r="AM354" s="301">
        <f>AA354*Assumption!$K$13</f>
        <v>0</v>
      </c>
      <c r="AN354" s="206">
        <f t="shared" si="84"/>
        <v>26215.200000000001</v>
      </c>
    </row>
    <row r="355" spans="2:40" x14ac:dyDescent="0.35">
      <c r="B355" s="208">
        <v>44483</v>
      </c>
      <c r="C355" s="178">
        <v>140</v>
      </c>
      <c r="D355" s="178">
        <f t="shared" si="85"/>
        <v>403.2</v>
      </c>
      <c r="E355" s="178">
        <v>33</v>
      </c>
      <c r="F355" s="178">
        <v>17</v>
      </c>
      <c r="G355" s="178">
        <v>170</v>
      </c>
      <c r="H355" s="178">
        <v>3.5</v>
      </c>
      <c r="I355" s="178">
        <v>160</v>
      </c>
      <c r="J355" s="178">
        <v>4.8</v>
      </c>
      <c r="K355" s="178">
        <v>270</v>
      </c>
      <c r="L355" s="178">
        <v>227.5</v>
      </c>
      <c r="M355" s="178">
        <v>119</v>
      </c>
      <c r="N355" s="179">
        <v>0</v>
      </c>
      <c r="P355" s="182">
        <f t="shared" si="87"/>
        <v>44483</v>
      </c>
      <c r="Q355" s="178">
        <v>140</v>
      </c>
      <c r="R355" s="205">
        <f t="shared" si="86"/>
        <v>403.2</v>
      </c>
      <c r="S355" s="178">
        <v>180</v>
      </c>
      <c r="T355" s="178">
        <v>216</v>
      </c>
      <c r="U355" s="178">
        <v>0</v>
      </c>
      <c r="V355" s="178">
        <v>0</v>
      </c>
      <c r="W355" s="178">
        <v>0</v>
      </c>
      <c r="X355" s="178">
        <v>0</v>
      </c>
      <c r="Y355" s="178">
        <v>0</v>
      </c>
      <c r="Z355" s="178">
        <v>0</v>
      </c>
      <c r="AA355" s="178">
        <v>0</v>
      </c>
      <c r="AB355" s="206">
        <f t="shared" si="83"/>
        <v>396</v>
      </c>
      <c r="AD355" s="182">
        <f t="shared" si="88"/>
        <v>44483</v>
      </c>
      <c r="AE355" s="301">
        <f>S355*Assumption!$K$7</f>
        <v>14940</v>
      </c>
      <c r="AF355" s="301">
        <f>T355*Assumption!$K$10</f>
        <v>8856</v>
      </c>
      <c r="AG355" s="301">
        <f>U355*Assumption!$K$9</f>
        <v>0</v>
      </c>
      <c r="AH355" s="301">
        <f>V355*Assumption!$K$11</f>
        <v>0</v>
      </c>
      <c r="AI355" s="301">
        <f>W355*Assumption!$K$6</f>
        <v>0</v>
      </c>
      <c r="AJ355" s="301">
        <f>X355*Assumption!$K$8</f>
        <v>0</v>
      </c>
      <c r="AK355" s="301">
        <f>Y355*Assumption!$K$12</f>
        <v>0</v>
      </c>
      <c r="AL355" s="301">
        <f>Z355*Assumption!$K$14</f>
        <v>0</v>
      </c>
      <c r="AM355" s="301">
        <f>AA355*Assumption!$K$13</f>
        <v>0</v>
      </c>
      <c r="AN355" s="206">
        <f t="shared" si="84"/>
        <v>23796</v>
      </c>
    </row>
    <row r="356" spans="2:40" x14ac:dyDescent="0.35">
      <c r="B356" s="208">
        <v>44484</v>
      </c>
      <c r="C356" s="178">
        <v>140</v>
      </c>
      <c r="D356" s="178">
        <f t="shared" si="85"/>
        <v>403.2</v>
      </c>
      <c r="E356" s="178">
        <v>32</v>
      </c>
      <c r="F356" s="178">
        <v>16</v>
      </c>
      <c r="G356" s="178">
        <v>180</v>
      </c>
      <c r="H356" s="178">
        <v>3.5</v>
      </c>
      <c r="I356" s="178">
        <v>154.5</v>
      </c>
      <c r="J356" s="178">
        <v>4.5</v>
      </c>
      <c r="K356" s="178">
        <v>289</v>
      </c>
      <c r="L356" s="178">
        <v>227.5</v>
      </c>
      <c r="M356" s="178">
        <v>119</v>
      </c>
      <c r="N356" s="179">
        <v>0</v>
      </c>
      <c r="P356" s="182">
        <f t="shared" si="87"/>
        <v>44484</v>
      </c>
      <c r="Q356" s="178">
        <v>140</v>
      </c>
      <c r="R356" s="205">
        <f t="shared" si="86"/>
        <v>403.2</v>
      </c>
      <c r="S356" s="178">
        <v>156</v>
      </c>
      <c r="T356" s="178">
        <v>120</v>
      </c>
      <c r="U356" s="178">
        <v>118.8</v>
      </c>
      <c r="V356" s="178">
        <v>0</v>
      </c>
      <c r="W356" s="178">
        <v>0</v>
      </c>
      <c r="X356" s="178">
        <v>0</v>
      </c>
      <c r="Y356" s="178">
        <v>0</v>
      </c>
      <c r="Z356" s="178">
        <v>0</v>
      </c>
      <c r="AA356" s="178">
        <v>0</v>
      </c>
      <c r="AB356" s="206">
        <f t="shared" si="83"/>
        <v>394.8</v>
      </c>
      <c r="AD356" s="182">
        <f t="shared" si="88"/>
        <v>44484</v>
      </c>
      <c r="AE356" s="301">
        <f>S356*Assumption!$K$7</f>
        <v>12948</v>
      </c>
      <c r="AF356" s="301">
        <f>T356*Assumption!$K$10</f>
        <v>4920</v>
      </c>
      <c r="AG356" s="301">
        <f>U356*Assumption!$K$9</f>
        <v>6534</v>
      </c>
      <c r="AH356" s="301">
        <f>V356*Assumption!$K$11</f>
        <v>0</v>
      </c>
      <c r="AI356" s="301">
        <f>W356*Assumption!$K$6</f>
        <v>0</v>
      </c>
      <c r="AJ356" s="301">
        <f>X356*Assumption!$K$8</f>
        <v>0</v>
      </c>
      <c r="AK356" s="301">
        <f>Y356*Assumption!$K$12</f>
        <v>0</v>
      </c>
      <c r="AL356" s="301">
        <f>Z356*Assumption!$K$14</f>
        <v>0</v>
      </c>
      <c r="AM356" s="301">
        <f>AA356*Assumption!$K$13</f>
        <v>0</v>
      </c>
      <c r="AN356" s="206">
        <f t="shared" si="84"/>
        <v>24402</v>
      </c>
    </row>
    <row r="357" spans="2:40" x14ac:dyDescent="0.35">
      <c r="B357" s="208">
        <v>44485</v>
      </c>
      <c r="C357" s="178">
        <v>140</v>
      </c>
      <c r="D357" s="178">
        <f t="shared" si="85"/>
        <v>403.2</v>
      </c>
      <c r="E357" s="178">
        <v>32</v>
      </c>
      <c r="F357" s="178">
        <v>16</v>
      </c>
      <c r="G357" s="178">
        <v>180</v>
      </c>
      <c r="H357" s="178">
        <v>3.5</v>
      </c>
      <c r="I357" s="178">
        <v>154.5</v>
      </c>
      <c r="J357" s="178">
        <v>4.5</v>
      </c>
      <c r="K357" s="178">
        <v>289</v>
      </c>
      <c r="L357" s="178">
        <v>227.5</v>
      </c>
      <c r="M357" s="178">
        <v>119</v>
      </c>
      <c r="N357" s="179">
        <v>0</v>
      </c>
      <c r="P357" s="182">
        <f t="shared" si="87"/>
        <v>44485</v>
      </c>
      <c r="Q357" s="178">
        <v>140</v>
      </c>
      <c r="R357" s="205">
        <f t="shared" si="86"/>
        <v>403.2</v>
      </c>
      <c r="S357" s="178">
        <v>204</v>
      </c>
      <c r="T357" s="178">
        <v>108</v>
      </c>
      <c r="U357" s="178">
        <v>81</v>
      </c>
      <c r="V357" s="178">
        <v>0</v>
      </c>
      <c r="W357" s="178">
        <v>0</v>
      </c>
      <c r="X357" s="178">
        <v>0</v>
      </c>
      <c r="Y357" s="178">
        <v>0</v>
      </c>
      <c r="Z357" s="178">
        <v>0</v>
      </c>
      <c r="AA357" s="178">
        <v>0</v>
      </c>
      <c r="AB357" s="206">
        <f t="shared" si="83"/>
        <v>393</v>
      </c>
      <c r="AD357" s="182">
        <f t="shared" si="88"/>
        <v>44485</v>
      </c>
      <c r="AE357" s="301">
        <f>S357*Assumption!$K$7</f>
        <v>16932</v>
      </c>
      <c r="AF357" s="301">
        <f>T357*Assumption!$K$10</f>
        <v>4428</v>
      </c>
      <c r="AG357" s="301">
        <f>U357*Assumption!$K$9</f>
        <v>4455</v>
      </c>
      <c r="AH357" s="301">
        <f>V357*Assumption!$K$11</f>
        <v>0</v>
      </c>
      <c r="AI357" s="301">
        <f>W357*Assumption!$K$6</f>
        <v>0</v>
      </c>
      <c r="AJ357" s="301">
        <f>X357*Assumption!$K$8</f>
        <v>0</v>
      </c>
      <c r="AK357" s="301">
        <f>Y357*Assumption!$K$12</f>
        <v>0</v>
      </c>
      <c r="AL357" s="301">
        <f>Z357*Assumption!$K$14</f>
        <v>0</v>
      </c>
      <c r="AM357" s="301">
        <f>AA357*Assumption!$K$13</f>
        <v>0</v>
      </c>
      <c r="AN357" s="206">
        <f t="shared" si="84"/>
        <v>25815</v>
      </c>
    </row>
    <row r="358" spans="2:40" x14ac:dyDescent="0.35">
      <c r="B358" s="208">
        <v>44486</v>
      </c>
      <c r="C358" s="178">
        <v>140</v>
      </c>
      <c r="D358" s="178">
        <f t="shared" si="85"/>
        <v>403.2</v>
      </c>
      <c r="E358" s="178">
        <v>32</v>
      </c>
      <c r="F358" s="178">
        <v>16</v>
      </c>
      <c r="G358" s="178">
        <v>180</v>
      </c>
      <c r="H358" s="178">
        <v>3.5</v>
      </c>
      <c r="I358" s="178">
        <v>154.5</v>
      </c>
      <c r="J358" s="178">
        <v>4.5</v>
      </c>
      <c r="K358" s="178">
        <v>289</v>
      </c>
      <c r="L358" s="178">
        <v>227.5</v>
      </c>
      <c r="M358" s="178">
        <v>119</v>
      </c>
      <c r="N358" s="179">
        <v>0</v>
      </c>
      <c r="P358" s="182">
        <f t="shared" si="87"/>
        <v>44486</v>
      </c>
      <c r="Q358" s="178">
        <v>140</v>
      </c>
      <c r="R358" s="205">
        <f t="shared" si="86"/>
        <v>403.2</v>
      </c>
      <c r="S358" s="178">
        <v>242.4</v>
      </c>
      <c r="T358" s="178">
        <v>86.4</v>
      </c>
      <c r="U358" s="178">
        <v>64.8</v>
      </c>
      <c r="V358" s="178">
        <v>0</v>
      </c>
      <c r="W358" s="178">
        <v>0</v>
      </c>
      <c r="X358" s="178">
        <v>0</v>
      </c>
      <c r="Y358" s="178">
        <v>0</v>
      </c>
      <c r="Z358" s="178">
        <v>0</v>
      </c>
      <c r="AA358" s="178">
        <v>0</v>
      </c>
      <c r="AB358" s="206">
        <f t="shared" si="83"/>
        <v>393.6</v>
      </c>
      <c r="AD358" s="182">
        <f t="shared" si="88"/>
        <v>44486</v>
      </c>
      <c r="AE358" s="301">
        <f>S358*Assumption!$K$7</f>
        <v>20119.2</v>
      </c>
      <c r="AF358" s="301">
        <f>T358*Assumption!$K$10</f>
        <v>3542.4</v>
      </c>
      <c r="AG358" s="301">
        <f>U358*Assumption!$K$9</f>
        <v>3564</v>
      </c>
      <c r="AH358" s="301">
        <f>V358*Assumption!$K$11</f>
        <v>0</v>
      </c>
      <c r="AI358" s="301">
        <f>W358*Assumption!$K$6</f>
        <v>0</v>
      </c>
      <c r="AJ358" s="301">
        <f>X358*Assumption!$K$8</f>
        <v>0</v>
      </c>
      <c r="AK358" s="301">
        <f>Y358*Assumption!$K$12</f>
        <v>0</v>
      </c>
      <c r="AL358" s="301">
        <f>Z358*Assumption!$K$14</f>
        <v>0</v>
      </c>
      <c r="AM358" s="301">
        <f>AA358*Assumption!$K$13</f>
        <v>0</v>
      </c>
      <c r="AN358" s="206">
        <f t="shared" si="84"/>
        <v>27225.600000000002</v>
      </c>
    </row>
    <row r="359" spans="2:40" x14ac:dyDescent="0.35">
      <c r="B359" s="208">
        <v>44487</v>
      </c>
      <c r="C359" s="178">
        <v>140</v>
      </c>
      <c r="D359" s="178">
        <f t="shared" si="85"/>
        <v>403.2</v>
      </c>
      <c r="E359" s="178">
        <v>32</v>
      </c>
      <c r="F359" s="178">
        <v>16</v>
      </c>
      <c r="G359" s="178">
        <v>175</v>
      </c>
      <c r="H359" s="178">
        <v>3.5</v>
      </c>
      <c r="I359" s="178">
        <v>150</v>
      </c>
      <c r="J359" s="178">
        <v>4.5999999999999996</v>
      </c>
      <c r="K359" s="178">
        <v>265</v>
      </c>
      <c r="L359" s="178">
        <v>227.5</v>
      </c>
      <c r="M359" s="178">
        <v>119</v>
      </c>
      <c r="N359" s="179">
        <v>0</v>
      </c>
      <c r="P359" s="182">
        <f t="shared" si="87"/>
        <v>44487</v>
      </c>
      <c r="Q359" s="178">
        <v>140</v>
      </c>
      <c r="R359" s="205">
        <f t="shared" si="86"/>
        <v>403.2</v>
      </c>
      <c r="S359" s="178">
        <v>229.20000000000002</v>
      </c>
      <c r="T359" s="178">
        <v>79.2</v>
      </c>
      <c r="U359" s="178">
        <v>86.399999999999991</v>
      </c>
      <c r="V359" s="178">
        <v>0</v>
      </c>
      <c r="W359" s="178">
        <v>0</v>
      </c>
      <c r="X359" s="178">
        <v>0</v>
      </c>
      <c r="Y359" s="178">
        <v>0</v>
      </c>
      <c r="Z359" s="178">
        <v>0</v>
      </c>
      <c r="AA359" s="178">
        <v>0</v>
      </c>
      <c r="AB359" s="206">
        <f t="shared" si="83"/>
        <v>394.8</v>
      </c>
      <c r="AD359" s="182">
        <f t="shared" si="88"/>
        <v>44487</v>
      </c>
      <c r="AE359" s="301">
        <f>S359*Assumption!$K$7</f>
        <v>19023.600000000002</v>
      </c>
      <c r="AF359" s="301">
        <f>T359*Assumption!$K$10</f>
        <v>3247.2000000000003</v>
      </c>
      <c r="AG359" s="301">
        <f>U359*Assumption!$K$9</f>
        <v>4751.9999999999991</v>
      </c>
      <c r="AH359" s="301">
        <f>V359*Assumption!$K$11</f>
        <v>0</v>
      </c>
      <c r="AI359" s="301">
        <f>W359*Assumption!$K$6</f>
        <v>0</v>
      </c>
      <c r="AJ359" s="301">
        <f>X359*Assumption!$K$8</f>
        <v>0</v>
      </c>
      <c r="AK359" s="301">
        <f>Y359*Assumption!$K$12</f>
        <v>0</v>
      </c>
      <c r="AL359" s="301">
        <f>Z359*Assumption!$K$14</f>
        <v>0</v>
      </c>
      <c r="AM359" s="301">
        <f>AA359*Assumption!$K$13</f>
        <v>0</v>
      </c>
      <c r="AN359" s="206">
        <f t="shared" si="84"/>
        <v>27022.800000000003</v>
      </c>
    </row>
    <row r="360" spans="2:40" x14ac:dyDescent="0.35">
      <c r="B360" s="208">
        <v>44488</v>
      </c>
      <c r="C360" s="178">
        <v>140</v>
      </c>
      <c r="D360" s="178">
        <f t="shared" si="85"/>
        <v>403.2</v>
      </c>
      <c r="E360" s="178">
        <v>32</v>
      </c>
      <c r="F360" s="178">
        <v>16</v>
      </c>
      <c r="G360" s="178">
        <v>175</v>
      </c>
      <c r="H360" s="178">
        <v>3.5</v>
      </c>
      <c r="I360" s="178">
        <v>150</v>
      </c>
      <c r="J360" s="178">
        <v>4.5999999999999996</v>
      </c>
      <c r="K360" s="178">
        <v>265</v>
      </c>
      <c r="L360" s="178">
        <v>227.5</v>
      </c>
      <c r="M360" s="178">
        <v>119</v>
      </c>
      <c r="N360" s="179">
        <v>0</v>
      </c>
      <c r="P360" s="182">
        <f t="shared" si="87"/>
        <v>44488</v>
      </c>
      <c r="Q360" s="178">
        <v>140</v>
      </c>
      <c r="R360" s="205">
        <f t="shared" si="86"/>
        <v>403.2</v>
      </c>
      <c r="S360" s="178">
        <v>204</v>
      </c>
      <c r="T360" s="178">
        <v>122.4</v>
      </c>
      <c r="U360" s="178">
        <v>68.399999999999991</v>
      </c>
      <c r="V360" s="178">
        <v>0</v>
      </c>
      <c r="W360" s="178">
        <v>0</v>
      </c>
      <c r="X360" s="178">
        <v>0</v>
      </c>
      <c r="Y360" s="178">
        <v>0</v>
      </c>
      <c r="Z360" s="178">
        <v>0</v>
      </c>
      <c r="AA360" s="178">
        <v>0</v>
      </c>
      <c r="AB360" s="206">
        <f t="shared" si="83"/>
        <v>394.79999999999995</v>
      </c>
      <c r="AD360" s="182">
        <f t="shared" si="88"/>
        <v>44488</v>
      </c>
      <c r="AE360" s="301">
        <f>S360*Assumption!$K$7</f>
        <v>16932</v>
      </c>
      <c r="AF360" s="301">
        <f>T360*Assumption!$K$10</f>
        <v>5018.4000000000005</v>
      </c>
      <c r="AG360" s="301">
        <f>U360*Assumption!$K$9</f>
        <v>3761.9999999999995</v>
      </c>
      <c r="AH360" s="301">
        <f>V360*Assumption!$K$11</f>
        <v>0</v>
      </c>
      <c r="AI360" s="301">
        <f>W360*Assumption!$K$6</f>
        <v>0</v>
      </c>
      <c r="AJ360" s="301">
        <f>X360*Assumption!$K$8</f>
        <v>0</v>
      </c>
      <c r="AK360" s="301">
        <f>Y360*Assumption!$K$12</f>
        <v>0</v>
      </c>
      <c r="AL360" s="301">
        <f>Z360*Assumption!$K$14</f>
        <v>0</v>
      </c>
      <c r="AM360" s="301">
        <f>AA360*Assumption!$K$13</f>
        <v>0</v>
      </c>
      <c r="AN360" s="206">
        <f t="shared" si="84"/>
        <v>25712.400000000001</v>
      </c>
    </row>
    <row r="361" spans="2:40" x14ac:dyDescent="0.35">
      <c r="B361" s="208">
        <v>44489</v>
      </c>
      <c r="C361" s="178">
        <v>140</v>
      </c>
      <c r="D361" s="178">
        <f t="shared" si="85"/>
        <v>403.2</v>
      </c>
      <c r="E361" s="178">
        <v>32</v>
      </c>
      <c r="F361" s="178">
        <v>16</v>
      </c>
      <c r="G361" s="178">
        <v>175</v>
      </c>
      <c r="H361" s="178">
        <v>3.5</v>
      </c>
      <c r="I361" s="178">
        <v>150</v>
      </c>
      <c r="J361" s="178">
        <v>4.5999999999999996</v>
      </c>
      <c r="K361" s="178">
        <v>265</v>
      </c>
      <c r="L361" s="178">
        <v>227.5</v>
      </c>
      <c r="M361" s="178">
        <v>119</v>
      </c>
      <c r="N361" s="179">
        <v>0</v>
      </c>
      <c r="P361" s="182">
        <f t="shared" si="87"/>
        <v>44489</v>
      </c>
      <c r="Q361" s="178">
        <v>140</v>
      </c>
      <c r="R361" s="205">
        <f t="shared" si="86"/>
        <v>403.2</v>
      </c>
      <c r="S361" s="178">
        <v>192</v>
      </c>
      <c r="T361" s="178">
        <v>201.6</v>
      </c>
      <c r="U361" s="178">
        <v>0</v>
      </c>
      <c r="V361" s="178">
        <v>0</v>
      </c>
      <c r="W361" s="178">
        <v>0</v>
      </c>
      <c r="X361" s="178">
        <v>0</v>
      </c>
      <c r="Y361" s="178">
        <v>0</v>
      </c>
      <c r="Z361" s="178">
        <v>0</v>
      </c>
      <c r="AA361" s="178">
        <v>0</v>
      </c>
      <c r="AB361" s="206">
        <f t="shared" si="83"/>
        <v>393.6</v>
      </c>
      <c r="AD361" s="182">
        <f t="shared" si="88"/>
        <v>44489</v>
      </c>
      <c r="AE361" s="301">
        <f>S361*Assumption!$K$7</f>
        <v>15936</v>
      </c>
      <c r="AF361" s="301">
        <f>T361*Assumption!$K$10</f>
        <v>8265.6</v>
      </c>
      <c r="AG361" s="301">
        <f>U361*Assumption!$K$9</f>
        <v>0</v>
      </c>
      <c r="AH361" s="301">
        <f>V361*Assumption!$K$11</f>
        <v>0</v>
      </c>
      <c r="AI361" s="301">
        <f>W361*Assumption!$K$6</f>
        <v>0</v>
      </c>
      <c r="AJ361" s="301">
        <f>X361*Assumption!$K$8</f>
        <v>0</v>
      </c>
      <c r="AK361" s="301">
        <f>Y361*Assumption!$K$12</f>
        <v>0</v>
      </c>
      <c r="AL361" s="301">
        <f>Z361*Assumption!$K$14</f>
        <v>0</v>
      </c>
      <c r="AM361" s="301">
        <f>AA361*Assumption!$K$13</f>
        <v>0</v>
      </c>
      <c r="AN361" s="206">
        <f t="shared" si="84"/>
        <v>24201.599999999999</v>
      </c>
    </row>
    <row r="362" spans="2:40" x14ac:dyDescent="0.35">
      <c r="B362" s="208">
        <v>44490</v>
      </c>
      <c r="C362" s="178">
        <v>140</v>
      </c>
      <c r="D362" s="178">
        <f t="shared" si="85"/>
        <v>403.2</v>
      </c>
      <c r="E362" s="178">
        <v>32</v>
      </c>
      <c r="F362" s="178">
        <v>16</v>
      </c>
      <c r="G362" s="178">
        <v>175</v>
      </c>
      <c r="H362" s="178">
        <v>3.5</v>
      </c>
      <c r="I362" s="178">
        <v>150</v>
      </c>
      <c r="J362" s="178">
        <v>4.5999999999999996</v>
      </c>
      <c r="K362" s="178">
        <v>265</v>
      </c>
      <c r="L362" s="178">
        <v>227.5</v>
      </c>
      <c r="M362" s="178">
        <v>119</v>
      </c>
      <c r="N362" s="179">
        <v>0</v>
      </c>
      <c r="P362" s="182">
        <f t="shared" si="87"/>
        <v>44490</v>
      </c>
      <c r="Q362" s="178">
        <v>140</v>
      </c>
      <c r="R362" s="205">
        <f t="shared" si="86"/>
        <v>403.2</v>
      </c>
      <c r="S362" s="178">
        <v>204</v>
      </c>
      <c r="T362" s="178">
        <v>192</v>
      </c>
      <c r="U362" s="178">
        <v>0</v>
      </c>
      <c r="V362" s="178">
        <v>0</v>
      </c>
      <c r="W362" s="178">
        <v>0</v>
      </c>
      <c r="X362" s="178">
        <v>0</v>
      </c>
      <c r="Y362" s="178">
        <v>0</v>
      </c>
      <c r="Z362" s="178">
        <v>0</v>
      </c>
      <c r="AA362" s="178">
        <v>0</v>
      </c>
      <c r="AB362" s="206">
        <f t="shared" si="83"/>
        <v>396</v>
      </c>
      <c r="AD362" s="182">
        <f t="shared" si="88"/>
        <v>44490</v>
      </c>
      <c r="AE362" s="301">
        <f>S362*Assumption!$K$7</f>
        <v>16932</v>
      </c>
      <c r="AF362" s="301">
        <f>T362*Assumption!$K$10</f>
        <v>7872</v>
      </c>
      <c r="AG362" s="301">
        <f>U362*Assumption!$K$9</f>
        <v>0</v>
      </c>
      <c r="AH362" s="301">
        <f>V362*Assumption!$K$11</f>
        <v>0</v>
      </c>
      <c r="AI362" s="301">
        <f>W362*Assumption!$K$6</f>
        <v>0</v>
      </c>
      <c r="AJ362" s="301">
        <f>X362*Assumption!$K$8</f>
        <v>0</v>
      </c>
      <c r="AK362" s="301">
        <f>Y362*Assumption!$K$12</f>
        <v>0</v>
      </c>
      <c r="AL362" s="301">
        <f>Z362*Assumption!$K$14</f>
        <v>0</v>
      </c>
      <c r="AM362" s="301">
        <f>AA362*Assumption!$K$13</f>
        <v>0</v>
      </c>
      <c r="AN362" s="206">
        <f t="shared" si="84"/>
        <v>24804</v>
      </c>
    </row>
    <row r="363" spans="2:40" x14ac:dyDescent="0.35">
      <c r="B363" s="208">
        <v>44491</v>
      </c>
      <c r="C363" s="178">
        <v>140</v>
      </c>
      <c r="D363" s="178">
        <f t="shared" si="85"/>
        <v>403.2</v>
      </c>
      <c r="E363" s="178">
        <v>33</v>
      </c>
      <c r="F363" s="178">
        <v>15</v>
      </c>
      <c r="G363" s="178">
        <v>170</v>
      </c>
      <c r="H363" s="178">
        <v>3.5</v>
      </c>
      <c r="I363" s="178">
        <v>155</v>
      </c>
      <c r="J363" s="178">
        <v>4.7</v>
      </c>
      <c r="K363" s="178">
        <v>270</v>
      </c>
      <c r="L363" s="178">
        <v>227.5</v>
      </c>
      <c r="M363" s="178">
        <v>119</v>
      </c>
      <c r="N363" s="179">
        <v>0</v>
      </c>
      <c r="P363" s="182">
        <f t="shared" si="87"/>
        <v>44491</v>
      </c>
      <c r="Q363" s="178">
        <v>140</v>
      </c>
      <c r="R363" s="205">
        <f t="shared" si="86"/>
        <v>403.2</v>
      </c>
      <c r="S363" s="178">
        <v>202.8</v>
      </c>
      <c r="T363" s="178">
        <v>108</v>
      </c>
      <c r="U363" s="178">
        <v>82.8</v>
      </c>
      <c r="V363" s="178">
        <v>0</v>
      </c>
      <c r="W363" s="178">
        <v>0</v>
      </c>
      <c r="X363" s="178">
        <v>0</v>
      </c>
      <c r="Y363" s="178">
        <v>0</v>
      </c>
      <c r="Z363" s="178">
        <v>0</v>
      </c>
      <c r="AA363" s="178">
        <v>0</v>
      </c>
      <c r="AB363" s="206">
        <f t="shared" si="83"/>
        <v>393.6</v>
      </c>
      <c r="AD363" s="182">
        <f t="shared" si="88"/>
        <v>44491</v>
      </c>
      <c r="AE363" s="301">
        <f>S363*Assumption!$K$7</f>
        <v>16832.400000000001</v>
      </c>
      <c r="AF363" s="301">
        <f>T363*Assumption!$K$10</f>
        <v>4428</v>
      </c>
      <c r="AG363" s="301">
        <f>U363*Assumption!$K$9</f>
        <v>4554</v>
      </c>
      <c r="AH363" s="301">
        <f>V363*Assumption!$K$11</f>
        <v>0</v>
      </c>
      <c r="AI363" s="301">
        <f>W363*Assumption!$K$6</f>
        <v>0</v>
      </c>
      <c r="AJ363" s="301">
        <f>X363*Assumption!$K$8</f>
        <v>0</v>
      </c>
      <c r="AK363" s="301">
        <f>Y363*Assumption!$K$12</f>
        <v>0</v>
      </c>
      <c r="AL363" s="301">
        <f>Z363*Assumption!$K$14</f>
        <v>0</v>
      </c>
      <c r="AM363" s="301">
        <f>AA363*Assumption!$K$13</f>
        <v>0</v>
      </c>
      <c r="AN363" s="206">
        <f t="shared" si="84"/>
        <v>25814.400000000001</v>
      </c>
    </row>
    <row r="364" spans="2:40" x14ac:dyDescent="0.35">
      <c r="B364" s="208">
        <v>44492</v>
      </c>
      <c r="C364" s="178">
        <v>140</v>
      </c>
      <c r="D364" s="178">
        <f t="shared" si="85"/>
        <v>403.2</v>
      </c>
      <c r="E364" s="178">
        <v>33</v>
      </c>
      <c r="F364" s="178">
        <v>15</v>
      </c>
      <c r="G364" s="178">
        <v>170</v>
      </c>
      <c r="H364" s="178">
        <v>3.5</v>
      </c>
      <c r="I364" s="178">
        <v>155</v>
      </c>
      <c r="J364" s="178">
        <v>4.7</v>
      </c>
      <c r="K364" s="178">
        <v>270</v>
      </c>
      <c r="L364" s="178">
        <v>227.5</v>
      </c>
      <c r="M364" s="178">
        <v>119</v>
      </c>
      <c r="N364" s="179">
        <v>0</v>
      </c>
      <c r="P364" s="182">
        <f t="shared" si="87"/>
        <v>44492</v>
      </c>
      <c r="Q364" s="178">
        <v>140</v>
      </c>
      <c r="R364" s="205">
        <f t="shared" si="86"/>
        <v>403.2</v>
      </c>
      <c r="S364" s="178">
        <v>204</v>
      </c>
      <c r="T364" s="178">
        <v>120</v>
      </c>
      <c r="U364" s="178">
        <v>68.399999999999991</v>
      </c>
      <c r="V364" s="178">
        <v>0</v>
      </c>
      <c r="W364" s="178">
        <v>0</v>
      </c>
      <c r="X364" s="178">
        <v>0</v>
      </c>
      <c r="Y364" s="178">
        <v>0</v>
      </c>
      <c r="Z364" s="178">
        <v>0</v>
      </c>
      <c r="AA364" s="178">
        <v>0</v>
      </c>
      <c r="AB364" s="206">
        <f t="shared" si="83"/>
        <v>392.4</v>
      </c>
      <c r="AD364" s="182">
        <f t="shared" si="88"/>
        <v>44492</v>
      </c>
      <c r="AE364" s="301">
        <f>S364*Assumption!$K$7</f>
        <v>16932</v>
      </c>
      <c r="AF364" s="301">
        <f>T364*Assumption!$K$10</f>
        <v>4920</v>
      </c>
      <c r="AG364" s="301">
        <f>U364*Assumption!$K$9</f>
        <v>3761.9999999999995</v>
      </c>
      <c r="AH364" s="301">
        <f>V364*Assumption!$K$11</f>
        <v>0</v>
      </c>
      <c r="AI364" s="301">
        <f>W364*Assumption!$K$6</f>
        <v>0</v>
      </c>
      <c r="AJ364" s="301">
        <f>X364*Assumption!$K$8</f>
        <v>0</v>
      </c>
      <c r="AK364" s="301">
        <f>Y364*Assumption!$K$12</f>
        <v>0</v>
      </c>
      <c r="AL364" s="301">
        <f>Z364*Assumption!$K$14</f>
        <v>0</v>
      </c>
      <c r="AM364" s="301">
        <f>AA364*Assumption!$K$13</f>
        <v>0</v>
      </c>
      <c r="AN364" s="206">
        <f t="shared" si="84"/>
        <v>25614</v>
      </c>
    </row>
    <row r="365" spans="2:40" x14ac:dyDescent="0.35">
      <c r="B365" s="208">
        <v>44493</v>
      </c>
      <c r="C365" s="178">
        <v>140</v>
      </c>
      <c r="D365" s="178">
        <f t="shared" si="85"/>
        <v>403.2</v>
      </c>
      <c r="E365" s="178">
        <v>33</v>
      </c>
      <c r="F365" s="178">
        <v>15</v>
      </c>
      <c r="G365" s="178">
        <v>170</v>
      </c>
      <c r="H365" s="178">
        <v>3.5</v>
      </c>
      <c r="I365" s="178">
        <v>155</v>
      </c>
      <c r="J365" s="178">
        <v>4.7</v>
      </c>
      <c r="K365" s="178">
        <v>270</v>
      </c>
      <c r="L365" s="178">
        <v>227.5</v>
      </c>
      <c r="M365" s="178">
        <v>119</v>
      </c>
      <c r="N365" s="179">
        <v>0</v>
      </c>
      <c r="P365" s="182">
        <f t="shared" si="87"/>
        <v>44493</v>
      </c>
      <c r="Q365" s="178">
        <v>140</v>
      </c>
      <c r="R365" s="205">
        <f t="shared" si="86"/>
        <v>403.2</v>
      </c>
      <c r="S365" s="178">
        <v>164.4</v>
      </c>
      <c r="T365" s="178">
        <v>228</v>
      </c>
      <c r="U365" s="178">
        <v>0</v>
      </c>
      <c r="V365" s="178">
        <v>0</v>
      </c>
      <c r="W365" s="178">
        <v>0</v>
      </c>
      <c r="X365" s="178">
        <v>0</v>
      </c>
      <c r="Y365" s="178">
        <v>0</v>
      </c>
      <c r="Z365" s="178">
        <v>0</v>
      </c>
      <c r="AA365" s="178">
        <v>0</v>
      </c>
      <c r="AB365" s="206">
        <f t="shared" si="83"/>
        <v>392.4</v>
      </c>
      <c r="AD365" s="182">
        <f t="shared" si="88"/>
        <v>44493</v>
      </c>
      <c r="AE365" s="301">
        <f>S365*Assumption!$K$7</f>
        <v>13645.2</v>
      </c>
      <c r="AF365" s="301">
        <f>T365*Assumption!$K$10</f>
        <v>9348</v>
      </c>
      <c r="AG365" s="301">
        <f>U365*Assumption!$K$9</f>
        <v>0</v>
      </c>
      <c r="AH365" s="301">
        <f>V365*Assumption!$K$11</f>
        <v>0</v>
      </c>
      <c r="AI365" s="301">
        <f>W365*Assumption!$K$6</f>
        <v>0</v>
      </c>
      <c r="AJ365" s="301">
        <f>X365*Assumption!$K$8</f>
        <v>0</v>
      </c>
      <c r="AK365" s="301">
        <f>Y365*Assumption!$K$12</f>
        <v>0</v>
      </c>
      <c r="AL365" s="301">
        <f>Z365*Assumption!$K$14</f>
        <v>0</v>
      </c>
      <c r="AM365" s="301">
        <f>AA365*Assumption!$K$13</f>
        <v>0</v>
      </c>
      <c r="AN365" s="206">
        <f t="shared" si="84"/>
        <v>22993.200000000001</v>
      </c>
    </row>
    <row r="366" spans="2:40" x14ac:dyDescent="0.35">
      <c r="B366" s="208">
        <v>44494</v>
      </c>
      <c r="C366" s="178">
        <v>140</v>
      </c>
      <c r="D366" s="178">
        <f t="shared" si="85"/>
        <v>403.2</v>
      </c>
      <c r="E366" s="178">
        <v>33</v>
      </c>
      <c r="F366" s="178">
        <v>15</v>
      </c>
      <c r="G366" s="178">
        <v>170</v>
      </c>
      <c r="H366" s="178">
        <v>3.5</v>
      </c>
      <c r="I366" s="178">
        <v>155</v>
      </c>
      <c r="J366" s="178">
        <v>4.7</v>
      </c>
      <c r="K366" s="178">
        <v>270</v>
      </c>
      <c r="L366" s="178">
        <v>227.5</v>
      </c>
      <c r="M366" s="178">
        <v>119</v>
      </c>
      <c r="N366" s="179">
        <v>0</v>
      </c>
      <c r="P366" s="182">
        <f t="shared" si="87"/>
        <v>44494</v>
      </c>
      <c r="Q366" s="178">
        <v>140</v>
      </c>
      <c r="R366" s="205">
        <f t="shared" si="86"/>
        <v>403.2</v>
      </c>
      <c r="S366" s="178">
        <v>120</v>
      </c>
      <c r="T366" s="178">
        <v>182.4</v>
      </c>
      <c r="U366" s="178">
        <v>0</v>
      </c>
      <c r="V366" s="178">
        <v>0</v>
      </c>
      <c r="W366" s="178">
        <v>0</v>
      </c>
      <c r="X366" s="178">
        <v>0</v>
      </c>
      <c r="Y366" s="178">
        <v>90</v>
      </c>
      <c r="Z366" s="178">
        <v>0</v>
      </c>
      <c r="AA366" s="178">
        <v>0</v>
      </c>
      <c r="AB366" s="206">
        <f t="shared" si="83"/>
        <v>392.4</v>
      </c>
      <c r="AD366" s="182">
        <f t="shared" si="88"/>
        <v>44494</v>
      </c>
      <c r="AE366" s="301">
        <f>S366*Assumption!$K$7</f>
        <v>9960</v>
      </c>
      <c r="AF366" s="301">
        <f>T366*Assumption!$K$10</f>
        <v>7478.4000000000005</v>
      </c>
      <c r="AG366" s="301">
        <f>U366*Assumption!$K$9</f>
        <v>0</v>
      </c>
      <c r="AH366" s="301">
        <f>V366*Assumption!$K$11</f>
        <v>0</v>
      </c>
      <c r="AI366" s="301">
        <f>W366*Assumption!$K$6</f>
        <v>0</v>
      </c>
      <c r="AJ366" s="301">
        <f>X366*Assumption!$K$8</f>
        <v>0</v>
      </c>
      <c r="AK366" s="301">
        <f>Y366*Assumption!$K$12</f>
        <v>2970</v>
      </c>
      <c r="AL366" s="301">
        <f>Z366*Assumption!$K$14</f>
        <v>0</v>
      </c>
      <c r="AM366" s="301">
        <f>AA366*Assumption!$K$13</f>
        <v>0</v>
      </c>
      <c r="AN366" s="206">
        <f t="shared" si="84"/>
        <v>20408.400000000001</v>
      </c>
    </row>
    <row r="367" spans="2:40" x14ac:dyDescent="0.35">
      <c r="B367" s="208">
        <v>44495</v>
      </c>
      <c r="C367" s="178">
        <v>140</v>
      </c>
      <c r="D367" s="178">
        <f t="shared" si="85"/>
        <v>403.2</v>
      </c>
      <c r="E367" s="178">
        <v>32.5</v>
      </c>
      <c r="F367" s="178">
        <v>16</v>
      </c>
      <c r="G367" s="178">
        <v>175</v>
      </c>
      <c r="H367" s="178">
        <v>3.5</v>
      </c>
      <c r="I367" s="178">
        <v>145</v>
      </c>
      <c r="J367" s="178">
        <v>4.5</v>
      </c>
      <c r="K367" s="178">
        <v>271</v>
      </c>
      <c r="L367" s="178">
        <v>227.5</v>
      </c>
      <c r="M367" s="178">
        <v>119</v>
      </c>
      <c r="N367" s="179">
        <v>0</v>
      </c>
      <c r="P367" s="182">
        <f t="shared" si="87"/>
        <v>44495</v>
      </c>
      <c r="Q367" s="178">
        <v>140</v>
      </c>
      <c r="R367" s="205">
        <f t="shared" si="86"/>
        <v>403.2</v>
      </c>
      <c r="S367" s="178">
        <v>160.80000000000001</v>
      </c>
      <c r="T367" s="178">
        <v>232.8</v>
      </c>
      <c r="U367" s="178">
        <v>0</v>
      </c>
      <c r="V367" s="178">
        <v>0</v>
      </c>
      <c r="W367" s="178">
        <v>0</v>
      </c>
      <c r="X367" s="178">
        <v>0</v>
      </c>
      <c r="Y367" s="178">
        <v>0</v>
      </c>
      <c r="Z367" s="178">
        <v>0</v>
      </c>
      <c r="AA367" s="178">
        <v>0</v>
      </c>
      <c r="AB367" s="206">
        <f t="shared" si="83"/>
        <v>393.6</v>
      </c>
      <c r="AD367" s="182">
        <f t="shared" si="88"/>
        <v>44495</v>
      </c>
      <c r="AE367" s="301">
        <f>S367*Assumption!$K$7</f>
        <v>13346.400000000001</v>
      </c>
      <c r="AF367" s="301">
        <f>T367*Assumption!$K$10</f>
        <v>9544.8000000000011</v>
      </c>
      <c r="AG367" s="301">
        <f>U367*Assumption!$K$9</f>
        <v>0</v>
      </c>
      <c r="AH367" s="301">
        <f>V367*Assumption!$K$11</f>
        <v>0</v>
      </c>
      <c r="AI367" s="301">
        <f>W367*Assumption!$K$6</f>
        <v>0</v>
      </c>
      <c r="AJ367" s="301">
        <f>X367*Assumption!$K$8</f>
        <v>0</v>
      </c>
      <c r="AK367" s="301">
        <f>Y367*Assumption!$K$12</f>
        <v>0</v>
      </c>
      <c r="AL367" s="301">
        <f>Z367*Assumption!$K$14</f>
        <v>0</v>
      </c>
      <c r="AM367" s="301">
        <f>AA367*Assumption!$K$13</f>
        <v>0</v>
      </c>
      <c r="AN367" s="206">
        <f t="shared" si="84"/>
        <v>22891.200000000004</v>
      </c>
    </row>
    <row r="368" spans="2:40" x14ac:dyDescent="0.35">
      <c r="B368" s="208">
        <v>44496</v>
      </c>
      <c r="C368" s="178">
        <v>140</v>
      </c>
      <c r="D368" s="178">
        <f t="shared" si="85"/>
        <v>403.2</v>
      </c>
      <c r="E368" s="178">
        <v>32.5</v>
      </c>
      <c r="F368" s="178">
        <v>16</v>
      </c>
      <c r="G368" s="178">
        <v>175</v>
      </c>
      <c r="H368" s="178">
        <v>3.5</v>
      </c>
      <c r="I368" s="178">
        <v>145</v>
      </c>
      <c r="J368" s="178">
        <v>4.5</v>
      </c>
      <c r="K368" s="178">
        <v>271</v>
      </c>
      <c r="L368" s="178">
        <v>227.5</v>
      </c>
      <c r="M368" s="178">
        <v>119</v>
      </c>
      <c r="N368" s="179">
        <v>0</v>
      </c>
      <c r="P368" s="182">
        <f t="shared" si="87"/>
        <v>44496</v>
      </c>
      <c r="Q368" s="178">
        <v>140</v>
      </c>
      <c r="R368" s="205">
        <f t="shared" si="86"/>
        <v>403.2</v>
      </c>
      <c r="S368" s="178">
        <v>178.8</v>
      </c>
      <c r="T368" s="178">
        <v>0</v>
      </c>
      <c r="U368" s="178">
        <v>215.99999999999997</v>
      </c>
      <c r="V368" s="178">
        <v>0</v>
      </c>
      <c r="W368" s="178">
        <v>0</v>
      </c>
      <c r="X368" s="178">
        <v>0</v>
      </c>
      <c r="Y368" s="178">
        <v>0</v>
      </c>
      <c r="Z368" s="178">
        <v>0</v>
      </c>
      <c r="AA368" s="178">
        <v>0</v>
      </c>
      <c r="AB368" s="206">
        <f t="shared" si="83"/>
        <v>394.79999999999995</v>
      </c>
      <c r="AD368" s="182">
        <f t="shared" si="88"/>
        <v>44496</v>
      </c>
      <c r="AE368" s="301">
        <f>S368*Assumption!$K$7</f>
        <v>14840.400000000001</v>
      </c>
      <c r="AF368" s="301">
        <f>T368*Assumption!$K$10</f>
        <v>0</v>
      </c>
      <c r="AG368" s="301">
        <f>U368*Assumption!$K$9</f>
        <v>11879.999999999998</v>
      </c>
      <c r="AH368" s="301">
        <f>V368*Assumption!$K$11</f>
        <v>0</v>
      </c>
      <c r="AI368" s="301">
        <f>W368*Assumption!$K$6</f>
        <v>0</v>
      </c>
      <c r="AJ368" s="301">
        <f>X368*Assumption!$K$8</f>
        <v>0</v>
      </c>
      <c r="AK368" s="301">
        <f>Y368*Assumption!$K$12</f>
        <v>0</v>
      </c>
      <c r="AL368" s="301">
        <f>Z368*Assumption!$K$14</f>
        <v>0</v>
      </c>
      <c r="AM368" s="301">
        <f>AA368*Assumption!$K$13</f>
        <v>0</v>
      </c>
      <c r="AN368" s="206">
        <f t="shared" si="84"/>
        <v>26720.400000000001</v>
      </c>
    </row>
    <row r="369" spans="2:40" x14ac:dyDescent="0.35">
      <c r="B369" s="208">
        <v>44497</v>
      </c>
      <c r="C369" s="178">
        <v>140</v>
      </c>
      <c r="D369" s="178">
        <f t="shared" si="85"/>
        <v>403.2</v>
      </c>
      <c r="E369" s="178">
        <v>32.5</v>
      </c>
      <c r="F369" s="178">
        <v>16</v>
      </c>
      <c r="G369" s="178">
        <v>175</v>
      </c>
      <c r="H369" s="178">
        <v>3.5</v>
      </c>
      <c r="I369" s="178">
        <v>145</v>
      </c>
      <c r="J369" s="178">
        <v>4.5</v>
      </c>
      <c r="K369" s="178">
        <v>271</v>
      </c>
      <c r="L369" s="178">
        <v>227.5</v>
      </c>
      <c r="M369" s="178">
        <v>119</v>
      </c>
      <c r="N369" s="179">
        <v>0</v>
      </c>
      <c r="P369" s="182">
        <f t="shared" si="87"/>
        <v>44497</v>
      </c>
      <c r="Q369" s="178">
        <v>140</v>
      </c>
      <c r="R369" s="205">
        <f t="shared" si="86"/>
        <v>403.2</v>
      </c>
      <c r="S369" s="178">
        <v>240</v>
      </c>
      <c r="T369" s="178">
        <v>153.6</v>
      </c>
      <c r="U369" s="178">
        <v>0</v>
      </c>
      <c r="V369" s="178">
        <v>0</v>
      </c>
      <c r="W369" s="178">
        <v>0</v>
      </c>
      <c r="X369" s="178">
        <v>0</v>
      </c>
      <c r="Y369" s="178">
        <v>0</v>
      </c>
      <c r="Z369" s="178">
        <v>0</v>
      </c>
      <c r="AA369" s="178">
        <v>0</v>
      </c>
      <c r="AB369" s="206">
        <f t="shared" si="83"/>
        <v>393.6</v>
      </c>
      <c r="AD369" s="182">
        <f t="shared" si="88"/>
        <v>44497</v>
      </c>
      <c r="AE369" s="301">
        <f>S369*Assumption!$K$7</f>
        <v>19920</v>
      </c>
      <c r="AF369" s="301">
        <f>T369*Assumption!$K$10</f>
        <v>6297.5999999999995</v>
      </c>
      <c r="AG369" s="301">
        <f>U369*Assumption!$K$9</f>
        <v>0</v>
      </c>
      <c r="AH369" s="301">
        <f>V369*Assumption!$K$11</f>
        <v>0</v>
      </c>
      <c r="AI369" s="301">
        <f>W369*Assumption!$K$6</f>
        <v>0</v>
      </c>
      <c r="AJ369" s="301">
        <f>X369*Assumption!$K$8</f>
        <v>0</v>
      </c>
      <c r="AK369" s="301">
        <f>Y369*Assumption!$K$12</f>
        <v>0</v>
      </c>
      <c r="AL369" s="301">
        <f>Z369*Assumption!$K$14</f>
        <v>0</v>
      </c>
      <c r="AM369" s="301">
        <f>AA369*Assumption!$K$13</f>
        <v>0</v>
      </c>
      <c r="AN369" s="206">
        <f t="shared" si="84"/>
        <v>26217.599999999999</v>
      </c>
    </row>
    <row r="370" spans="2:40" x14ac:dyDescent="0.35">
      <c r="B370" s="208">
        <v>44498</v>
      </c>
      <c r="C370" s="178">
        <v>140</v>
      </c>
      <c r="D370" s="178">
        <f t="shared" si="85"/>
        <v>403.2</v>
      </c>
      <c r="E370" s="178">
        <v>32.5</v>
      </c>
      <c r="F370" s="178">
        <v>16</v>
      </c>
      <c r="G370" s="178">
        <v>175</v>
      </c>
      <c r="H370" s="178">
        <v>3.5</v>
      </c>
      <c r="I370" s="178">
        <v>145</v>
      </c>
      <c r="J370" s="178">
        <v>4.5</v>
      </c>
      <c r="K370" s="178">
        <v>271</v>
      </c>
      <c r="L370" s="178">
        <v>227.5</v>
      </c>
      <c r="M370" s="178">
        <v>119</v>
      </c>
      <c r="N370" s="179">
        <v>0</v>
      </c>
      <c r="P370" s="182">
        <f t="shared" si="87"/>
        <v>44498</v>
      </c>
      <c r="Q370" s="178">
        <v>140</v>
      </c>
      <c r="R370" s="205">
        <f t="shared" si="86"/>
        <v>403.2</v>
      </c>
      <c r="S370" s="178">
        <v>164.4</v>
      </c>
      <c r="T370" s="178">
        <v>228</v>
      </c>
      <c r="U370" s="178">
        <v>0</v>
      </c>
      <c r="V370" s="178">
        <v>0</v>
      </c>
      <c r="W370" s="178">
        <v>0</v>
      </c>
      <c r="X370" s="178">
        <v>0</v>
      </c>
      <c r="Y370" s="178">
        <v>0</v>
      </c>
      <c r="Z370" s="178">
        <v>0</v>
      </c>
      <c r="AA370" s="178">
        <v>0</v>
      </c>
      <c r="AB370" s="206">
        <f t="shared" si="83"/>
        <v>392.4</v>
      </c>
      <c r="AD370" s="182">
        <f t="shared" si="88"/>
        <v>44498</v>
      </c>
      <c r="AE370" s="301">
        <f>S370*Assumption!$K$7</f>
        <v>13645.2</v>
      </c>
      <c r="AF370" s="301">
        <f>T370*Assumption!$K$10</f>
        <v>9348</v>
      </c>
      <c r="AG370" s="301">
        <f>U370*Assumption!$K$9</f>
        <v>0</v>
      </c>
      <c r="AH370" s="301">
        <f>V370*Assumption!$K$11</f>
        <v>0</v>
      </c>
      <c r="AI370" s="301">
        <f>W370*Assumption!$K$6</f>
        <v>0</v>
      </c>
      <c r="AJ370" s="301">
        <f>X370*Assumption!$K$8</f>
        <v>0</v>
      </c>
      <c r="AK370" s="301">
        <f>Y370*Assumption!$K$12</f>
        <v>0</v>
      </c>
      <c r="AL370" s="301">
        <f>Z370*Assumption!$K$14</f>
        <v>0</v>
      </c>
      <c r="AM370" s="301">
        <f>AA370*Assumption!$K$13</f>
        <v>0</v>
      </c>
      <c r="AN370" s="206">
        <f t="shared" si="84"/>
        <v>22993.200000000001</v>
      </c>
    </row>
    <row r="371" spans="2:40" x14ac:dyDescent="0.35">
      <c r="B371" s="208">
        <v>44499</v>
      </c>
      <c r="C371" s="178">
        <v>140</v>
      </c>
      <c r="D371" s="178">
        <f t="shared" si="85"/>
        <v>403.2</v>
      </c>
      <c r="E371" s="178">
        <v>32.5</v>
      </c>
      <c r="F371" s="178">
        <v>16</v>
      </c>
      <c r="G371" s="178">
        <v>175</v>
      </c>
      <c r="H371" s="178">
        <v>3.5</v>
      </c>
      <c r="I371" s="178">
        <v>145</v>
      </c>
      <c r="J371" s="178">
        <v>4.5</v>
      </c>
      <c r="K371" s="178">
        <v>271</v>
      </c>
      <c r="L371" s="178">
        <v>227.5</v>
      </c>
      <c r="M371" s="178">
        <v>119</v>
      </c>
      <c r="N371" s="179">
        <v>0</v>
      </c>
      <c r="P371" s="182">
        <f t="shared" si="87"/>
        <v>44499</v>
      </c>
      <c r="Q371" s="178">
        <v>140</v>
      </c>
      <c r="R371" s="205">
        <f t="shared" si="86"/>
        <v>403.2</v>
      </c>
      <c r="S371" s="178">
        <v>210</v>
      </c>
      <c r="T371" s="178">
        <v>184.8</v>
      </c>
      <c r="U371" s="178">
        <v>0</v>
      </c>
      <c r="V371" s="178">
        <v>0</v>
      </c>
      <c r="W371" s="178">
        <v>0</v>
      </c>
      <c r="X371" s="178">
        <v>0</v>
      </c>
      <c r="Y371" s="178">
        <v>0</v>
      </c>
      <c r="Z371" s="178">
        <v>0</v>
      </c>
      <c r="AA371" s="178">
        <v>0</v>
      </c>
      <c r="AB371" s="206">
        <f t="shared" si="83"/>
        <v>394.8</v>
      </c>
      <c r="AD371" s="182">
        <f t="shared" si="88"/>
        <v>44499</v>
      </c>
      <c r="AE371" s="301">
        <f>S371*Assumption!$K$7</f>
        <v>17430</v>
      </c>
      <c r="AF371" s="301">
        <f>T371*Assumption!$K$10</f>
        <v>7576.8</v>
      </c>
      <c r="AG371" s="301">
        <f>U371*Assumption!$K$9</f>
        <v>0</v>
      </c>
      <c r="AH371" s="301">
        <f>V371*Assumption!$K$11</f>
        <v>0</v>
      </c>
      <c r="AI371" s="301">
        <f>W371*Assumption!$K$6</f>
        <v>0</v>
      </c>
      <c r="AJ371" s="301">
        <f>X371*Assumption!$K$8</f>
        <v>0</v>
      </c>
      <c r="AK371" s="301">
        <f>Y371*Assumption!$K$12</f>
        <v>0</v>
      </c>
      <c r="AL371" s="301">
        <f>Z371*Assumption!$K$14</f>
        <v>0</v>
      </c>
      <c r="AM371" s="301">
        <f>AA371*Assumption!$K$13</f>
        <v>0</v>
      </c>
      <c r="AN371" s="206">
        <f t="shared" si="84"/>
        <v>25006.799999999999</v>
      </c>
    </row>
    <row r="372" spans="2:40" x14ac:dyDescent="0.35">
      <c r="B372" s="208">
        <v>44500</v>
      </c>
      <c r="C372" s="178">
        <v>0</v>
      </c>
      <c r="D372" s="178">
        <f t="shared" si="85"/>
        <v>0</v>
      </c>
      <c r="E372" s="178">
        <v>0</v>
      </c>
      <c r="F372" s="178">
        <v>0</v>
      </c>
      <c r="G372" s="178">
        <v>0</v>
      </c>
      <c r="H372" s="178">
        <v>0</v>
      </c>
      <c r="I372" s="178">
        <v>0</v>
      </c>
      <c r="J372" s="178">
        <v>0</v>
      </c>
      <c r="K372" s="178">
        <v>0</v>
      </c>
      <c r="L372" s="178">
        <v>0</v>
      </c>
      <c r="M372" s="178">
        <v>0</v>
      </c>
      <c r="N372" s="179">
        <v>0</v>
      </c>
      <c r="P372" s="182">
        <f t="shared" si="87"/>
        <v>44500</v>
      </c>
      <c r="Q372" s="178">
        <v>0</v>
      </c>
      <c r="R372" s="205">
        <f t="shared" si="86"/>
        <v>0</v>
      </c>
      <c r="S372" s="178">
        <v>0</v>
      </c>
      <c r="T372" s="178">
        <v>0</v>
      </c>
      <c r="U372" s="178">
        <v>0</v>
      </c>
      <c r="V372" s="178">
        <v>0</v>
      </c>
      <c r="W372" s="178">
        <v>0</v>
      </c>
      <c r="X372" s="178">
        <v>0</v>
      </c>
      <c r="Y372" s="178">
        <v>0</v>
      </c>
      <c r="Z372" s="178">
        <v>0</v>
      </c>
      <c r="AA372" s="178">
        <v>0</v>
      </c>
      <c r="AB372" s="206">
        <f t="shared" si="83"/>
        <v>0</v>
      </c>
      <c r="AD372" s="182">
        <f t="shared" si="88"/>
        <v>44500</v>
      </c>
      <c r="AE372" s="301">
        <f>S372*Assumption!$K$7</f>
        <v>0</v>
      </c>
      <c r="AF372" s="301">
        <f>T372*Assumption!$K$10</f>
        <v>0</v>
      </c>
      <c r="AG372" s="301">
        <f>U372*Assumption!$K$9</f>
        <v>0</v>
      </c>
      <c r="AH372" s="301">
        <f>V372*Assumption!$K$11</f>
        <v>0</v>
      </c>
      <c r="AI372" s="301">
        <f>W372*Assumption!$K$6</f>
        <v>0</v>
      </c>
      <c r="AJ372" s="301">
        <f>X372*Assumption!$K$8</f>
        <v>0</v>
      </c>
      <c r="AK372" s="301">
        <f>Y372*Assumption!$K$12</f>
        <v>0</v>
      </c>
      <c r="AL372" s="301">
        <f>Z372*Assumption!$K$14</f>
        <v>0</v>
      </c>
      <c r="AM372" s="301">
        <f>AA372*Assumption!$K$13</f>
        <v>0</v>
      </c>
      <c r="AN372" s="206">
        <f t="shared" si="84"/>
        <v>0</v>
      </c>
    </row>
    <row r="373" spans="2:40" ht="15" thickBot="1" x14ac:dyDescent="0.4">
      <c r="B373" s="194" t="s">
        <v>183</v>
      </c>
      <c r="C373" s="55">
        <f>SUM(C342:C372)</f>
        <v>3640</v>
      </c>
      <c r="D373" s="55">
        <f>SUM(D342:D372)</f>
        <v>10483.200000000001</v>
      </c>
      <c r="E373" s="55">
        <f t="shared" ref="E373:N373" si="89">SUM(E342:E372)</f>
        <v>836.5</v>
      </c>
      <c r="F373" s="55">
        <f t="shared" si="89"/>
        <v>410</v>
      </c>
      <c r="G373" s="55">
        <f t="shared" si="89"/>
        <v>4585</v>
      </c>
      <c r="H373" s="55">
        <f t="shared" si="89"/>
        <v>91</v>
      </c>
      <c r="I373" s="55">
        <f t="shared" si="89"/>
        <v>3858.5</v>
      </c>
      <c r="J373" s="55">
        <f t="shared" si="89"/>
        <v>119.99999999999999</v>
      </c>
      <c r="K373" s="55">
        <f t="shared" si="89"/>
        <v>7098</v>
      </c>
      <c r="L373" s="55">
        <f t="shared" si="89"/>
        <v>5915</v>
      </c>
      <c r="M373" s="55">
        <f t="shared" si="89"/>
        <v>3094</v>
      </c>
      <c r="N373" s="56">
        <f t="shared" si="89"/>
        <v>0</v>
      </c>
      <c r="O373" s="51"/>
      <c r="P373" s="184" t="s">
        <v>183</v>
      </c>
      <c r="Q373" s="188">
        <f t="shared" ref="Q373:AB373" si="90">SUM(Q342:Q372)</f>
        <v>3640</v>
      </c>
      <c r="R373" s="188">
        <f t="shared" si="90"/>
        <v>10483.200000000001</v>
      </c>
      <c r="S373" s="188">
        <f t="shared" si="90"/>
        <v>3829.2000000000007</v>
      </c>
      <c r="T373" s="188">
        <f t="shared" si="90"/>
        <v>5563.2000000000007</v>
      </c>
      <c r="U373" s="188">
        <f t="shared" si="90"/>
        <v>786.6</v>
      </c>
      <c r="V373" s="188">
        <f t="shared" si="90"/>
        <v>0</v>
      </c>
      <c r="W373" s="188">
        <f t="shared" si="90"/>
        <v>0</v>
      </c>
      <c r="X373" s="188">
        <f t="shared" si="90"/>
        <v>0</v>
      </c>
      <c r="Y373" s="188">
        <f t="shared" si="90"/>
        <v>90</v>
      </c>
      <c r="Z373" s="188">
        <f t="shared" si="90"/>
        <v>0</v>
      </c>
      <c r="AA373" s="188">
        <f t="shared" si="90"/>
        <v>0</v>
      </c>
      <c r="AB373" s="189">
        <f t="shared" si="90"/>
        <v>10269</v>
      </c>
      <c r="AD373" s="184" t="s">
        <v>183</v>
      </c>
      <c r="AE373" s="304">
        <f>S373*Assumption!$K$7</f>
        <v>317823.60000000003</v>
      </c>
      <c r="AF373" s="304">
        <f>T373*Assumption!$K$10</f>
        <v>228091.20000000004</v>
      </c>
      <c r="AG373" s="304">
        <f>U373*Assumption!$K$9</f>
        <v>43263</v>
      </c>
      <c r="AH373" s="304">
        <f>V373*Assumption!$K$11</f>
        <v>0</v>
      </c>
      <c r="AI373" s="304">
        <f>W373*Assumption!$K$6</f>
        <v>0</v>
      </c>
      <c r="AJ373" s="304">
        <f>X373*Assumption!$K$8</f>
        <v>0</v>
      </c>
      <c r="AK373" s="304">
        <f>Y373*Assumption!$K$12</f>
        <v>2970</v>
      </c>
      <c r="AL373" s="304">
        <f>Z373*Assumption!$K$14</f>
        <v>0</v>
      </c>
      <c r="AM373" s="304">
        <f>AA373*Assumption!$K$13</f>
        <v>0</v>
      </c>
      <c r="AN373" s="189">
        <f t="shared" ref="AN373" si="91">SUM(AN342:AN372)</f>
        <v>592147.80000000005</v>
      </c>
    </row>
    <row r="374" spans="2:40" x14ac:dyDescent="0.35">
      <c r="B374" s="190"/>
      <c r="C374" s="191"/>
      <c r="D374" s="191"/>
      <c r="E374" s="191"/>
      <c r="F374" s="191"/>
      <c r="G374" s="191"/>
      <c r="H374" s="191"/>
      <c r="I374" s="191"/>
      <c r="J374" s="191"/>
      <c r="K374" s="191"/>
      <c r="L374" s="191"/>
      <c r="M374" s="191"/>
      <c r="N374" s="191"/>
      <c r="P374" s="190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  <c r="AA374" s="191"/>
      <c r="AB374" s="191"/>
      <c r="AD374" s="190"/>
      <c r="AE374" s="191"/>
      <c r="AF374" s="191"/>
      <c r="AG374" s="191"/>
      <c r="AH374" s="191"/>
      <c r="AI374" s="191"/>
      <c r="AJ374" s="191"/>
      <c r="AK374" s="191"/>
      <c r="AL374" s="191"/>
      <c r="AM374" s="191"/>
      <c r="AN374" s="191"/>
    </row>
    <row r="375" spans="2:40" ht="15" thickBot="1" x14ac:dyDescent="0.4">
      <c r="B375" s="190"/>
      <c r="C375" s="191"/>
      <c r="D375" s="191"/>
      <c r="E375" s="191"/>
      <c r="F375" s="191"/>
      <c r="G375" s="191"/>
      <c r="H375" s="191"/>
      <c r="I375" s="191"/>
      <c r="J375" s="191"/>
      <c r="K375" s="191"/>
      <c r="L375" s="191"/>
      <c r="M375" s="191"/>
      <c r="N375" s="191"/>
      <c r="P375" s="190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  <c r="AA375" s="191"/>
      <c r="AB375" s="191"/>
      <c r="AD375" s="190"/>
      <c r="AE375" s="191"/>
      <c r="AF375" s="191"/>
      <c r="AG375" s="191"/>
      <c r="AH375" s="191"/>
      <c r="AI375" s="191"/>
      <c r="AJ375" s="191"/>
      <c r="AK375" s="191"/>
      <c r="AL375" s="191"/>
      <c r="AM375" s="191"/>
      <c r="AN375" s="191"/>
    </row>
    <row r="376" spans="2:40" ht="21" x14ac:dyDescent="0.5">
      <c r="B376" s="565" t="s">
        <v>208</v>
      </c>
      <c r="C376" s="566"/>
      <c r="D376" s="566"/>
      <c r="E376" s="566"/>
      <c r="F376" s="566"/>
      <c r="G376" s="566"/>
      <c r="H376" s="566"/>
      <c r="I376" s="566"/>
      <c r="J376" s="566"/>
      <c r="K376" s="566"/>
      <c r="L376" s="566"/>
      <c r="M376" s="566"/>
      <c r="N376" s="567"/>
      <c r="P376" s="583" t="s">
        <v>208</v>
      </c>
      <c r="Q376" s="584"/>
      <c r="R376" s="584"/>
      <c r="S376" s="584"/>
      <c r="T376" s="584"/>
      <c r="U376" s="584"/>
      <c r="V376" s="584"/>
      <c r="W376" s="584"/>
      <c r="X376" s="584"/>
      <c r="Y376" s="584"/>
      <c r="Z376" s="584"/>
      <c r="AA376" s="584"/>
      <c r="AB376" s="585"/>
      <c r="AD376" s="583" t="s">
        <v>208</v>
      </c>
      <c r="AE376" s="584"/>
      <c r="AF376" s="584"/>
      <c r="AG376" s="584"/>
      <c r="AH376" s="584"/>
      <c r="AI376" s="584"/>
      <c r="AJ376" s="584"/>
      <c r="AK376" s="584"/>
      <c r="AL376" s="584"/>
      <c r="AM376" s="584"/>
      <c r="AN376" s="585"/>
    </row>
    <row r="377" spans="2:40" ht="21.5" thickBot="1" x14ac:dyDescent="0.55000000000000004">
      <c r="B377" s="574">
        <v>44501</v>
      </c>
      <c r="C377" s="575"/>
      <c r="D377" s="575"/>
      <c r="E377" s="575"/>
      <c r="F377" s="575"/>
      <c r="G377" s="575"/>
      <c r="H377" s="575"/>
      <c r="I377" s="575"/>
      <c r="J377" s="575"/>
      <c r="K377" s="575"/>
      <c r="L377" s="575"/>
      <c r="M377" s="575"/>
      <c r="N377" s="576"/>
      <c r="P377" s="586">
        <v>44501</v>
      </c>
      <c r="Q377" s="587"/>
      <c r="R377" s="587"/>
      <c r="S377" s="587"/>
      <c r="T377" s="587"/>
      <c r="U377" s="587"/>
      <c r="V377" s="587"/>
      <c r="W377" s="587"/>
      <c r="X377" s="587"/>
      <c r="Y377" s="587"/>
      <c r="Z377" s="587"/>
      <c r="AA377" s="587"/>
      <c r="AB377" s="588"/>
      <c r="AD377" s="586">
        <v>44501</v>
      </c>
      <c r="AE377" s="587"/>
      <c r="AF377" s="587"/>
      <c r="AG377" s="587"/>
      <c r="AH377" s="587"/>
      <c r="AI377" s="587"/>
      <c r="AJ377" s="587"/>
      <c r="AK377" s="587"/>
      <c r="AL377" s="587"/>
      <c r="AM377" s="587"/>
      <c r="AN377" s="588"/>
    </row>
    <row r="378" spans="2:40" ht="15" thickBot="1" x14ac:dyDescent="0.4">
      <c r="B378" s="577" t="s">
        <v>185</v>
      </c>
      <c r="C378" s="578"/>
      <c r="D378" s="578"/>
      <c r="E378" s="578"/>
      <c r="F378" s="578"/>
      <c r="G378" s="578"/>
      <c r="H378" s="578"/>
      <c r="I378" s="578"/>
      <c r="J378" s="578"/>
      <c r="K378" s="578"/>
      <c r="L378" s="578"/>
      <c r="M378" s="578"/>
      <c r="N378" s="579"/>
      <c r="P378" s="589" t="s">
        <v>186</v>
      </c>
      <c r="Q378" s="590"/>
      <c r="R378" s="590"/>
      <c r="S378" s="590"/>
      <c r="T378" s="590"/>
      <c r="U378" s="590"/>
      <c r="V378" s="590"/>
      <c r="W378" s="590"/>
      <c r="X378" s="590"/>
      <c r="Y378" s="590"/>
      <c r="Z378" s="590"/>
      <c r="AA378" s="590"/>
      <c r="AB378" s="591"/>
      <c r="AD378" s="589" t="s">
        <v>341</v>
      </c>
      <c r="AE378" s="590"/>
      <c r="AF378" s="590"/>
      <c r="AG378" s="590"/>
      <c r="AH378" s="590"/>
      <c r="AI378" s="590"/>
      <c r="AJ378" s="590"/>
      <c r="AK378" s="590"/>
      <c r="AL378" s="590"/>
      <c r="AM378" s="590"/>
      <c r="AN378" s="591"/>
    </row>
    <row r="379" spans="2:40" ht="29.5" thickBot="1" x14ac:dyDescent="0.4">
      <c r="B379" s="173" t="s">
        <v>10</v>
      </c>
      <c r="C379" s="174" t="s">
        <v>187</v>
      </c>
      <c r="D379" s="174" t="s">
        <v>188</v>
      </c>
      <c r="E379" s="176" t="s">
        <v>189</v>
      </c>
      <c r="F379" s="176" t="s">
        <v>47</v>
      </c>
      <c r="G379" s="176" t="s">
        <v>190</v>
      </c>
      <c r="H379" s="176" t="s">
        <v>345</v>
      </c>
      <c r="I379" s="176" t="s">
        <v>191</v>
      </c>
      <c r="J379" s="176" t="s">
        <v>192</v>
      </c>
      <c r="K379" s="176" t="s">
        <v>193</v>
      </c>
      <c r="L379" s="193" t="s">
        <v>194</v>
      </c>
      <c r="M379" s="176" t="s">
        <v>195</v>
      </c>
      <c r="N379" s="177" t="s">
        <v>196</v>
      </c>
      <c r="P379" s="173" t="s">
        <v>10</v>
      </c>
      <c r="Q379" s="174" t="s">
        <v>187</v>
      </c>
      <c r="R379" s="174" t="s">
        <v>188</v>
      </c>
      <c r="S379" s="175" t="s">
        <v>197</v>
      </c>
      <c r="T379" s="174" t="s">
        <v>198</v>
      </c>
      <c r="U379" s="176" t="s">
        <v>199</v>
      </c>
      <c r="V379" s="176" t="s">
        <v>200</v>
      </c>
      <c r="W379" s="176" t="s">
        <v>201</v>
      </c>
      <c r="X379" s="176" t="s">
        <v>202</v>
      </c>
      <c r="Y379" s="176" t="s">
        <v>203</v>
      </c>
      <c r="Z379" s="176" t="s">
        <v>204</v>
      </c>
      <c r="AA379" s="176" t="s">
        <v>205</v>
      </c>
      <c r="AB379" s="177" t="s">
        <v>206</v>
      </c>
      <c r="AD379" s="173" t="s">
        <v>10</v>
      </c>
      <c r="AE379" s="175" t="s">
        <v>197</v>
      </c>
      <c r="AF379" s="174" t="s">
        <v>198</v>
      </c>
      <c r="AG379" s="176" t="s">
        <v>199</v>
      </c>
      <c r="AH379" s="176" t="s">
        <v>200</v>
      </c>
      <c r="AI379" s="176" t="s">
        <v>201</v>
      </c>
      <c r="AJ379" s="176" t="s">
        <v>202</v>
      </c>
      <c r="AK379" s="176" t="s">
        <v>203</v>
      </c>
      <c r="AL379" s="176" t="s">
        <v>204</v>
      </c>
      <c r="AM379" s="176" t="s">
        <v>205</v>
      </c>
      <c r="AN379" s="177" t="s">
        <v>339</v>
      </c>
    </row>
    <row r="380" spans="2:40" x14ac:dyDescent="0.35">
      <c r="B380" s="208">
        <v>44501</v>
      </c>
      <c r="C380" s="178">
        <v>140</v>
      </c>
      <c r="D380" s="178">
        <f>C380*2.88</f>
        <v>403.2</v>
      </c>
      <c r="E380" s="178">
        <v>28</v>
      </c>
      <c r="F380" s="178">
        <v>17.5</v>
      </c>
      <c r="G380" s="178">
        <v>196</v>
      </c>
      <c r="H380" s="178">
        <v>0</v>
      </c>
      <c r="I380" s="178">
        <v>101</v>
      </c>
      <c r="J380" s="178">
        <v>4.5999999999999996</v>
      </c>
      <c r="K380" s="178">
        <v>210</v>
      </c>
      <c r="L380" s="178">
        <v>350</v>
      </c>
      <c r="M380" s="178">
        <v>0</v>
      </c>
      <c r="N380" s="179">
        <v>0</v>
      </c>
      <c r="P380" s="180">
        <v>44501</v>
      </c>
      <c r="Q380" s="178">
        <v>140</v>
      </c>
      <c r="R380" s="205">
        <f>Q380*2.88</f>
        <v>403.2</v>
      </c>
      <c r="S380" s="178">
        <v>0</v>
      </c>
      <c r="T380" s="178">
        <v>398.40000000000003</v>
      </c>
      <c r="U380" s="178">
        <v>0</v>
      </c>
      <c r="V380" s="178">
        <v>0</v>
      </c>
      <c r="W380" s="178">
        <v>0</v>
      </c>
      <c r="X380" s="178">
        <v>0</v>
      </c>
      <c r="Y380" s="178">
        <v>0</v>
      </c>
      <c r="Z380" s="178">
        <v>0</v>
      </c>
      <c r="AA380" s="178">
        <v>0</v>
      </c>
      <c r="AB380" s="206">
        <f t="shared" ref="AB380:AB409" si="92">SUM(S380:AA380)</f>
        <v>398.40000000000003</v>
      </c>
      <c r="AD380" s="180">
        <v>44501</v>
      </c>
      <c r="AE380" s="301">
        <f>S380*Assumption!$K$7</f>
        <v>0</v>
      </c>
      <c r="AF380" s="301">
        <f>T380*Assumption!$K$10</f>
        <v>16334.400000000001</v>
      </c>
      <c r="AG380" s="301">
        <f>U380*Assumption!$K$9</f>
        <v>0</v>
      </c>
      <c r="AH380" s="301">
        <f>V380*Assumption!$K$11</f>
        <v>0</v>
      </c>
      <c r="AI380" s="301">
        <f>W380*Assumption!$K$6</f>
        <v>0</v>
      </c>
      <c r="AJ380" s="301">
        <f>X380*Assumption!$K$8</f>
        <v>0</v>
      </c>
      <c r="AK380" s="301">
        <f>Y380*Assumption!$K$12</f>
        <v>0</v>
      </c>
      <c r="AL380" s="301">
        <f>Z380*Assumption!$K$14</f>
        <v>0</v>
      </c>
      <c r="AM380" s="301">
        <f>AA380*Assumption!$K$13</f>
        <v>0</v>
      </c>
      <c r="AN380" s="206">
        <f t="shared" ref="AN380:AN409" si="93">SUM(AE380:AM380)</f>
        <v>16334.400000000001</v>
      </c>
    </row>
    <row r="381" spans="2:40" x14ac:dyDescent="0.35">
      <c r="B381" s="208">
        <v>44502</v>
      </c>
      <c r="C381" s="178">
        <v>140</v>
      </c>
      <c r="D381" s="178">
        <f t="shared" ref="D381:D409" si="94">C381*2.88</f>
        <v>403.2</v>
      </c>
      <c r="E381" s="178">
        <v>28</v>
      </c>
      <c r="F381" s="178">
        <v>17.5</v>
      </c>
      <c r="G381" s="178">
        <v>196</v>
      </c>
      <c r="H381" s="178">
        <v>0</v>
      </c>
      <c r="I381" s="178">
        <v>101</v>
      </c>
      <c r="J381" s="178">
        <v>4.5999999999999996</v>
      </c>
      <c r="K381" s="178">
        <v>210</v>
      </c>
      <c r="L381" s="178">
        <v>350</v>
      </c>
      <c r="M381" s="178">
        <v>0</v>
      </c>
      <c r="N381" s="179">
        <v>0</v>
      </c>
      <c r="P381" s="182">
        <f>P380+1</f>
        <v>44502</v>
      </c>
      <c r="Q381" s="178">
        <v>140</v>
      </c>
      <c r="R381" s="205">
        <f t="shared" ref="R381:R409" si="95">Q381*2.88</f>
        <v>403.2</v>
      </c>
      <c r="S381" s="178">
        <v>0</v>
      </c>
      <c r="T381" s="178">
        <v>398.40000000000003</v>
      </c>
      <c r="U381" s="178">
        <v>0</v>
      </c>
      <c r="V381" s="178">
        <v>0</v>
      </c>
      <c r="W381" s="178">
        <v>0</v>
      </c>
      <c r="X381" s="178">
        <v>0</v>
      </c>
      <c r="Y381" s="178">
        <v>0</v>
      </c>
      <c r="Z381" s="178">
        <v>0</v>
      </c>
      <c r="AA381" s="178">
        <v>0</v>
      </c>
      <c r="AB381" s="206">
        <f t="shared" si="92"/>
        <v>398.40000000000003</v>
      </c>
      <c r="AD381" s="182">
        <f>AD380+1</f>
        <v>44502</v>
      </c>
      <c r="AE381" s="301">
        <f>S381*Assumption!$K$7</f>
        <v>0</v>
      </c>
      <c r="AF381" s="301">
        <f>T381*Assumption!$K$10</f>
        <v>16334.400000000001</v>
      </c>
      <c r="AG381" s="301">
        <f>U381*Assumption!$K$9</f>
        <v>0</v>
      </c>
      <c r="AH381" s="301">
        <f>V381*Assumption!$K$11</f>
        <v>0</v>
      </c>
      <c r="AI381" s="301">
        <f>W381*Assumption!$K$6</f>
        <v>0</v>
      </c>
      <c r="AJ381" s="301">
        <f>X381*Assumption!$K$8</f>
        <v>0</v>
      </c>
      <c r="AK381" s="301">
        <f>Y381*Assumption!$K$12</f>
        <v>0</v>
      </c>
      <c r="AL381" s="301">
        <f>Z381*Assumption!$K$14</f>
        <v>0</v>
      </c>
      <c r="AM381" s="301">
        <f>AA381*Assumption!$K$13</f>
        <v>0</v>
      </c>
      <c r="AN381" s="206">
        <f t="shared" si="93"/>
        <v>16334.400000000001</v>
      </c>
    </row>
    <row r="382" spans="2:40" x14ac:dyDescent="0.35">
      <c r="B382" s="208">
        <v>44503</v>
      </c>
      <c r="C382" s="178">
        <v>140</v>
      </c>
      <c r="D382" s="178">
        <f t="shared" si="94"/>
        <v>403.2</v>
      </c>
      <c r="E382" s="178">
        <v>28</v>
      </c>
      <c r="F382" s="178">
        <v>17.5</v>
      </c>
      <c r="G382" s="178">
        <v>196</v>
      </c>
      <c r="H382" s="178">
        <v>0</v>
      </c>
      <c r="I382" s="178">
        <v>101</v>
      </c>
      <c r="J382" s="178">
        <v>4.5999999999999996</v>
      </c>
      <c r="K382" s="178">
        <v>210</v>
      </c>
      <c r="L382" s="178">
        <v>350</v>
      </c>
      <c r="M382" s="178">
        <v>0</v>
      </c>
      <c r="N382" s="179">
        <v>0</v>
      </c>
      <c r="P382" s="182">
        <f t="shared" ref="P382:P408" si="96">P381+1</f>
        <v>44503</v>
      </c>
      <c r="Q382" s="178">
        <v>140</v>
      </c>
      <c r="R382" s="205">
        <f t="shared" si="95"/>
        <v>403.2</v>
      </c>
      <c r="S382" s="178">
        <v>0</v>
      </c>
      <c r="T382" s="178">
        <v>396</v>
      </c>
      <c r="U382" s="178">
        <v>0</v>
      </c>
      <c r="V382" s="178">
        <v>0</v>
      </c>
      <c r="W382" s="178">
        <v>0</v>
      </c>
      <c r="X382" s="178">
        <v>0</v>
      </c>
      <c r="Y382" s="178">
        <v>0</v>
      </c>
      <c r="Z382" s="178">
        <v>0</v>
      </c>
      <c r="AA382" s="178">
        <v>0</v>
      </c>
      <c r="AB382" s="206">
        <f t="shared" si="92"/>
        <v>396</v>
      </c>
      <c r="AD382" s="182">
        <f t="shared" ref="AD382:AD408" si="97">AD381+1</f>
        <v>44503</v>
      </c>
      <c r="AE382" s="301">
        <f>S382*Assumption!$K$7</f>
        <v>0</v>
      </c>
      <c r="AF382" s="301">
        <f>T382*Assumption!$K$10</f>
        <v>16236</v>
      </c>
      <c r="AG382" s="301">
        <f>U382*Assumption!$K$9</f>
        <v>0</v>
      </c>
      <c r="AH382" s="301">
        <f>V382*Assumption!$K$11</f>
        <v>0</v>
      </c>
      <c r="AI382" s="301">
        <f>W382*Assumption!$K$6</f>
        <v>0</v>
      </c>
      <c r="AJ382" s="301">
        <f>X382*Assumption!$K$8</f>
        <v>0</v>
      </c>
      <c r="AK382" s="301">
        <f>Y382*Assumption!$K$12</f>
        <v>0</v>
      </c>
      <c r="AL382" s="301">
        <f>Z382*Assumption!$K$14</f>
        <v>0</v>
      </c>
      <c r="AM382" s="301">
        <f>AA382*Assumption!$K$13</f>
        <v>0</v>
      </c>
      <c r="AN382" s="206">
        <f t="shared" si="93"/>
        <v>16236</v>
      </c>
    </row>
    <row r="383" spans="2:40" x14ac:dyDescent="0.35">
      <c r="B383" s="208">
        <v>44504</v>
      </c>
      <c r="C383" s="178">
        <v>140</v>
      </c>
      <c r="D383" s="178">
        <f t="shared" si="94"/>
        <v>403.2</v>
      </c>
      <c r="E383" s="178">
        <v>28</v>
      </c>
      <c r="F383" s="178">
        <v>17.5</v>
      </c>
      <c r="G383" s="178">
        <v>196</v>
      </c>
      <c r="H383" s="178">
        <v>0</v>
      </c>
      <c r="I383" s="178">
        <v>101</v>
      </c>
      <c r="J383" s="178">
        <v>4.5999999999999996</v>
      </c>
      <c r="K383" s="178">
        <v>210</v>
      </c>
      <c r="L383" s="178">
        <v>350</v>
      </c>
      <c r="M383" s="178">
        <v>0</v>
      </c>
      <c r="N383" s="179">
        <v>0</v>
      </c>
      <c r="P383" s="182">
        <f t="shared" si="96"/>
        <v>44504</v>
      </c>
      <c r="Q383" s="178">
        <v>140</v>
      </c>
      <c r="R383" s="205">
        <f t="shared" si="95"/>
        <v>403.2</v>
      </c>
      <c r="S383" s="178">
        <v>0</v>
      </c>
      <c r="T383" s="178">
        <v>398.40000000000003</v>
      </c>
      <c r="U383" s="178">
        <v>0</v>
      </c>
      <c r="V383" s="178">
        <v>0</v>
      </c>
      <c r="W383" s="178">
        <v>0</v>
      </c>
      <c r="X383" s="178">
        <v>0</v>
      </c>
      <c r="Y383" s="178">
        <v>0</v>
      </c>
      <c r="Z383" s="178">
        <v>0</v>
      </c>
      <c r="AA383" s="178">
        <v>0</v>
      </c>
      <c r="AB383" s="206">
        <f t="shared" si="92"/>
        <v>398.40000000000003</v>
      </c>
      <c r="AD383" s="182">
        <f t="shared" si="97"/>
        <v>44504</v>
      </c>
      <c r="AE383" s="301">
        <f>S383*Assumption!$K$7</f>
        <v>0</v>
      </c>
      <c r="AF383" s="301">
        <f>T383*Assumption!$K$10</f>
        <v>16334.400000000001</v>
      </c>
      <c r="AG383" s="301">
        <f>U383*Assumption!$K$9</f>
        <v>0</v>
      </c>
      <c r="AH383" s="301">
        <f>V383*Assumption!$K$11</f>
        <v>0</v>
      </c>
      <c r="AI383" s="301">
        <f>W383*Assumption!$K$6</f>
        <v>0</v>
      </c>
      <c r="AJ383" s="301">
        <f>X383*Assumption!$K$8</f>
        <v>0</v>
      </c>
      <c r="AK383" s="301">
        <f>Y383*Assumption!$K$12</f>
        <v>0</v>
      </c>
      <c r="AL383" s="301">
        <f>Z383*Assumption!$K$14</f>
        <v>0</v>
      </c>
      <c r="AM383" s="301">
        <f>AA383*Assumption!$K$13</f>
        <v>0</v>
      </c>
      <c r="AN383" s="206">
        <f t="shared" si="93"/>
        <v>16334.400000000001</v>
      </c>
    </row>
    <row r="384" spans="2:40" x14ac:dyDescent="0.35">
      <c r="B384" s="208">
        <v>44505</v>
      </c>
      <c r="C384" s="178">
        <v>140</v>
      </c>
      <c r="D384" s="178">
        <f t="shared" si="94"/>
        <v>403.2</v>
      </c>
      <c r="E384" s="178">
        <v>28</v>
      </c>
      <c r="F384" s="178">
        <v>17.5</v>
      </c>
      <c r="G384" s="178">
        <v>196</v>
      </c>
      <c r="H384" s="178">
        <v>0</v>
      </c>
      <c r="I384" s="178">
        <v>101</v>
      </c>
      <c r="J384" s="178">
        <v>4.5999999999999996</v>
      </c>
      <c r="K384" s="178">
        <v>210</v>
      </c>
      <c r="L384" s="178">
        <v>350</v>
      </c>
      <c r="M384" s="178">
        <v>0</v>
      </c>
      <c r="N384" s="179">
        <v>0</v>
      </c>
      <c r="P384" s="182">
        <f t="shared" si="96"/>
        <v>44505</v>
      </c>
      <c r="Q384" s="178">
        <v>140</v>
      </c>
      <c r="R384" s="205">
        <f t="shared" si="95"/>
        <v>403.2</v>
      </c>
      <c r="S384" s="178">
        <v>0</v>
      </c>
      <c r="T384" s="178">
        <v>396</v>
      </c>
      <c r="U384" s="178">
        <v>0</v>
      </c>
      <c r="V384" s="178">
        <v>0</v>
      </c>
      <c r="W384" s="178">
        <v>0</v>
      </c>
      <c r="X384" s="178">
        <v>0</v>
      </c>
      <c r="Y384" s="178">
        <v>0</v>
      </c>
      <c r="Z384" s="178">
        <v>0</v>
      </c>
      <c r="AA384" s="178">
        <v>0</v>
      </c>
      <c r="AB384" s="206">
        <f t="shared" si="92"/>
        <v>396</v>
      </c>
      <c r="AD384" s="182">
        <f t="shared" si="97"/>
        <v>44505</v>
      </c>
      <c r="AE384" s="301">
        <f>S384*Assumption!$K$7</f>
        <v>0</v>
      </c>
      <c r="AF384" s="301">
        <f>T384*Assumption!$K$10</f>
        <v>16236</v>
      </c>
      <c r="AG384" s="301">
        <f>U384*Assumption!$K$9</f>
        <v>0</v>
      </c>
      <c r="AH384" s="301">
        <f>V384*Assumption!$K$11</f>
        <v>0</v>
      </c>
      <c r="AI384" s="301">
        <f>W384*Assumption!$K$6</f>
        <v>0</v>
      </c>
      <c r="AJ384" s="301">
        <f>X384*Assumption!$K$8</f>
        <v>0</v>
      </c>
      <c r="AK384" s="301">
        <f>Y384*Assumption!$K$12</f>
        <v>0</v>
      </c>
      <c r="AL384" s="301">
        <f>Z384*Assumption!$K$14</f>
        <v>0</v>
      </c>
      <c r="AM384" s="301">
        <f>AA384*Assumption!$K$13</f>
        <v>0</v>
      </c>
      <c r="AN384" s="206">
        <f t="shared" si="93"/>
        <v>16236</v>
      </c>
    </row>
    <row r="385" spans="2:40" x14ac:dyDescent="0.35">
      <c r="B385" s="208">
        <v>44506</v>
      </c>
      <c r="C385" s="178">
        <v>140</v>
      </c>
      <c r="D385" s="178">
        <f t="shared" si="94"/>
        <v>403.2</v>
      </c>
      <c r="E385" s="178">
        <v>28</v>
      </c>
      <c r="F385" s="178">
        <v>17.5</v>
      </c>
      <c r="G385" s="178">
        <v>196</v>
      </c>
      <c r="H385" s="178">
        <v>0</v>
      </c>
      <c r="I385" s="178">
        <v>101</v>
      </c>
      <c r="J385" s="178">
        <v>4.5999999999999996</v>
      </c>
      <c r="K385" s="178">
        <v>210</v>
      </c>
      <c r="L385" s="178">
        <v>350</v>
      </c>
      <c r="M385" s="178">
        <v>0</v>
      </c>
      <c r="N385" s="179">
        <v>0</v>
      </c>
      <c r="P385" s="182">
        <f t="shared" si="96"/>
        <v>44506</v>
      </c>
      <c r="Q385" s="178">
        <v>140</v>
      </c>
      <c r="R385" s="205">
        <f t="shared" si="95"/>
        <v>403.2</v>
      </c>
      <c r="S385" s="178">
        <v>0</v>
      </c>
      <c r="T385" s="178">
        <v>398.40000000000003</v>
      </c>
      <c r="U385" s="178">
        <v>0</v>
      </c>
      <c r="V385" s="178">
        <v>0</v>
      </c>
      <c r="W385" s="178">
        <v>0</v>
      </c>
      <c r="X385" s="178">
        <v>0</v>
      </c>
      <c r="Y385" s="178">
        <v>0</v>
      </c>
      <c r="Z385" s="178">
        <v>0</v>
      </c>
      <c r="AA385" s="178">
        <v>0</v>
      </c>
      <c r="AB385" s="206">
        <f t="shared" si="92"/>
        <v>398.40000000000003</v>
      </c>
      <c r="AD385" s="182">
        <f t="shared" si="97"/>
        <v>44506</v>
      </c>
      <c r="AE385" s="301">
        <f>S385*Assumption!$K$7</f>
        <v>0</v>
      </c>
      <c r="AF385" s="301">
        <f>T385*Assumption!$K$10</f>
        <v>16334.400000000001</v>
      </c>
      <c r="AG385" s="301">
        <f>U385*Assumption!$K$9</f>
        <v>0</v>
      </c>
      <c r="AH385" s="301">
        <f>V385*Assumption!$K$11</f>
        <v>0</v>
      </c>
      <c r="AI385" s="301">
        <f>W385*Assumption!$K$6</f>
        <v>0</v>
      </c>
      <c r="AJ385" s="301">
        <f>X385*Assumption!$K$8</f>
        <v>0</v>
      </c>
      <c r="AK385" s="301">
        <f>Y385*Assumption!$K$12</f>
        <v>0</v>
      </c>
      <c r="AL385" s="301">
        <f>Z385*Assumption!$K$14</f>
        <v>0</v>
      </c>
      <c r="AM385" s="301">
        <f>AA385*Assumption!$K$13</f>
        <v>0</v>
      </c>
      <c r="AN385" s="206">
        <f t="shared" si="93"/>
        <v>16334.400000000001</v>
      </c>
    </row>
    <row r="386" spans="2:40" x14ac:dyDescent="0.35">
      <c r="B386" s="208">
        <v>44507</v>
      </c>
      <c r="C386" s="178">
        <v>140</v>
      </c>
      <c r="D386" s="178">
        <f t="shared" si="94"/>
        <v>403.2</v>
      </c>
      <c r="E386" s="178">
        <v>28</v>
      </c>
      <c r="F386" s="178">
        <v>17.5</v>
      </c>
      <c r="G386" s="178">
        <v>196</v>
      </c>
      <c r="H386" s="178">
        <v>1.2544</v>
      </c>
      <c r="I386" s="178">
        <v>100</v>
      </c>
      <c r="J386" s="178">
        <v>4.62</v>
      </c>
      <c r="K386" s="178">
        <v>210</v>
      </c>
      <c r="L386" s="178">
        <v>350</v>
      </c>
      <c r="M386" s="178">
        <v>0</v>
      </c>
      <c r="N386" s="179">
        <v>0</v>
      </c>
      <c r="P386" s="182">
        <f t="shared" si="96"/>
        <v>44507</v>
      </c>
      <c r="Q386" s="178">
        <v>140</v>
      </c>
      <c r="R386" s="205">
        <f t="shared" si="95"/>
        <v>403.2</v>
      </c>
      <c r="S386" s="178">
        <v>156</v>
      </c>
      <c r="T386" s="178">
        <v>240</v>
      </c>
      <c r="U386" s="178">
        <v>0</v>
      </c>
      <c r="V386" s="178">
        <v>0</v>
      </c>
      <c r="W386" s="178">
        <v>0</v>
      </c>
      <c r="X386" s="178">
        <v>0</v>
      </c>
      <c r="Y386" s="178">
        <v>0</v>
      </c>
      <c r="Z386" s="178">
        <v>0</v>
      </c>
      <c r="AA386" s="178">
        <v>0</v>
      </c>
      <c r="AB386" s="206">
        <f t="shared" si="92"/>
        <v>396</v>
      </c>
      <c r="AD386" s="182">
        <f t="shared" si="97"/>
        <v>44507</v>
      </c>
      <c r="AE386" s="301">
        <f>S386*Assumption!$K$7</f>
        <v>12948</v>
      </c>
      <c r="AF386" s="301">
        <f>T386*Assumption!$K$10</f>
        <v>9840</v>
      </c>
      <c r="AG386" s="301">
        <f>U386*Assumption!$K$9</f>
        <v>0</v>
      </c>
      <c r="AH386" s="301">
        <f>V386*Assumption!$K$11</f>
        <v>0</v>
      </c>
      <c r="AI386" s="301">
        <f>W386*Assumption!$K$6</f>
        <v>0</v>
      </c>
      <c r="AJ386" s="301">
        <f>X386*Assumption!$K$8</f>
        <v>0</v>
      </c>
      <c r="AK386" s="301">
        <f>Y386*Assumption!$K$12</f>
        <v>0</v>
      </c>
      <c r="AL386" s="301">
        <f>Z386*Assumption!$K$14</f>
        <v>0</v>
      </c>
      <c r="AM386" s="301">
        <f>AA386*Assumption!$K$13</f>
        <v>0</v>
      </c>
      <c r="AN386" s="206">
        <f t="shared" si="93"/>
        <v>22788</v>
      </c>
    </row>
    <row r="387" spans="2:40" x14ac:dyDescent="0.35">
      <c r="B387" s="208">
        <v>44508</v>
      </c>
      <c r="C387" s="178">
        <v>140</v>
      </c>
      <c r="D387" s="178">
        <f t="shared" si="94"/>
        <v>403.2</v>
      </c>
      <c r="E387" s="178">
        <v>28</v>
      </c>
      <c r="F387" s="178">
        <v>17.5</v>
      </c>
      <c r="G387" s="178">
        <v>196</v>
      </c>
      <c r="H387" s="178">
        <v>1.2544</v>
      </c>
      <c r="I387" s="178">
        <v>100</v>
      </c>
      <c r="J387" s="178">
        <v>4.62</v>
      </c>
      <c r="K387" s="178">
        <v>210</v>
      </c>
      <c r="L387" s="178">
        <v>350</v>
      </c>
      <c r="M387" s="178">
        <v>0</v>
      </c>
      <c r="N387" s="179">
        <v>0</v>
      </c>
      <c r="P387" s="182">
        <f t="shared" si="96"/>
        <v>44508</v>
      </c>
      <c r="Q387" s="178">
        <v>140</v>
      </c>
      <c r="R387" s="205">
        <f t="shared" si="95"/>
        <v>403.2</v>
      </c>
      <c r="S387" s="178">
        <v>69.600000000000009</v>
      </c>
      <c r="T387" s="178">
        <v>326.40000000000003</v>
      </c>
      <c r="U387" s="178">
        <v>0</v>
      </c>
      <c r="V387" s="178">
        <v>0</v>
      </c>
      <c r="W387" s="178">
        <v>0</v>
      </c>
      <c r="X387" s="178">
        <v>0</v>
      </c>
      <c r="Y387" s="178">
        <v>0</v>
      </c>
      <c r="Z387" s="178">
        <v>0</v>
      </c>
      <c r="AA387" s="178">
        <v>0</v>
      </c>
      <c r="AB387" s="206">
        <f t="shared" si="92"/>
        <v>396.00000000000006</v>
      </c>
      <c r="AD387" s="182">
        <f t="shared" si="97"/>
        <v>44508</v>
      </c>
      <c r="AE387" s="301">
        <f>S387*Assumption!$K$7</f>
        <v>5776.8000000000011</v>
      </c>
      <c r="AF387" s="301">
        <f>T387*Assumption!$K$10</f>
        <v>13382.400000000001</v>
      </c>
      <c r="AG387" s="301">
        <f>U387*Assumption!$K$9</f>
        <v>0</v>
      </c>
      <c r="AH387" s="301">
        <f>V387*Assumption!$K$11</f>
        <v>0</v>
      </c>
      <c r="AI387" s="301">
        <f>W387*Assumption!$K$6</f>
        <v>0</v>
      </c>
      <c r="AJ387" s="301">
        <f>X387*Assumption!$K$8</f>
        <v>0</v>
      </c>
      <c r="AK387" s="301">
        <f>Y387*Assumption!$K$12</f>
        <v>0</v>
      </c>
      <c r="AL387" s="301">
        <f>Z387*Assumption!$K$14</f>
        <v>0</v>
      </c>
      <c r="AM387" s="301">
        <f>AA387*Assumption!$K$13</f>
        <v>0</v>
      </c>
      <c r="AN387" s="206">
        <f t="shared" si="93"/>
        <v>19159.200000000004</v>
      </c>
    </row>
    <row r="388" spans="2:40" x14ac:dyDescent="0.35">
      <c r="B388" s="208">
        <v>44509</v>
      </c>
      <c r="C388" s="178">
        <v>140</v>
      </c>
      <c r="D388" s="178">
        <f t="shared" si="94"/>
        <v>403.2</v>
      </c>
      <c r="E388" s="178">
        <v>28</v>
      </c>
      <c r="F388" s="178">
        <v>17.5</v>
      </c>
      <c r="G388" s="178">
        <v>196</v>
      </c>
      <c r="H388" s="178">
        <v>1.2544</v>
      </c>
      <c r="I388" s="178">
        <v>100</v>
      </c>
      <c r="J388" s="178">
        <v>4.62</v>
      </c>
      <c r="K388" s="178">
        <v>210</v>
      </c>
      <c r="L388" s="178">
        <v>350</v>
      </c>
      <c r="M388" s="178">
        <v>0</v>
      </c>
      <c r="N388" s="179">
        <v>0</v>
      </c>
      <c r="P388" s="182">
        <f t="shared" si="96"/>
        <v>44509</v>
      </c>
      <c r="Q388" s="178">
        <v>140</v>
      </c>
      <c r="R388" s="205">
        <f t="shared" si="95"/>
        <v>403.2</v>
      </c>
      <c r="S388" s="178">
        <v>180</v>
      </c>
      <c r="T388" s="178">
        <v>216</v>
      </c>
      <c r="U388" s="178">
        <v>0</v>
      </c>
      <c r="V388" s="178">
        <v>0</v>
      </c>
      <c r="W388" s="178">
        <v>0</v>
      </c>
      <c r="X388" s="178">
        <v>0</v>
      </c>
      <c r="Y388" s="178">
        <v>0</v>
      </c>
      <c r="Z388" s="178">
        <v>0</v>
      </c>
      <c r="AA388" s="178">
        <v>0</v>
      </c>
      <c r="AB388" s="206">
        <f t="shared" si="92"/>
        <v>396</v>
      </c>
      <c r="AD388" s="182">
        <f t="shared" si="97"/>
        <v>44509</v>
      </c>
      <c r="AE388" s="301">
        <f>S388*Assumption!$K$7</f>
        <v>14940</v>
      </c>
      <c r="AF388" s="301">
        <f>T388*Assumption!$K$10</f>
        <v>8856</v>
      </c>
      <c r="AG388" s="301">
        <f>U388*Assumption!$K$9</f>
        <v>0</v>
      </c>
      <c r="AH388" s="301">
        <f>V388*Assumption!$K$11</f>
        <v>0</v>
      </c>
      <c r="AI388" s="301">
        <f>W388*Assumption!$K$6</f>
        <v>0</v>
      </c>
      <c r="AJ388" s="301">
        <f>X388*Assumption!$K$8</f>
        <v>0</v>
      </c>
      <c r="AK388" s="301">
        <f>Y388*Assumption!$K$12</f>
        <v>0</v>
      </c>
      <c r="AL388" s="301">
        <f>Z388*Assumption!$K$14</f>
        <v>0</v>
      </c>
      <c r="AM388" s="301">
        <f>AA388*Assumption!$K$13</f>
        <v>0</v>
      </c>
      <c r="AN388" s="206">
        <f t="shared" si="93"/>
        <v>23796</v>
      </c>
    </row>
    <row r="389" spans="2:40" x14ac:dyDescent="0.35">
      <c r="B389" s="208">
        <v>44510</v>
      </c>
      <c r="C389" s="178">
        <v>140</v>
      </c>
      <c r="D389" s="178">
        <f t="shared" si="94"/>
        <v>403.2</v>
      </c>
      <c r="E389" s="178">
        <v>28</v>
      </c>
      <c r="F389" s="178">
        <v>17.5</v>
      </c>
      <c r="G389" s="178">
        <v>196</v>
      </c>
      <c r="H389" s="178">
        <v>1.2544</v>
      </c>
      <c r="I389" s="178">
        <v>100</v>
      </c>
      <c r="J389" s="178">
        <v>4.62</v>
      </c>
      <c r="K389" s="178">
        <v>210</v>
      </c>
      <c r="L389" s="178">
        <v>350</v>
      </c>
      <c r="M389" s="178">
        <v>0</v>
      </c>
      <c r="N389" s="179">
        <v>0</v>
      </c>
      <c r="P389" s="182">
        <f t="shared" si="96"/>
        <v>44510</v>
      </c>
      <c r="Q389" s="178">
        <v>140</v>
      </c>
      <c r="R389" s="205">
        <f t="shared" si="95"/>
        <v>403.2</v>
      </c>
      <c r="S389" s="178">
        <v>204</v>
      </c>
      <c r="T389" s="178">
        <v>108</v>
      </c>
      <c r="U389" s="178">
        <v>86.399999999999991</v>
      </c>
      <c r="V389" s="178">
        <v>0</v>
      </c>
      <c r="W389" s="178">
        <v>0</v>
      </c>
      <c r="X389" s="178">
        <v>0</v>
      </c>
      <c r="Y389" s="178">
        <v>0</v>
      </c>
      <c r="Z389" s="178">
        <v>0</v>
      </c>
      <c r="AA389" s="178">
        <v>0</v>
      </c>
      <c r="AB389" s="206">
        <f t="shared" si="92"/>
        <v>398.4</v>
      </c>
      <c r="AD389" s="182">
        <f t="shared" si="97"/>
        <v>44510</v>
      </c>
      <c r="AE389" s="301">
        <f>S389*Assumption!$K$7</f>
        <v>16932</v>
      </c>
      <c r="AF389" s="301">
        <f>T389*Assumption!$K$10</f>
        <v>4428</v>
      </c>
      <c r="AG389" s="301">
        <f>U389*Assumption!$K$9</f>
        <v>4751.9999999999991</v>
      </c>
      <c r="AH389" s="301">
        <f>V389*Assumption!$K$11</f>
        <v>0</v>
      </c>
      <c r="AI389" s="301">
        <f>W389*Assumption!$K$6</f>
        <v>0</v>
      </c>
      <c r="AJ389" s="301">
        <f>X389*Assumption!$K$8</f>
        <v>0</v>
      </c>
      <c r="AK389" s="301">
        <f>Y389*Assumption!$K$12</f>
        <v>0</v>
      </c>
      <c r="AL389" s="301">
        <f>Z389*Assumption!$K$14</f>
        <v>0</v>
      </c>
      <c r="AM389" s="301">
        <f>AA389*Assumption!$K$13</f>
        <v>0</v>
      </c>
      <c r="AN389" s="206">
        <f t="shared" si="93"/>
        <v>26112</v>
      </c>
    </row>
    <row r="390" spans="2:40" x14ac:dyDescent="0.35">
      <c r="B390" s="208">
        <v>44511</v>
      </c>
      <c r="C390" s="178">
        <v>140</v>
      </c>
      <c r="D390" s="178">
        <f t="shared" si="94"/>
        <v>403.2</v>
      </c>
      <c r="E390" s="178">
        <v>28</v>
      </c>
      <c r="F390" s="178">
        <v>17.5</v>
      </c>
      <c r="G390" s="178">
        <v>196</v>
      </c>
      <c r="H390" s="178">
        <v>1.2544</v>
      </c>
      <c r="I390" s="178">
        <v>100</v>
      </c>
      <c r="J390" s="178">
        <v>4.62</v>
      </c>
      <c r="K390" s="178">
        <v>210</v>
      </c>
      <c r="L390" s="178">
        <v>350</v>
      </c>
      <c r="M390" s="178">
        <v>0</v>
      </c>
      <c r="N390" s="179">
        <v>0</v>
      </c>
      <c r="P390" s="182">
        <f t="shared" si="96"/>
        <v>44511</v>
      </c>
      <c r="Q390" s="178">
        <v>140</v>
      </c>
      <c r="R390" s="205">
        <f t="shared" si="95"/>
        <v>403.2</v>
      </c>
      <c r="S390" s="178">
        <v>192</v>
      </c>
      <c r="T390" s="178">
        <v>204</v>
      </c>
      <c r="U390" s="178">
        <v>0</v>
      </c>
      <c r="V390" s="178">
        <v>0</v>
      </c>
      <c r="W390" s="178">
        <v>0</v>
      </c>
      <c r="X390" s="178">
        <v>0</v>
      </c>
      <c r="Y390" s="178">
        <v>0</v>
      </c>
      <c r="Z390" s="178">
        <v>0</v>
      </c>
      <c r="AA390" s="178">
        <v>0</v>
      </c>
      <c r="AB390" s="206">
        <f t="shared" si="92"/>
        <v>396</v>
      </c>
      <c r="AD390" s="182">
        <f t="shared" si="97"/>
        <v>44511</v>
      </c>
      <c r="AE390" s="301">
        <f>S390*Assumption!$K$7</f>
        <v>15936</v>
      </c>
      <c r="AF390" s="301">
        <f>T390*Assumption!$K$10</f>
        <v>8364</v>
      </c>
      <c r="AG390" s="301">
        <f>U390*Assumption!$K$9</f>
        <v>0</v>
      </c>
      <c r="AH390" s="301">
        <f>V390*Assumption!$K$11</f>
        <v>0</v>
      </c>
      <c r="AI390" s="301">
        <f>W390*Assumption!$K$6</f>
        <v>0</v>
      </c>
      <c r="AJ390" s="301">
        <f>X390*Assumption!$K$8</f>
        <v>0</v>
      </c>
      <c r="AK390" s="301">
        <f>Y390*Assumption!$K$12</f>
        <v>0</v>
      </c>
      <c r="AL390" s="301">
        <f>Z390*Assumption!$K$14</f>
        <v>0</v>
      </c>
      <c r="AM390" s="301">
        <f>AA390*Assumption!$K$13</f>
        <v>0</v>
      </c>
      <c r="AN390" s="206">
        <f t="shared" si="93"/>
        <v>24300</v>
      </c>
    </row>
    <row r="391" spans="2:40" x14ac:dyDescent="0.35">
      <c r="B391" s="208">
        <v>44512</v>
      </c>
      <c r="C391" s="178">
        <v>140</v>
      </c>
      <c r="D391" s="178">
        <f t="shared" si="94"/>
        <v>403.2</v>
      </c>
      <c r="E391" s="178">
        <v>28</v>
      </c>
      <c r="F391" s="178">
        <v>17.5</v>
      </c>
      <c r="G391" s="178">
        <v>196</v>
      </c>
      <c r="H391" s="178">
        <v>0</v>
      </c>
      <c r="I391" s="178">
        <v>102</v>
      </c>
      <c r="J391" s="178">
        <v>4.7</v>
      </c>
      <c r="K391" s="178">
        <v>210</v>
      </c>
      <c r="L391" s="178">
        <v>350</v>
      </c>
      <c r="M391" s="178">
        <v>11.666666666666666</v>
      </c>
      <c r="N391" s="179">
        <v>0</v>
      </c>
      <c r="P391" s="182">
        <f t="shared" si="96"/>
        <v>44512</v>
      </c>
      <c r="Q391" s="178">
        <v>140</v>
      </c>
      <c r="R391" s="205">
        <f t="shared" si="95"/>
        <v>403.2</v>
      </c>
      <c r="S391" s="178">
        <v>156</v>
      </c>
      <c r="T391" s="178">
        <v>120</v>
      </c>
      <c r="U391" s="178">
        <v>118.8</v>
      </c>
      <c r="V391" s="178">
        <v>0</v>
      </c>
      <c r="W391" s="178">
        <v>0</v>
      </c>
      <c r="X391" s="178">
        <v>0</v>
      </c>
      <c r="Y391" s="178">
        <v>0</v>
      </c>
      <c r="Z391" s="178">
        <v>0</v>
      </c>
      <c r="AA391" s="178">
        <v>0</v>
      </c>
      <c r="AB391" s="206">
        <f t="shared" si="92"/>
        <v>394.8</v>
      </c>
      <c r="AD391" s="182">
        <f t="shared" si="97"/>
        <v>44512</v>
      </c>
      <c r="AE391" s="301">
        <f>S391*Assumption!$K$7</f>
        <v>12948</v>
      </c>
      <c r="AF391" s="301">
        <f>T391*Assumption!$K$10</f>
        <v>4920</v>
      </c>
      <c r="AG391" s="301">
        <f>U391*Assumption!$K$9</f>
        <v>6534</v>
      </c>
      <c r="AH391" s="301">
        <f>V391*Assumption!$K$11</f>
        <v>0</v>
      </c>
      <c r="AI391" s="301">
        <f>W391*Assumption!$K$6</f>
        <v>0</v>
      </c>
      <c r="AJ391" s="301">
        <f>X391*Assumption!$K$8</f>
        <v>0</v>
      </c>
      <c r="AK391" s="301">
        <f>Y391*Assumption!$K$12</f>
        <v>0</v>
      </c>
      <c r="AL391" s="301">
        <f>Z391*Assumption!$K$14</f>
        <v>0</v>
      </c>
      <c r="AM391" s="301">
        <f>AA391*Assumption!$K$13</f>
        <v>0</v>
      </c>
      <c r="AN391" s="206">
        <f t="shared" si="93"/>
        <v>24402</v>
      </c>
    </row>
    <row r="392" spans="2:40" x14ac:dyDescent="0.35">
      <c r="B392" s="208">
        <v>44513</v>
      </c>
      <c r="C392" s="178">
        <v>140</v>
      </c>
      <c r="D392" s="178">
        <f t="shared" si="94"/>
        <v>403.2</v>
      </c>
      <c r="E392" s="178">
        <v>28</v>
      </c>
      <c r="F392" s="178">
        <v>17.5</v>
      </c>
      <c r="G392" s="178">
        <v>196</v>
      </c>
      <c r="H392" s="178">
        <v>0</v>
      </c>
      <c r="I392" s="178">
        <v>102</v>
      </c>
      <c r="J392" s="178">
        <v>4.7</v>
      </c>
      <c r="K392" s="178">
        <v>210</v>
      </c>
      <c r="L392" s="178">
        <v>350</v>
      </c>
      <c r="M392" s="178">
        <v>11.666666666666666</v>
      </c>
      <c r="N392" s="179">
        <v>0</v>
      </c>
      <c r="P392" s="182">
        <f t="shared" si="96"/>
        <v>44513</v>
      </c>
      <c r="Q392" s="178">
        <v>140</v>
      </c>
      <c r="R392" s="205">
        <f t="shared" si="95"/>
        <v>403.2</v>
      </c>
      <c r="S392" s="178">
        <v>204</v>
      </c>
      <c r="T392" s="178">
        <v>108</v>
      </c>
      <c r="U392" s="178">
        <v>81</v>
      </c>
      <c r="V392" s="178">
        <v>0</v>
      </c>
      <c r="W392" s="178">
        <v>0</v>
      </c>
      <c r="X392" s="178">
        <v>0</v>
      </c>
      <c r="Y392" s="178">
        <v>0</v>
      </c>
      <c r="Z392" s="178">
        <v>0</v>
      </c>
      <c r="AA392" s="178">
        <v>0</v>
      </c>
      <c r="AB392" s="206">
        <f t="shared" si="92"/>
        <v>393</v>
      </c>
      <c r="AD392" s="182">
        <f t="shared" si="97"/>
        <v>44513</v>
      </c>
      <c r="AE392" s="301">
        <f>S392*Assumption!$K$7</f>
        <v>16932</v>
      </c>
      <c r="AF392" s="301">
        <f>T392*Assumption!$K$10</f>
        <v>4428</v>
      </c>
      <c r="AG392" s="301">
        <f>U392*Assumption!$K$9</f>
        <v>4455</v>
      </c>
      <c r="AH392" s="301">
        <f>V392*Assumption!$K$11</f>
        <v>0</v>
      </c>
      <c r="AI392" s="301">
        <f>W392*Assumption!$K$6</f>
        <v>0</v>
      </c>
      <c r="AJ392" s="301">
        <f>X392*Assumption!$K$8</f>
        <v>0</v>
      </c>
      <c r="AK392" s="301">
        <f>Y392*Assumption!$K$12</f>
        <v>0</v>
      </c>
      <c r="AL392" s="301">
        <f>Z392*Assumption!$K$14</f>
        <v>0</v>
      </c>
      <c r="AM392" s="301">
        <f>AA392*Assumption!$K$13</f>
        <v>0</v>
      </c>
      <c r="AN392" s="206">
        <f t="shared" si="93"/>
        <v>25815</v>
      </c>
    </row>
    <row r="393" spans="2:40" x14ac:dyDescent="0.35">
      <c r="B393" s="208">
        <v>44514</v>
      </c>
      <c r="C393" s="178">
        <v>140</v>
      </c>
      <c r="D393" s="178">
        <f t="shared" si="94"/>
        <v>403.2</v>
      </c>
      <c r="E393" s="178">
        <v>28</v>
      </c>
      <c r="F393" s="178">
        <v>17.5</v>
      </c>
      <c r="G393" s="178">
        <v>196</v>
      </c>
      <c r="H393" s="178">
        <v>0</v>
      </c>
      <c r="I393" s="178">
        <v>102</v>
      </c>
      <c r="J393" s="178">
        <v>4.7</v>
      </c>
      <c r="K393" s="178">
        <v>210</v>
      </c>
      <c r="L393" s="178">
        <v>350</v>
      </c>
      <c r="M393" s="178">
        <v>11.666666666666666</v>
      </c>
      <c r="N393" s="179">
        <v>0</v>
      </c>
      <c r="P393" s="182">
        <f t="shared" si="96"/>
        <v>44514</v>
      </c>
      <c r="Q393" s="178">
        <v>140</v>
      </c>
      <c r="R393" s="205">
        <f t="shared" si="95"/>
        <v>403.2</v>
      </c>
      <c r="S393" s="178">
        <v>48</v>
      </c>
      <c r="T393" s="178">
        <v>300</v>
      </c>
      <c r="U393" s="178">
        <v>46.8</v>
      </c>
      <c r="V393" s="178">
        <v>0</v>
      </c>
      <c r="W393" s="178">
        <v>0</v>
      </c>
      <c r="X393" s="178">
        <v>0</v>
      </c>
      <c r="Y393" s="178">
        <v>0</v>
      </c>
      <c r="Z393" s="178">
        <v>0</v>
      </c>
      <c r="AA393" s="178">
        <v>0</v>
      </c>
      <c r="AB393" s="206">
        <f t="shared" si="92"/>
        <v>394.8</v>
      </c>
      <c r="AD393" s="182">
        <f t="shared" si="97"/>
        <v>44514</v>
      </c>
      <c r="AE393" s="301">
        <f>S393*Assumption!$K$7</f>
        <v>3984</v>
      </c>
      <c r="AF393" s="301">
        <f>T393*Assumption!$K$10</f>
        <v>12300</v>
      </c>
      <c r="AG393" s="301">
        <f>U393*Assumption!$K$9</f>
        <v>2574</v>
      </c>
      <c r="AH393" s="301">
        <f>V393*Assumption!$K$11</f>
        <v>0</v>
      </c>
      <c r="AI393" s="301">
        <f>W393*Assumption!$K$6</f>
        <v>0</v>
      </c>
      <c r="AJ393" s="301">
        <f>X393*Assumption!$K$8</f>
        <v>0</v>
      </c>
      <c r="AK393" s="301">
        <f>Y393*Assumption!$K$12</f>
        <v>0</v>
      </c>
      <c r="AL393" s="301">
        <f>Z393*Assumption!$K$14</f>
        <v>0</v>
      </c>
      <c r="AM393" s="301">
        <f>AA393*Assumption!$K$13</f>
        <v>0</v>
      </c>
      <c r="AN393" s="206">
        <f t="shared" si="93"/>
        <v>18858</v>
      </c>
    </row>
    <row r="394" spans="2:40" x14ac:dyDescent="0.35">
      <c r="B394" s="208">
        <v>44515</v>
      </c>
      <c r="C394" s="178">
        <v>140</v>
      </c>
      <c r="D394" s="178">
        <f t="shared" si="94"/>
        <v>403.2</v>
      </c>
      <c r="E394" s="178">
        <v>28</v>
      </c>
      <c r="F394" s="178">
        <v>17.5</v>
      </c>
      <c r="G394" s="178">
        <v>196</v>
      </c>
      <c r="H394" s="178">
        <v>0</v>
      </c>
      <c r="I394" s="178">
        <v>101</v>
      </c>
      <c r="J394" s="178">
        <v>4.5999999999999996</v>
      </c>
      <c r="K394" s="178">
        <v>210</v>
      </c>
      <c r="L394" s="178">
        <v>350</v>
      </c>
      <c r="M394" s="178">
        <v>0</v>
      </c>
      <c r="N394" s="179">
        <v>0</v>
      </c>
      <c r="P394" s="182">
        <f t="shared" si="96"/>
        <v>44515</v>
      </c>
      <c r="Q394" s="178">
        <v>140</v>
      </c>
      <c r="R394" s="205">
        <f t="shared" si="95"/>
        <v>403.2</v>
      </c>
      <c r="S394" s="178">
        <v>229.20000000000002</v>
      </c>
      <c r="T394" s="178">
        <v>79.2</v>
      </c>
      <c r="U394" s="178">
        <v>86.399999999999991</v>
      </c>
      <c r="V394" s="178">
        <v>0</v>
      </c>
      <c r="W394" s="178">
        <v>0</v>
      </c>
      <c r="X394" s="178">
        <v>0</v>
      </c>
      <c r="Y394" s="178">
        <v>0</v>
      </c>
      <c r="Z394" s="178">
        <v>0</v>
      </c>
      <c r="AA394" s="178">
        <v>0</v>
      </c>
      <c r="AB394" s="206">
        <f t="shared" si="92"/>
        <v>394.8</v>
      </c>
      <c r="AD394" s="182">
        <f t="shared" si="97"/>
        <v>44515</v>
      </c>
      <c r="AE394" s="301">
        <f>S394*Assumption!$K$7</f>
        <v>19023.600000000002</v>
      </c>
      <c r="AF394" s="301">
        <f>T394*Assumption!$K$10</f>
        <v>3247.2000000000003</v>
      </c>
      <c r="AG394" s="301">
        <f>U394*Assumption!$K$9</f>
        <v>4751.9999999999991</v>
      </c>
      <c r="AH394" s="301">
        <f>V394*Assumption!$K$11</f>
        <v>0</v>
      </c>
      <c r="AI394" s="301">
        <f>W394*Assumption!$K$6</f>
        <v>0</v>
      </c>
      <c r="AJ394" s="301">
        <f>X394*Assumption!$K$8</f>
        <v>0</v>
      </c>
      <c r="AK394" s="301">
        <f>Y394*Assumption!$K$12</f>
        <v>0</v>
      </c>
      <c r="AL394" s="301">
        <f>Z394*Assumption!$K$14</f>
        <v>0</v>
      </c>
      <c r="AM394" s="301">
        <f>AA394*Assumption!$K$13</f>
        <v>0</v>
      </c>
      <c r="AN394" s="206">
        <f t="shared" si="93"/>
        <v>27022.800000000003</v>
      </c>
    </row>
    <row r="395" spans="2:40" x14ac:dyDescent="0.35">
      <c r="B395" s="208">
        <v>44516</v>
      </c>
      <c r="C395" s="178">
        <v>140</v>
      </c>
      <c r="D395" s="178">
        <f t="shared" si="94"/>
        <v>403.2</v>
      </c>
      <c r="E395" s="178">
        <v>28</v>
      </c>
      <c r="F395" s="178">
        <v>17.5</v>
      </c>
      <c r="G395" s="178">
        <v>196</v>
      </c>
      <c r="H395" s="178">
        <v>0</v>
      </c>
      <c r="I395" s="178">
        <v>101</v>
      </c>
      <c r="J395" s="178">
        <v>4.5999999999999996</v>
      </c>
      <c r="K395" s="178">
        <v>210</v>
      </c>
      <c r="L395" s="178">
        <v>350</v>
      </c>
      <c r="M395" s="178">
        <v>0</v>
      </c>
      <c r="N395" s="179">
        <v>0</v>
      </c>
      <c r="P395" s="182">
        <f t="shared" si="96"/>
        <v>44516</v>
      </c>
      <c r="Q395" s="178">
        <v>140</v>
      </c>
      <c r="R395" s="205">
        <f t="shared" si="95"/>
        <v>403.2</v>
      </c>
      <c r="S395" s="178">
        <v>210</v>
      </c>
      <c r="T395" s="178">
        <v>184.8</v>
      </c>
      <c r="U395" s="178">
        <v>0</v>
      </c>
      <c r="V395" s="178">
        <v>0</v>
      </c>
      <c r="W395" s="178">
        <v>0</v>
      </c>
      <c r="X395" s="178">
        <v>0</v>
      </c>
      <c r="Y395" s="178">
        <v>0</v>
      </c>
      <c r="Z395" s="178">
        <v>0</v>
      </c>
      <c r="AA395" s="178">
        <v>0</v>
      </c>
      <c r="AB395" s="206">
        <f t="shared" si="92"/>
        <v>394.8</v>
      </c>
      <c r="AD395" s="182">
        <f t="shared" si="97"/>
        <v>44516</v>
      </c>
      <c r="AE395" s="301">
        <f>S395*Assumption!$K$7</f>
        <v>17430</v>
      </c>
      <c r="AF395" s="301">
        <f>T395*Assumption!$K$10</f>
        <v>7576.8</v>
      </c>
      <c r="AG395" s="301">
        <f>U395*Assumption!$K$9</f>
        <v>0</v>
      </c>
      <c r="AH395" s="301">
        <f>V395*Assumption!$K$11</f>
        <v>0</v>
      </c>
      <c r="AI395" s="301">
        <f>W395*Assumption!$K$6</f>
        <v>0</v>
      </c>
      <c r="AJ395" s="301">
        <f>X395*Assumption!$K$8</f>
        <v>0</v>
      </c>
      <c r="AK395" s="301">
        <f>Y395*Assumption!$K$12</f>
        <v>0</v>
      </c>
      <c r="AL395" s="301">
        <f>Z395*Assumption!$K$14</f>
        <v>0</v>
      </c>
      <c r="AM395" s="301">
        <f>AA395*Assumption!$K$13</f>
        <v>0</v>
      </c>
      <c r="AN395" s="206">
        <f t="shared" si="93"/>
        <v>25006.799999999999</v>
      </c>
    </row>
    <row r="396" spans="2:40" x14ac:dyDescent="0.35">
      <c r="B396" s="208">
        <v>44517</v>
      </c>
      <c r="C396" s="178">
        <v>140</v>
      </c>
      <c r="D396" s="178">
        <f t="shared" si="94"/>
        <v>403.2</v>
      </c>
      <c r="E396" s="178">
        <v>28</v>
      </c>
      <c r="F396" s="178">
        <v>17.5</v>
      </c>
      <c r="G396" s="178">
        <v>196</v>
      </c>
      <c r="H396" s="178">
        <v>0</v>
      </c>
      <c r="I396" s="178">
        <v>101</v>
      </c>
      <c r="J396" s="178">
        <v>4.5999999999999996</v>
      </c>
      <c r="K396" s="178">
        <v>210</v>
      </c>
      <c r="L396" s="178">
        <v>350</v>
      </c>
      <c r="M396" s="178">
        <v>0</v>
      </c>
      <c r="N396" s="179">
        <v>0</v>
      </c>
      <c r="P396" s="182">
        <f t="shared" si="96"/>
        <v>44517</v>
      </c>
      <c r="Q396" s="178">
        <v>140</v>
      </c>
      <c r="R396" s="205">
        <f t="shared" si="95"/>
        <v>403.2</v>
      </c>
      <c r="S396" s="178">
        <v>178.8</v>
      </c>
      <c r="T396" s="178">
        <v>0</v>
      </c>
      <c r="U396" s="178">
        <v>215.99999999999997</v>
      </c>
      <c r="V396" s="178">
        <v>0</v>
      </c>
      <c r="W396" s="178">
        <v>0</v>
      </c>
      <c r="X396" s="178">
        <v>0</v>
      </c>
      <c r="Y396" s="178">
        <v>0</v>
      </c>
      <c r="Z396" s="178">
        <v>0</v>
      </c>
      <c r="AA396" s="178">
        <v>0</v>
      </c>
      <c r="AB396" s="206">
        <f t="shared" si="92"/>
        <v>394.79999999999995</v>
      </c>
      <c r="AD396" s="182">
        <f t="shared" si="97"/>
        <v>44517</v>
      </c>
      <c r="AE396" s="301">
        <f>S396*Assumption!$K$7</f>
        <v>14840.400000000001</v>
      </c>
      <c r="AF396" s="301">
        <f>T396*Assumption!$K$10</f>
        <v>0</v>
      </c>
      <c r="AG396" s="301">
        <f>U396*Assumption!$K$9</f>
        <v>11879.999999999998</v>
      </c>
      <c r="AH396" s="301">
        <f>V396*Assumption!$K$11</f>
        <v>0</v>
      </c>
      <c r="AI396" s="301">
        <f>W396*Assumption!$K$6</f>
        <v>0</v>
      </c>
      <c r="AJ396" s="301">
        <f>X396*Assumption!$K$8</f>
        <v>0</v>
      </c>
      <c r="AK396" s="301">
        <f>Y396*Assumption!$K$12</f>
        <v>0</v>
      </c>
      <c r="AL396" s="301">
        <f>Z396*Assumption!$K$14</f>
        <v>0</v>
      </c>
      <c r="AM396" s="301">
        <f>AA396*Assumption!$K$13</f>
        <v>0</v>
      </c>
      <c r="AN396" s="206">
        <f t="shared" si="93"/>
        <v>26720.400000000001</v>
      </c>
    </row>
    <row r="397" spans="2:40" x14ac:dyDescent="0.35">
      <c r="B397" s="208">
        <v>44518</v>
      </c>
      <c r="C397" s="178">
        <v>140</v>
      </c>
      <c r="D397" s="178">
        <f t="shared" si="94"/>
        <v>403.2</v>
      </c>
      <c r="E397" s="178">
        <v>28</v>
      </c>
      <c r="F397" s="178">
        <v>17.5</v>
      </c>
      <c r="G397" s="178">
        <v>196</v>
      </c>
      <c r="H397" s="178">
        <v>0</v>
      </c>
      <c r="I397" s="178">
        <v>101</v>
      </c>
      <c r="J397" s="178">
        <v>4.5999999999999996</v>
      </c>
      <c r="K397" s="178">
        <v>210</v>
      </c>
      <c r="L397" s="178">
        <v>350</v>
      </c>
      <c r="M397" s="178">
        <v>0</v>
      </c>
      <c r="N397" s="179">
        <v>0</v>
      </c>
      <c r="P397" s="182">
        <f t="shared" si="96"/>
        <v>44518</v>
      </c>
      <c r="Q397" s="178">
        <v>140</v>
      </c>
      <c r="R397" s="205">
        <f t="shared" si="95"/>
        <v>403.2</v>
      </c>
      <c r="S397" s="178">
        <v>216</v>
      </c>
      <c r="T397" s="178">
        <v>180</v>
      </c>
      <c r="U397" s="178">
        <v>0</v>
      </c>
      <c r="V397" s="178">
        <v>0</v>
      </c>
      <c r="W397" s="178">
        <v>0</v>
      </c>
      <c r="X397" s="178">
        <v>0</v>
      </c>
      <c r="Y397" s="178">
        <v>0</v>
      </c>
      <c r="Z397" s="178">
        <v>0</v>
      </c>
      <c r="AA397" s="178">
        <v>0</v>
      </c>
      <c r="AB397" s="206">
        <f t="shared" si="92"/>
        <v>396</v>
      </c>
      <c r="AD397" s="182">
        <f t="shared" si="97"/>
        <v>44518</v>
      </c>
      <c r="AE397" s="301">
        <f>S397*Assumption!$K$7</f>
        <v>17928</v>
      </c>
      <c r="AF397" s="301">
        <f>T397*Assumption!$K$10</f>
        <v>7380</v>
      </c>
      <c r="AG397" s="301">
        <f>U397*Assumption!$K$9</f>
        <v>0</v>
      </c>
      <c r="AH397" s="301">
        <f>V397*Assumption!$K$11</f>
        <v>0</v>
      </c>
      <c r="AI397" s="301">
        <f>W397*Assumption!$K$6</f>
        <v>0</v>
      </c>
      <c r="AJ397" s="301">
        <f>X397*Assumption!$K$8</f>
        <v>0</v>
      </c>
      <c r="AK397" s="301">
        <f>Y397*Assumption!$K$12</f>
        <v>0</v>
      </c>
      <c r="AL397" s="301">
        <f>Z397*Assumption!$K$14</f>
        <v>0</v>
      </c>
      <c r="AM397" s="301">
        <f>AA397*Assumption!$K$13</f>
        <v>0</v>
      </c>
      <c r="AN397" s="206">
        <f t="shared" si="93"/>
        <v>25308</v>
      </c>
    </row>
    <row r="398" spans="2:40" x14ac:dyDescent="0.35">
      <c r="B398" s="208">
        <v>44519</v>
      </c>
      <c r="C398" s="178">
        <v>140</v>
      </c>
      <c r="D398" s="178">
        <f t="shared" si="94"/>
        <v>403.2</v>
      </c>
      <c r="E398" s="178">
        <v>28</v>
      </c>
      <c r="F398" s="178">
        <v>17.5</v>
      </c>
      <c r="G398" s="178">
        <v>196</v>
      </c>
      <c r="H398" s="178">
        <v>0</v>
      </c>
      <c r="I398" s="178">
        <v>101</v>
      </c>
      <c r="J398" s="178">
        <v>4.5999999999999996</v>
      </c>
      <c r="K398" s="178">
        <v>210</v>
      </c>
      <c r="L398" s="178">
        <v>350</v>
      </c>
      <c r="M398" s="178">
        <v>0</v>
      </c>
      <c r="N398" s="179">
        <v>0</v>
      </c>
      <c r="P398" s="182">
        <f t="shared" si="96"/>
        <v>44519</v>
      </c>
      <c r="Q398" s="178">
        <v>140</v>
      </c>
      <c r="R398" s="205">
        <f t="shared" si="95"/>
        <v>403.2</v>
      </c>
      <c r="S398" s="178">
        <v>204</v>
      </c>
      <c r="T398" s="178">
        <v>192</v>
      </c>
      <c r="U398" s="178">
        <v>0</v>
      </c>
      <c r="V398" s="178">
        <v>0</v>
      </c>
      <c r="W398" s="178">
        <v>0</v>
      </c>
      <c r="X398" s="178">
        <v>0</v>
      </c>
      <c r="Y398" s="178">
        <v>0</v>
      </c>
      <c r="Z398" s="178">
        <v>0</v>
      </c>
      <c r="AA398" s="178">
        <v>0</v>
      </c>
      <c r="AB398" s="206">
        <f t="shared" si="92"/>
        <v>396</v>
      </c>
      <c r="AD398" s="182">
        <f t="shared" si="97"/>
        <v>44519</v>
      </c>
      <c r="AE398" s="301">
        <f>S398*Assumption!$K$7</f>
        <v>16932</v>
      </c>
      <c r="AF398" s="301">
        <f>T398*Assumption!$K$10</f>
        <v>7872</v>
      </c>
      <c r="AG398" s="301">
        <f>U398*Assumption!$K$9</f>
        <v>0</v>
      </c>
      <c r="AH398" s="301">
        <f>V398*Assumption!$K$11</f>
        <v>0</v>
      </c>
      <c r="AI398" s="301">
        <f>W398*Assumption!$K$6</f>
        <v>0</v>
      </c>
      <c r="AJ398" s="301">
        <f>X398*Assumption!$K$8</f>
        <v>0</v>
      </c>
      <c r="AK398" s="301">
        <f>Y398*Assumption!$K$12</f>
        <v>0</v>
      </c>
      <c r="AL398" s="301">
        <f>Z398*Assumption!$K$14</f>
        <v>0</v>
      </c>
      <c r="AM398" s="301">
        <f>AA398*Assumption!$K$13</f>
        <v>0</v>
      </c>
      <c r="AN398" s="206">
        <f t="shared" si="93"/>
        <v>24804</v>
      </c>
    </row>
    <row r="399" spans="2:40" x14ac:dyDescent="0.35">
      <c r="B399" s="208">
        <v>44520</v>
      </c>
      <c r="C399" s="178">
        <v>140</v>
      </c>
      <c r="D399" s="178">
        <f t="shared" si="94"/>
        <v>403.2</v>
      </c>
      <c r="E399" s="178">
        <v>28</v>
      </c>
      <c r="F399" s="178">
        <v>17.5</v>
      </c>
      <c r="G399" s="178">
        <v>196</v>
      </c>
      <c r="H399" s="178">
        <v>0</v>
      </c>
      <c r="I399" s="178">
        <v>101</v>
      </c>
      <c r="J399" s="178">
        <v>4.5999999999999996</v>
      </c>
      <c r="K399" s="178">
        <v>210</v>
      </c>
      <c r="L399" s="178">
        <v>350</v>
      </c>
      <c r="M399" s="178">
        <v>0</v>
      </c>
      <c r="N399" s="179">
        <v>0</v>
      </c>
      <c r="P399" s="182">
        <f t="shared" si="96"/>
        <v>44520</v>
      </c>
      <c r="Q399" s="178">
        <v>140</v>
      </c>
      <c r="R399" s="205">
        <f t="shared" si="95"/>
        <v>403.2</v>
      </c>
      <c r="S399" s="178">
        <v>156</v>
      </c>
      <c r="T399" s="178">
        <v>120</v>
      </c>
      <c r="U399" s="178">
        <v>0</v>
      </c>
      <c r="V399" s="178">
        <v>121.44</v>
      </c>
      <c r="W399" s="178">
        <v>0</v>
      </c>
      <c r="X399" s="178">
        <v>0</v>
      </c>
      <c r="Y399" s="178">
        <v>0</v>
      </c>
      <c r="Z399" s="178">
        <v>0</v>
      </c>
      <c r="AA399" s="178">
        <v>0</v>
      </c>
      <c r="AB399" s="206">
        <f t="shared" si="92"/>
        <v>397.44</v>
      </c>
      <c r="AD399" s="182">
        <f t="shared" si="97"/>
        <v>44520</v>
      </c>
      <c r="AE399" s="301">
        <f>S399*Assumption!$K$7</f>
        <v>12948</v>
      </c>
      <c r="AF399" s="301">
        <f>T399*Assumption!$K$10</f>
        <v>4920</v>
      </c>
      <c r="AG399" s="301">
        <f>U399*Assumption!$K$9</f>
        <v>0</v>
      </c>
      <c r="AH399" s="301">
        <f>V399*Assumption!$K$11</f>
        <v>4493.28</v>
      </c>
      <c r="AI399" s="301">
        <f>W399*Assumption!$K$6</f>
        <v>0</v>
      </c>
      <c r="AJ399" s="301">
        <f>X399*Assumption!$K$8</f>
        <v>0</v>
      </c>
      <c r="AK399" s="301">
        <f>Y399*Assumption!$K$12</f>
        <v>0</v>
      </c>
      <c r="AL399" s="301">
        <f>Z399*Assumption!$K$14</f>
        <v>0</v>
      </c>
      <c r="AM399" s="301">
        <f>AA399*Assumption!$K$13</f>
        <v>0</v>
      </c>
      <c r="AN399" s="206">
        <f t="shared" si="93"/>
        <v>22361.279999999999</v>
      </c>
    </row>
    <row r="400" spans="2:40" x14ac:dyDescent="0.35">
      <c r="B400" s="208">
        <v>44521</v>
      </c>
      <c r="C400" s="178">
        <v>0</v>
      </c>
      <c r="D400" s="178">
        <f t="shared" si="94"/>
        <v>0</v>
      </c>
      <c r="E400" s="178">
        <v>0</v>
      </c>
      <c r="F400" s="178">
        <v>0</v>
      </c>
      <c r="G400" s="178">
        <v>0</v>
      </c>
      <c r="H400" s="178">
        <v>0</v>
      </c>
      <c r="I400" s="178">
        <v>0</v>
      </c>
      <c r="J400" s="178">
        <v>0</v>
      </c>
      <c r="K400" s="178">
        <v>0</v>
      </c>
      <c r="L400" s="178">
        <v>0</v>
      </c>
      <c r="M400" s="178">
        <v>0</v>
      </c>
      <c r="N400" s="179">
        <v>0</v>
      </c>
      <c r="P400" s="182">
        <f t="shared" si="96"/>
        <v>44521</v>
      </c>
      <c r="Q400" s="178">
        <v>0</v>
      </c>
      <c r="R400" s="205">
        <f t="shared" si="95"/>
        <v>0</v>
      </c>
      <c r="S400" s="178">
        <v>0</v>
      </c>
      <c r="T400" s="178">
        <v>0</v>
      </c>
      <c r="U400" s="178">
        <v>0</v>
      </c>
      <c r="V400" s="178">
        <v>0</v>
      </c>
      <c r="W400" s="178">
        <v>0</v>
      </c>
      <c r="X400" s="178">
        <v>0</v>
      </c>
      <c r="Y400" s="178">
        <v>0</v>
      </c>
      <c r="Z400" s="178">
        <v>0</v>
      </c>
      <c r="AA400" s="178">
        <v>0</v>
      </c>
      <c r="AB400" s="206">
        <f t="shared" si="92"/>
        <v>0</v>
      </c>
      <c r="AD400" s="182">
        <f t="shared" si="97"/>
        <v>44521</v>
      </c>
      <c r="AE400" s="301">
        <f>S400*Assumption!$K$7</f>
        <v>0</v>
      </c>
      <c r="AF400" s="301">
        <f>T400*Assumption!$K$10</f>
        <v>0</v>
      </c>
      <c r="AG400" s="301">
        <f>U400*Assumption!$K$9</f>
        <v>0</v>
      </c>
      <c r="AH400" s="301">
        <f>V400*Assumption!$K$11</f>
        <v>0</v>
      </c>
      <c r="AI400" s="301">
        <f>W400*Assumption!$K$6</f>
        <v>0</v>
      </c>
      <c r="AJ400" s="301">
        <f>X400*Assumption!$K$8</f>
        <v>0</v>
      </c>
      <c r="AK400" s="301">
        <f>Y400*Assumption!$K$12</f>
        <v>0</v>
      </c>
      <c r="AL400" s="301">
        <f>Z400*Assumption!$K$14</f>
        <v>0</v>
      </c>
      <c r="AM400" s="301">
        <f>AA400*Assumption!$K$13</f>
        <v>0</v>
      </c>
      <c r="AN400" s="206">
        <f t="shared" si="93"/>
        <v>0</v>
      </c>
    </row>
    <row r="401" spans="2:40" x14ac:dyDescent="0.35">
      <c r="B401" s="208">
        <v>44522</v>
      </c>
      <c r="C401" s="178">
        <v>0</v>
      </c>
      <c r="D401" s="178">
        <f t="shared" si="94"/>
        <v>0</v>
      </c>
      <c r="E401" s="178">
        <v>0</v>
      </c>
      <c r="F401" s="178">
        <v>0</v>
      </c>
      <c r="G401" s="178">
        <v>0</v>
      </c>
      <c r="H401" s="178">
        <v>0</v>
      </c>
      <c r="I401" s="178">
        <v>0</v>
      </c>
      <c r="J401" s="178">
        <v>0</v>
      </c>
      <c r="K401" s="178">
        <v>0</v>
      </c>
      <c r="L401" s="178">
        <v>0</v>
      </c>
      <c r="M401" s="178">
        <v>0</v>
      </c>
      <c r="N401" s="179">
        <v>0</v>
      </c>
      <c r="P401" s="182">
        <f t="shared" si="96"/>
        <v>44522</v>
      </c>
      <c r="Q401" s="178">
        <v>0</v>
      </c>
      <c r="R401" s="205">
        <f t="shared" si="95"/>
        <v>0</v>
      </c>
      <c r="S401" s="178">
        <v>0</v>
      </c>
      <c r="T401" s="178">
        <v>0</v>
      </c>
      <c r="U401" s="178">
        <v>0</v>
      </c>
      <c r="V401" s="178">
        <v>0</v>
      </c>
      <c r="W401" s="178">
        <v>0</v>
      </c>
      <c r="X401" s="178">
        <v>0</v>
      </c>
      <c r="Y401" s="178">
        <v>0</v>
      </c>
      <c r="Z401" s="178">
        <v>0</v>
      </c>
      <c r="AA401" s="178">
        <v>0</v>
      </c>
      <c r="AB401" s="206">
        <f t="shared" si="92"/>
        <v>0</v>
      </c>
      <c r="AD401" s="182">
        <f t="shared" si="97"/>
        <v>44522</v>
      </c>
      <c r="AE401" s="301">
        <f>S401*Assumption!$K$7</f>
        <v>0</v>
      </c>
      <c r="AF401" s="301">
        <f>T401*Assumption!$K$10</f>
        <v>0</v>
      </c>
      <c r="AG401" s="301">
        <f>U401*Assumption!$K$9</f>
        <v>0</v>
      </c>
      <c r="AH401" s="301">
        <f>V401*Assumption!$K$11</f>
        <v>0</v>
      </c>
      <c r="AI401" s="301">
        <f>W401*Assumption!$K$6</f>
        <v>0</v>
      </c>
      <c r="AJ401" s="301">
        <f>X401*Assumption!$K$8</f>
        <v>0</v>
      </c>
      <c r="AK401" s="301">
        <f>Y401*Assumption!$K$12</f>
        <v>0</v>
      </c>
      <c r="AL401" s="301">
        <f>Z401*Assumption!$K$14</f>
        <v>0</v>
      </c>
      <c r="AM401" s="301">
        <f>AA401*Assumption!$K$13</f>
        <v>0</v>
      </c>
      <c r="AN401" s="206">
        <f t="shared" si="93"/>
        <v>0</v>
      </c>
    </row>
    <row r="402" spans="2:40" x14ac:dyDescent="0.35">
      <c r="B402" s="208">
        <v>44523</v>
      </c>
      <c r="C402" s="178">
        <v>0</v>
      </c>
      <c r="D402" s="178">
        <f t="shared" si="94"/>
        <v>0</v>
      </c>
      <c r="E402" s="178">
        <v>0</v>
      </c>
      <c r="F402" s="178">
        <v>0</v>
      </c>
      <c r="G402" s="178">
        <v>0</v>
      </c>
      <c r="H402" s="178">
        <v>0</v>
      </c>
      <c r="I402" s="178">
        <v>0</v>
      </c>
      <c r="J402" s="178">
        <v>0</v>
      </c>
      <c r="K402" s="178">
        <v>0</v>
      </c>
      <c r="L402" s="178">
        <v>0</v>
      </c>
      <c r="M402" s="178">
        <v>0</v>
      </c>
      <c r="N402" s="179">
        <v>0</v>
      </c>
      <c r="P402" s="182">
        <f t="shared" si="96"/>
        <v>44523</v>
      </c>
      <c r="Q402" s="178">
        <v>0</v>
      </c>
      <c r="R402" s="205">
        <f t="shared" si="95"/>
        <v>0</v>
      </c>
      <c r="S402" s="178">
        <v>0</v>
      </c>
      <c r="T402" s="178">
        <v>0</v>
      </c>
      <c r="U402" s="178">
        <v>0</v>
      </c>
      <c r="V402" s="178">
        <v>0</v>
      </c>
      <c r="W402" s="178">
        <v>0</v>
      </c>
      <c r="X402" s="178">
        <v>0</v>
      </c>
      <c r="Y402" s="178">
        <v>0</v>
      </c>
      <c r="Z402" s="178">
        <v>0</v>
      </c>
      <c r="AA402" s="178">
        <v>0</v>
      </c>
      <c r="AB402" s="206">
        <f t="shared" si="92"/>
        <v>0</v>
      </c>
      <c r="AD402" s="182">
        <f t="shared" si="97"/>
        <v>44523</v>
      </c>
      <c r="AE402" s="301">
        <f>S402*Assumption!$K$7</f>
        <v>0</v>
      </c>
      <c r="AF402" s="301">
        <f>T402*Assumption!$K$10</f>
        <v>0</v>
      </c>
      <c r="AG402" s="301">
        <f>U402*Assumption!$K$9</f>
        <v>0</v>
      </c>
      <c r="AH402" s="301">
        <f>V402*Assumption!$K$11</f>
        <v>0</v>
      </c>
      <c r="AI402" s="301">
        <f>W402*Assumption!$K$6</f>
        <v>0</v>
      </c>
      <c r="AJ402" s="301">
        <f>X402*Assumption!$K$8</f>
        <v>0</v>
      </c>
      <c r="AK402" s="301">
        <f>Y402*Assumption!$K$12</f>
        <v>0</v>
      </c>
      <c r="AL402" s="301">
        <f>Z402*Assumption!$K$14</f>
        <v>0</v>
      </c>
      <c r="AM402" s="301">
        <f>AA402*Assumption!$K$13</f>
        <v>0</v>
      </c>
      <c r="AN402" s="206">
        <f t="shared" si="93"/>
        <v>0</v>
      </c>
    </row>
    <row r="403" spans="2:40" x14ac:dyDescent="0.35">
      <c r="B403" s="208">
        <v>44524</v>
      </c>
      <c r="C403" s="178">
        <v>0</v>
      </c>
      <c r="D403" s="178">
        <f t="shared" si="94"/>
        <v>0</v>
      </c>
      <c r="E403" s="178">
        <v>0</v>
      </c>
      <c r="F403" s="178">
        <v>0</v>
      </c>
      <c r="G403" s="178">
        <v>0</v>
      </c>
      <c r="H403" s="178">
        <v>0</v>
      </c>
      <c r="I403" s="178">
        <v>0</v>
      </c>
      <c r="J403" s="178">
        <v>0</v>
      </c>
      <c r="K403" s="178">
        <v>0</v>
      </c>
      <c r="L403" s="178">
        <v>0</v>
      </c>
      <c r="M403" s="178">
        <v>0</v>
      </c>
      <c r="N403" s="179">
        <v>0</v>
      </c>
      <c r="P403" s="182">
        <f t="shared" si="96"/>
        <v>44524</v>
      </c>
      <c r="Q403" s="178">
        <v>0</v>
      </c>
      <c r="R403" s="205">
        <f t="shared" si="95"/>
        <v>0</v>
      </c>
      <c r="S403" s="178">
        <v>0</v>
      </c>
      <c r="T403" s="178">
        <v>0</v>
      </c>
      <c r="U403" s="178">
        <v>0</v>
      </c>
      <c r="V403" s="178">
        <v>0</v>
      </c>
      <c r="W403" s="178">
        <v>0</v>
      </c>
      <c r="X403" s="178">
        <v>0</v>
      </c>
      <c r="Y403" s="178">
        <v>0</v>
      </c>
      <c r="Z403" s="178">
        <v>0</v>
      </c>
      <c r="AA403" s="178">
        <v>0</v>
      </c>
      <c r="AB403" s="206">
        <f t="shared" si="92"/>
        <v>0</v>
      </c>
      <c r="AD403" s="182">
        <f t="shared" si="97"/>
        <v>44524</v>
      </c>
      <c r="AE403" s="301">
        <f>S403*Assumption!$K$7</f>
        <v>0</v>
      </c>
      <c r="AF403" s="301">
        <f>T403*Assumption!$K$10</f>
        <v>0</v>
      </c>
      <c r="AG403" s="301">
        <f>U403*Assumption!$K$9</f>
        <v>0</v>
      </c>
      <c r="AH403" s="301">
        <f>V403*Assumption!$K$11</f>
        <v>0</v>
      </c>
      <c r="AI403" s="301">
        <f>W403*Assumption!$K$6</f>
        <v>0</v>
      </c>
      <c r="AJ403" s="301">
        <f>X403*Assumption!$K$8</f>
        <v>0</v>
      </c>
      <c r="AK403" s="301">
        <f>Y403*Assumption!$K$12</f>
        <v>0</v>
      </c>
      <c r="AL403" s="301">
        <f>Z403*Assumption!$K$14</f>
        <v>0</v>
      </c>
      <c r="AM403" s="301">
        <f>AA403*Assumption!$K$13</f>
        <v>0</v>
      </c>
      <c r="AN403" s="206">
        <f t="shared" si="93"/>
        <v>0</v>
      </c>
    </row>
    <row r="404" spans="2:40" x14ac:dyDescent="0.35">
      <c r="B404" s="208">
        <v>44525</v>
      </c>
      <c r="C404" s="178">
        <v>140</v>
      </c>
      <c r="D404" s="178">
        <f t="shared" si="94"/>
        <v>403.2</v>
      </c>
      <c r="E404" s="178">
        <v>28</v>
      </c>
      <c r="F404" s="178">
        <v>17.5</v>
      </c>
      <c r="G404" s="178">
        <v>196</v>
      </c>
      <c r="H404" s="178">
        <v>0</v>
      </c>
      <c r="I404" s="178">
        <v>101</v>
      </c>
      <c r="J404" s="178">
        <v>4.5999999999999996</v>
      </c>
      <c r="K404" s="178">
        <v>210</v>
      </c>
      <c r="L404" s="178">
        <v>350</v>
      </c>
      <c r="M404" s="178">
        <v>0</v>
      </c>
      <c r="N404" s="179">
        <v>0</v>
      </c>
      <c r="P404" s="182">
        <f t="shared" si="96"/>
        <v>44525</v>
      </c>
      <c r="Q404" s="178">
        <v>140</v>
      </c>
      <c r="R404" s="205">
        <f t="shared" si="95"/>
        <v>403.2</v>
      </c>
      <c r="S404" s="178">
        <v>132</v>
      </c>
      <c r="T404" s="178">
        <v>0</v>
      </c>
      <c r="U404" s="178">
        <v>107.99999999999999</v>
      </c>
      <c r="V404" s="178">
        <v>157.32</v>
      </c>
      <c r="W404" s="178">
        <v>0</v>
      </c>
      <c r="X404" s="178">
        <v>0</v>
      </c>
      <c r="Y404" s="178">
        <v>0</v>
      </c>
      <c r="Z404" s="178">
        <v>0</v>
      </c>
      <c r="AA404" s="178">
        <v>0</v>
      </c>
      <c r="AB404" s="206">
        <f t="shared" si="92"/>
        <v>397.32</v>
      </c>
      <c r="AD404" s="182">
        <f t="shared" si="97"/>
        <v>44525</v>
      </c>
      <c r="AE404" s="301">
        <f>S404*Assumption!$K$7</f>
        <v>10956</v>
      </c>
      <c r="AF404" s="301">
        <f>T404*Assumption!$K$10</f>
        <v>0</v>
      </c>
      <c r="AG404" s="301">
        <f>U404*Assumption!$K$9</f>
        <v>5939.9999999999991</v>
      </c>
      <c r="AH404" s="301">
        <f>V404*Assumption!$K$11</f>
        <v>5820.84</v>
      </c>
      <c r="AI404" s="301">
        <f>W404*Assumption!$K$6</f>
        <v>0</v>
      </c>
      <c r="AJ404" s="301">
        <f>X404*Assumption!$K$8</f>
        <v>0</v>
      </c>
      <c r="AK404" s="301">
        <f>Y404*Assumption!$K$12</f>
        <v>0</v>
      </c>
      <c r="AL404" s="301">
        <f>Z404*Assumption!$K$14</f>
        <v>0</v>
      </c>
      <c r="AM404" s="301">
        <f>AA404*Assumption!$K$13</f>
        <v>0</v>
      </c>
      <c r="AN404" s="206">
        <f t="shared" si="93"/>
        <v>22716.84</v>
      </c>
    </row>
    <row r="405" spans="2:40" x14ac:dyDescent="0.35">
      <c r="B405" s="208">
        <v>44526</v>
      </c>
      <c r="C405" s="178">
        <v>140</v>
      </c>
      <c r="D405" s="178">
        <f t="shared" si="94"/>
        <v>403.2</v>
      </c>
      <c r="E405" s="178">
        <v>28</v>
      </c>
      <c r="F405" s="178">
        <v>17.5</v>
      </c>
      <c r="G405" s="178">
        <v>196</v>
      </c>
      <c r="H405" s="178">
        <v>0</v>
      </c>
      <c r="I405" s="178">
        <v>101</v>
      </c>
      <c r="J405" s="178">
        <v>4.5999999999999996</v>
      </c>
      <c r="K405" s="178">
        <v>210</v>
      </c>
      <c r="L405" s="178">
        <v>350</v>
      </c>
      <c r="M405" s="178">
        <v>0</v>
      </c>
      <c r="N405" s="179">
        <v>0</v>
      </c>
      <c r="P405" s="182">
        <f t="shared" si="96"/>
        <v>44526</v>
      </c>
      <c r="Q405" s="178">
        <v>140</v>
      </c>
      <c r="R405" s="205">
        <f t="shared" si="95"/>
        <v>403.2</v>
      </c>
      <c r="S405" s="178">
        <v>180</v>
      </c>
      <c r="T405" s="178">
        <v>192</v>
      </c>
      <c r="U405" s="178">
        <v>26.999999999999996</v>
      </c>
      <c r="V405" s="178">
        <v>0</v>
      </c>
      <c r="W405" s="178">
        <v>0</v>
      </c>
      <c r="X405" s="178">
        <v>0</v>
      </c>
      <c r="Y405" s="178">
        <v>0</v>
      </c>
      <c r="Z405" s="178">
        <v>0</v>
      </c>
      <c r="AA405" s="178">
        <v>0</v>
      </c>
      <c r="AB405" s="206">
        <f t="shared" si="92"/>
        <v>399</v>
      </c>
      <c r="AD405" s="182">
        <f t="shared" si="97"/>
        <v>44526</v>
      </c>
      <c r="AE405" s="301">
        <f>S405*Assumption!$K$7</f>
        <v>14940</v>
      </c>
      <c r="AF405" s="301">
        <f>T405*Assumption!$K$10</f>
        <v>7872</v>
      </c>
      <c r="AG405" s="301">
        <f>U405*Assumption!$K$9</f>
        <v>1484.9999999999998</v>
      </c>
      <c r="AH405" s="301">
        <f>V405*Assumption!$K$11</f>
        <v>0</v>
      </c>
      <c r="AI405" s="301">
        <f>W405*Assumption!$K$6</f>
        <v>0</v>
      </c>
      <c r="AJ405" s="301">
        <f>X405*Assumption!$K$8</f>
        <v>0</v>
      </c>
      <c r="AK405" s="301">
        <f>Y405*Assumption!$K$12</f>
        <v>0</v>
      </c>
      <c r="AL405" s="301">
        <f>Z405*Assumption!$K$14</f>
        <v>0</v>
      </c>
      <c r="AM405" s="301">
        <f>AA405*Assumption!$K$13</f>
        <v>0</v>
      </c>
      <c r="AN405" s="206">
        <f t="shared" si="93"/>
        <v>24297</v>
      </c>
    </row>
    <row r="406" spans="2:40" x14ac:dyDescent="0.35">
      <c r="B406" s="208">
        <v>44527</v>
      </c>
      <c r="C406" s="178">
        <v>140</v>
      </c>
      <c r="D406" s="178">
        <f t="shared" si="94"/>
        <v>403.2</v>
      </c>
      <c r="E406" s="178">
        <v>28</v>
      </c>
      <c r="F406" s="178">
        <v>17.5</v>
      </c>
      <c r="G406" s="178">
        <v>196</v>
      </c>
      <c r="H406" s="178">
        <v>0</v>
      </c>
      <c r="I406" s="178">
        <v>101</v>
      </c>
      <c r="J406" s="178">
        <v>4.5999999999999996</v>
      </c>
      <c r="K406" s="178">
        <v>210</v>
      </c>
      <c r="L406" s="178">
        <v>350</v>
      </c>
      <c r="M406" s="178">
        <v>0</v>
      </c>
      <c r="N406" s="179">
        <v>0</v>
      </c>
      <c r="P406" s="182">
        <f t="shared" si="96"/>
        <v>44527</v>
      </c>
      <c r="Q406" s="178">
        <v>140</v>
      </c>
      <c r="R406" s="205">
        <f t="shared" si="95"/>
        <v>403.2</v>
      </c>
      <c r="S406" s="178">
        <v>164.4</v>
      </c>
      <c r="T406" s="178">
        <v>228</v>
      </c>
      <c r="U406" s="178">
        <v>0</v>
      </c>
      <c r="V406" s="178">
        <v>0</v>
      </c>
      <c r="W406" s="178">
        <v>0</v>
      </c>
      <c r="X406" s="178">
        <v>0</v>
      </c>
      <c r="Y406" s="178">
        <v>0</v>
      </c>
      <c r="Z406" s="178">
        <v>0</v>
      </c>
      <c r="AA406" s="178">
        <v>0</v>
      </c>
      <c r="AB406" s="206">
        <f t="shared" si="92"/>
        <v>392.4</v>
      </c>
      <c r="AD406" s="182">
        <f t="shared" si="97"/>
        <v>44527</v>
      </c>
      <c r="AE406" s="301">
        <f>S406*Assumption!$K$7</f>
        <v>13645.2</v>
      </c>
      <c r="AF406" s="301">
        <f>T406*Assumption!$K$10</f>
        <v>9348</v>
      </c>
      <c r="AG406" s="301">
        <f>U406*Assumption!$K$9</f>
        <v>0</v>
      </c>
      <c r="AH406" s="301">
        <f>V406*Assumption!$K$11</f>
        <v>0</v>
      </c>
      <c r="AI406" s="301">
        <f>W406*Assumption!$K$6</f>
        <v>0</v>
      </c>
      <c r="AJ406" s="301">
        <f>X406*Assumption!$K$8</f>
        <v>0</v>
      </c>
      <c r="AK406" s="301">
        <f>Y406*Assumption!$K$12</f>
        <v>0</v>
      </c>
      <c r="AL406" s="301">
        <f>Z406*Assumption!$K$14</f>
        <v>0</v>
      </c>
      <c r="AM406" s="301">
        <f>AA406*Assumption!$K$13</f>
        <v>0</v>
      </c>
      <c r="AN406" s="206">
        <f t="shared" si="93"/>
        <v>22993.200000000001</v>
      </c>
    </row>
    <row r="407" spans="2:40" x14ac:dyDescent="0.35">
      <c r="B407" s="208">
        <v>44528</v>
      </c>
      <c r="C407" s="178">
        <v>140</v>
      </c>
      <c r="D407" s="178">
        <f t="shared" si="94"/>
        <v>403.2</v>
      </c>
      <c r="E407" s="178">
        <v>28</v>
      </c>
      <c r="F407" s="178">
        <v>17.5</v>
      </c>
      <c r="G407" s="178">
        <v>196</v>
      </c>
      <c r="H407" s="178">
        <v>0</v>
      </c>
      <c r="I407" s="178">
        <v>101</v>
      </c>
      <c r="J407" s="178">
        <v>4.5999999999999996</v>
      </c>
      <c r="K407" s="178">
        <v>210</v>
      </c>
      <c r="L407" s="178">
        <v>350</v>
      </c>
      <c r="M407" s="178">
        <v>0</v>
      </c>
      <c r="N407" s="179">
        <v>0</v>
      </c>
      <c r="P407" s="182">
        <f t="shared" si="96"/>
        <v>44528</v>
      </c>
      <c r="Q407" s="178">
        <v>140</v>
      </c>
      <c r="R407" s="205">
        <f t="shared" si="95"/>
        <v>403.2</v>
      </c>
      <c r="S407" s="178">
        <v>96</v>
      </c>
      <c r="T407" s="178">
        <v>228</v>
      </c>
      <c r="U407" s="178">
        <v>72</v>
      </c>
      <c r="V407" s="178">
        <v>0</v>
      </c>
      <c r="W407" s="178">
        <v>0</v>
      </c>
      <c r="X407" s="178">
        <v>0</v>
      </c>
      <c r="Y407" s="178">
        <v>0</v>
      </c>
      <c r="Z407" s="178">
        <v>0</v>
      </c>
      <c r="AA407" s="178">
        <v>0</v>
      </c>
      <c r="AB407" s="206">
        <f t="shared" si="92"/>
        <v>396</v>
      </c>
      <c r="AD407" s="182">
        <f t="shared" si="97"/>
        <v>44528</v>
      </c>
      <c r="AE407" s="301">
        <f>S407*Assumption!$K$7</f>
        <v>7968</v>
      </c>
      <c r="AF407" s="301">
        <f>T407*Assumption!$K$10</f>
        <v>9348</v>
      </c>
      <c r="AG407" s="301">
        <f>U407*Assumption!$K$9</f>
        <v>3960</v>
      </c>
      <c r="AH407" s="301">
        <f>V407*Assumption!$K$11</f>
        <v>0</v>
      </c>
      <c r="AI407" s="301">
        <f>W407*Assumption!$K$6</f>
        <v>0</v>
      </c>
      <c r="AJ407" s="301">
        <f>X407*Assumption!$K$8</f>
        <v>0</v>
      </c>
      <c r="AK407" s="301">
        <f>Y407*Assumption!$K$12</f>
        <v>0</v>
      </c>
      <c r="AL407" s="301">
        <f>Z407*Assumption!$K$14</f>
        <v>0</v>
      </c>
      <c r="AM407" s="301">
        <f>AA407*Assumption!$K$13</f>
        <v>0</v>
      </c>
      <c r="AN407" s="206">
        <f t="shared" si="93"/>
        <v>21276</v>
      </c>
    </row>
    <row r="408" spans="2:40" x14ac:dyDescent="0.35">
      <c r="B408" s="208">
        <v>44529</v>
      </c>
      <c r="C408" s="178">
        <v>140</v>
      </c>
      <c r="D408" s="178">
        <f t="shared" si="94"/>
        <v>403.2</v>
      </c>
      <c r="E408" s="178">
        <v>28</v>
      </c>
      <c r="F408" s="178">
        <v>17.5</v>
      </c>
      <c r="G408" s="178">
        <v>196</v>
      </c>
      <c r="H408" s="178">
        <v>0</v>
      </c>
      <c r="I408" s="178">
        <v>101</v>
      </c>
      <c r="J408" s="178">
        <v>4.5999999999999996</v>
      </c>
      <c r="K408" s="178">
        <v>210</v>
      </c>
      <c r="L408" s="178">
        <v>350</v>
      </c>
      <c r="M408" s="178">
        <v>0</v>
      </c>
      <c r="N408" s="179">
        <v>0</v>
      </c>
      <c r="P408" s="182">
        <f t="shared" si="96"/>
        <v>44529</v>
      </c>
      <c r="Q408" s="178">
        <v>140</v>
      </c>
      <c r="R408" s="205">
        <f t="shared" si="95"/>
        <v>403.2</v>
      </c>
      <c r="S408" s="178">
        <v>240</v>
      </c>
      <c r="T408" s="178">
        <v>153.6</v>
      </c>
      <c r="U408" s="178">
        <v>0</v>
      </c>
      <c r="V408" s="178">
        <v>0</v>
      </c>
      <c r="W408" s="178">
        <v>0</v>
      </c>
      <c r="X408" s="178">
        <v>0</v>
      </c>
      <c r="Y408" s="178">
        <v>0</v>
      </c>
      <c r="Z408" s="178">
        <v>0</v>
      </c>
      <c r="AA408" s="178">
        <v>0</v>
      </c>
      <c r="AB408" s="206">
        <f t="shared" si="92"/>
        <v>393.6</v>
      </c>
      <c r="AD408" s="182">
        <f t="shared" si="97"/>
        <v>44529</v>
      </c>
      <c r="AE408" s="301">
        <f>S408*Assumption!$K$7</f>
        <v>19920</v>
      </c>
      <c r="AF408" s="301">
        <f>T408*Assumption!$K$10</f>
        <v>6297.5999999999995</v>
      </c>
      <c r="AG408" s="301">
        <f>U408*Assumption!$K$9</f>
        <v>0</v>
      </c>
      <c r="AH408" s="301">
        <f>V408*Assumption!$K$11</f>
        <v>0</v>
      </c>
      <c r="AI408" s="301">
        <f>W408*Assumption!$K$6</f>
        <v>0</v>
      </c>
      <c r="AJ408" s="301">
        <f>X408*Assumption!$K$8</f>
        <v>0</v>
      </c>
      <c r="AK408" s="301">
        <f>Y408*Assumption!$K$12</f>
        <v>0</v>
      </c>
      <c r="AL408" s="301">
        <f>Z408*Assumption!$K$14</f>
        <v>0</v>
      </c>
      <c r="AM408" s="301">
        <f>AA408*Assumption!$K$13</f>
        <v>0</v>
      </c>
      <c r="AN408" s="206">
        <f t="shared" si="93"/>
        <v>26217.599999999999</v>
      </c>
    </row>
    <row r="409" spans="2:40" x14ac:dyDescent="0.35">
      <c r="B409" s="182">
        <f>B408+1</f>
        <v>44530</v>
      </c>
      <c r="C409" s="178">
        <v>0</v>
      </c>
      <c r="D409" s="205">
        <f t="shared" si="94"/>
        <v>0</v>
      </c>
      <c r="E409" s="178">
        <v>0</v>
      </c>
      <c r="F409" s="178">
        <v>0</v>
      </c>
      <c r="G409" s="178">
        <v>0</v>
      </c>
      <c r="H409" s="178">
        <v>0</v>
      </c>
      <c r="I409" s="178">
        <v>0</v>
      </c>
      <c r="J409" s="178">
        <v>0</v>
      </c>
      <c r="K409" s="178">
        <v>0</v>
      </c>
      <c r="L409" s="178">
        <v>0</v>
      </c>
      <c r="M409" s="178">
        <v>0</v>
      </c>
      <c r="N409" s="179">
        <v>0</v>
      </c>
      <c r="O409" s="209"/>
      <c r="P409" s="383">
        <v>0</v>
      </c>
      <c r="Q409" s="384">
        <f>SUM(E409:P409)</f>
        <v>0</v>
      </c>
      <c r="R409" s="384">
        <f t="shared" si="95"/>
        <v>0</v>
      </c>
      <c r="S409" s="385">
        <v>0</v>
      </c>
      <c r="T409" s="385">
        <v>0</v>
      </c>
      <c r="U409" s="385">
        <v>0</v>
      </c>
      <c r="V409" s="385">
        <v>0</v>
      </c>
      <c r="W409" s="385">
        <v>0</v>
      </c>
      <c r="X409" s="385">
        <v>0</v>
      </c>
      <c r="Y409" s="385">
        <v>0</v>
      </c>
      <c r="Z409" s="385">
        <v>0</v>
      </c>
      <c r="AA409" s="385">
        <v>0</v>
      </c>
      <c r="AB409" s="386">
        <f t="shared" si="92"/>
        <v>0</v>
      </c>
      <c r="AD409" s="383">
        <v>0</v>
      </c>
      <c r="AE409" s="387">
        <f>S409*Assumption!$K$7</f>
        <v>0</v>
      </c>
      <c r="AF409" s="387">
        <f>T409*Assumption!$K$10</f>
        <v>0</v>
      </c>
      <c r="AG409" s="387">
        <f>U409*Assumption!$K$9</f>
        <v>0</v>
      </c>
      <c r="AH409" s="387">
        <f>V409*Assumption!$K$11</f>
        <v>0</v>
      </c>
      <c r="AI409" s="387">
        <f>W409*Assumption!$K$6</f>
        <v>0</v>
      </c>
      <c r="AJ409" s="387">
        <f>X409*Assumption!$K$8</f>
        <v>0</v>
      </c>
      <c r="AK409" s="387">
        <f>Y409*Assumption!$K$12</f>
        <v>0</v>
      </c>
      <c r="AL409" s="387">
        <f>Z409*Assumption!$K$14</f>
        <v>0</v>
      </c>
      <c r="AM409" s="387">
        <f>AA409*Assumption!$K$13</f>
        <v>0</v>
      </c>
      <c r="AN409" s="386">
        <f t="shared" si="93"/>
        <v>0</v>
      </c>
    </row>
    <row r="410" spans="2:40" ht="15" thickBot="1" x14ac:dyDescent="0.4">
      <c r="B410" s="194" t="s">
        <v>183</v>
      </c>
      <c r="C410" s="55">
        <f t="shared" ref="C410:N410" si="98">SUM(C380:C409)</f>
        <v>3500</v>
      </c>
      <c r="D410" s="55">
        <f t="shared" si="98"/>
        <v>10080</v>
      </c>
      <c r="E410" s="55">
        <f t="shared" si="98"/>
        <v>700</v>
      </c>
      <c r="F410" s="55">
        <f t="shared" si="98"/>
        <v>437.5</v>
      </c>
      <c r="G410" s="55">
        <f t="shared" si="98"/>
        <v>4900</v>
      </c>
      <c r="H410" s="55">
        <f t="shared" si="98"/>
        <v>6.2720000000000002</v>
      </c>
      <c r="I410" s="55">
        <f t="shared" si="98"/>
        <v>2523</v>
      </c>
      <c r="J410" s="55">
        <f t="shared" si="98"/>
        <v>115.39999999999993</v>
      </c>
      <c r="K410" s="55">
        <f t="shared" si="98"/>
        <v>5250</v>
      </c>
      <c r="L410" s="55">
        <f t="shared" si="98"/>
        <v>8750</v>
      </c>
      <c r="M410" s="55">
        <f t="shared" si="98"/>
        <v>35</v>
      </c>
      <c r="N410" s="56">
        <f t="shared" si="98"/>
        <v>0</v>
      </c>
      <c r="O410" s="51"/>
      <c r="P410" s="184" t="s">
        <v>183</v>
      </c>
      <c r="Q410" s="188">
        <f t="shared" ref="Q410:AB410" si="99">SUM(Q380:Q409)</f>
        <v>3500</v>
      </c>
      <c r="R410" s="188">
        <f t="shared" si="99"/>
        <v>10080</v>
      </c>
      <c r="S410" s="188">
        <f t="shared" si="99"/>
        <v>3216</v>
      </c>
      <c r="T410" s="188">
        <f t="shared" si="99"/>
        <v>5565.6</v>
      </c>
      <c r="U410" s="188">
        <f t="shared" si="99"/>
        <v>842.4</v>
      </c>
      <c r="V410" s="188">
        <f t="shared" si="99"/>
        <v>278.76</v>
      </c>
      <c r="W410" s="188">
        <f t="shared" si="99"/>
        <v>0</v>
      </c>
      <c r="X410" s="188">
        <f t="shared" si="99"/>
        <v>0</v>
      </c>
      <c r="Y410" s="188">
        <f t="shared" si="99"/>
        <v>0</v>
      </c>
      <c r="Z410" s="188">
        <f t="shared" si="99"/>
        <v>0</v>
      </c>
      <c r="AA410" s="188">
        <f t="shared" si="99"/>
        <v>0</v>
      </c>
      <c r="AB410" s="189">
        <f t="shared" si="99"/>
        <v>9902.76</v>
      </c>
      <c r="AD410" s="184" t="s">
        <v>183</v>
      </c>
      <c r="AE410" s="304">
        <f>S410*Assumption!$K$7</f>
        <v>266928</v>
      </c>
      <c r="AF410" s="304">
        <f>T410*Assumption!$K$10</f>
        <v>228189.6</v>
      </c>
      <c r="AG410" s="304">
        <f>U410*Assumption!$K$9</f>
        <v>46332</v>
      </c>
      <c r="AH410" s="304">
        <f>V410*Assumption!$K$11</f>
        <v>10314.119999999999</v>
      </c>
      <c r="AI410" s="304">
        <f>W410*Assumption!$K$6</f>
        <v>0</v>
      </c>
      <c r="AJ410" s="304">
        <f>X410*Assumption!$K$8</f>
        <v>0</v>
      </c>
      <c r="AK410" s="304">
        <f>Y410*Assumption!$K$12</f>
        <v>0</v>
      </c>
      <c r="AL410" s="304">
        <f>Z410*Assumption!$K$14</f>
        <v>0</v>
      </c>
      <c r="AM410" s="304">
        <f>AA410*Assumption!$K$13</f>
        <v>0</v>
      </c>
      <c r="AN410" s="189">
        <f t="shared" ref="AN410" si="100">SUM(AN380:AN409)</f>
        <v>551763.72000000009</v>
      </c>
    </row>
    <row r="411" spans="2:40" x14ac:dyDescent="0.35">
      <c r="B411" s="190"/>
      <c r="C411" s="191"/>
      <c r="D411" s="191"/>
      <c r="E411" s="191"/>
      <c r="F411" s="191"/>
      <c r="G411" s="191"/>
      <c r="H411" s="191"/>
      <c r="I411" s="191"/>
      <c r="J411" s="191"/>
      <c r="K411" s="191"/>
      <c r="L411" s="191"/>
      <c r="M411" s="191"/>
      <c r="N411" s="191"/>
      <c r="P411" s="190"/>
      <c r="Q411" s="191"/>
      <c r="R411" s="191"/>
      <c r="S411" s="191"/>
      <c r="T411" s="191"/>
      <c r="U411" s="191"/>
      <c r="V411" s="191"/>
      <c r="W411" s="191"/>
      <c r="X411" s="191"/>
      <c r="Y411" s="191"/>
      <c r="Z411" s="191"/>
      <c r="AA411" s="191"/>
      <c r="AB411" s="191"/>
      <c r="AD411" s="190"/>
      <c r="AE411" s="191"/>
      <c r="AF411" s="191"/>
      <c r="AG411" s="191"/>
      <c r="AH411" s="191"/>
      <c r="AI411" s="191"/>
      <c r="AJ411" s="191"/>
      <c r="AK411" s="191"/>
      <c r="AL411" s="191"/>
      <c r="AM411" s="191"/>
      <c r="AN411" s="191"/>
    </row>
    <row r="412" spans="2:40" ht="15" thickBot="1" x14ac:dyDescent="0.4">
      <c r="B412" s="190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P412" s="190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  <c r="AD412" s="190"/>
      <c r="AE412" s="191"/>
      <c r="AF412" s="191"/>
      <c r="AG412" s="191"/>
      <c r="AH412" s="191"/>
      <c r="AI412" s="191"/>
      <c r="AJ412" s="191"/>
      <c r="AK412" s="191"/>
      <c r="AL412" s="191"/>
      <c r="AM412" s="191"/>
      <c r="AN412" s="191"/>
    </row>
    <row r="413" spans="2:40" ht="21" x14ac:dyDescent="0.5">
      <c r="B413" s="565" t="s">
        <v>208</v>
      </c>
      <c r="C413" s="566"/>
      <c r="D413" s="566"/>
      <c r="E413" s="566"/>
      <c r="F413" s="566"/>
      <c r="G413" s="566"/>
      <c r="H413" s="566"/>
      <c r="I413" s="566"/>
      <c r="J413" s="566"/>
      <c r="K413" s="566"/>
      <c r="L413" s="566"/>
      <c r="M413" s="566"/>
      <c r="N413" s="567"/>
      <c r="P413" s="583" t="s">
        <v>208</v>
      </c>
      <c r="Q413" s="584"/>
      <c r="R413" s="584"/>
      <c r="S413" s="584"/>
      <c r="T413" s="584"/>
      <c r="U413" s="584"/>
      <c r="V413" s="584"/>
      <c r="W413" s="584"/>
      <c r="X413" s="584"/>
      <c r="Y413" s="584"/>
      <c r="Z413" s="584"/>
      <c r="AA413" s="584"/>
      <c r="AB413" s="585"/>
      <c r="AD413" s="583" t="s">
        <v>208</v>
      </c>
      <c r="AE413" s="584"/>
      <c r="AF413" s="584"/>
      <c r="AG413" s="584"/>
      <c r="AH413" s="584"/>
      <c r="AI413" s="584"/>
      <c r="AJ413" s="584"/>
      <c r="AK413" s="584"/>
      <c r="AL413" s="584"/>
      <c r="AM413" s="584"/>
      <c r="AN413" s="585"/>
    </row>
    <row r="414" spans="2:40" ht="21.5" thickBot="1" x14ac:dyDescent="0.55000000000000004">
      <c r="B414" s="574">
        <v>44531</v>
      </c>
      <c r="C414" s="575"/>
      <c r="D414" s="575"/>
      <c r="E414" s="575"/>
      <c r="F414" s="575"/>
      <c r="G414" s="575"/>
      <c r="H414" s="575"/>
      <c r="I414" s="575"/>
      <c r="J414" s="575"/>
      <c r="K414" s="575"/>
      <c r="L414" s="575"/>
      <c r="M414" s="575"/>
      <c r="N414" s="576"/>
      <c r="P414" s="586">
        <v>44531</v>
      </c>
      <c r="Q414" s="587"/>
      <c r="R414" s="587"/>
      <c r="S414" s="587"/>
      <c r="T414" s="587"/>
      <c r="U414" s="587"/>
      <c r="V414" s="587"/>
      <c r="W414" s="587"/>
      <c r="X414" s="587"/>
      <c r="Y414" s="587"/>
      <c r="Z414" s="587"/>
      <c r="AA414" s="587"/>
      <c r="AB414" s="588"/>
      <c r="AD414" s="586">
        <v>44531</v>
      </c>
      <c r="AE414" s="587"/>
      <c r="AF414" s="587"/>
      <c r="AG414" s="587"/>
      <c r="AH414" s="587"/>
      <c r="AI414" s="587"/>
      <c r="AJ414" s="587"/>
      <c r="AK414" s="587"/>
      <c r="AL414" s="587"/>
      <c r="AM414" s="587"/>
      <c r="AN414" s="588"/>
    </row>
    <row r="415" spans="2:40" ht="15" thickBot="1" x14ac:dyDescent="0.4">
      <c r="B415" s="577" t="s">
        <v>185</v>
      </c>
      <c r="C415" s="578"/>
      <c r="D415" s="578"/>
      <c r="E415" s="578"/>
      <c r="F415" s="578"/>
      <c r="G415" s="578"/>
      <c r="H415" s="578"/>
      <c r="I415" s="578"/>
      <c r="J415" s="578"/>
      <c r="K415" s="578"/>
      <c r="L415" s="578"/>
      <c r="M415" s="578"/>
      <c r="N415" s="579"/>
      <c r="P415" s="589" t="s">
        <v>186</v>
      </c>
      <c r="Q415" s="590"/>
      <c r="R415" s="590"/>
      <c r="S415" s="590"/>
      <c r="T415" s="590"/>
      <c r="U415" s="590"/>
      <c r="V415" s="590"/>
      <c r="W415" s="590"/>
      <c r="X415" s="590"/>
      <c r="Y415" s="590"/>
      <c r="Z415" s="590"/>
      <c r="AA415" s="590"/>
      <c r="AB415" s="591"/>
      <c r="AD415" s="589" t="s">
        <v>341</v>
      </c>
      <c r="AE415" s="590"/>
      <c r="AF415" s="590"/>
      <c r="AG415" s="590"/>
      <c r="AH415" s="590"/>
      <c r="AI415" s="590"/>
      <c r="AJ415" s="590"/>
      <c r="AK415" s="590"/>
      <c r="AL415" s="590"/>
      <c r="AM415" s="590"/>
      <c r="AN415" s="591"/>
    </row>
    <row r="416" spans="2:40" ht="29.5" thickBot="1" x14ac:dyDescent="0.4">
      <c r="B416" s="173" t="s">
        <v>10</v>
      </c>
      <c r="C416" s="174" t="s">
        <v>187</v>
      </c>
      <c r="D416" s="174" t="s">
        <v>188</v>
      </c>
      <c r="E416" s="176" t="s">
        <v>189</v>
      </c>
      <c r="F416" s="176" t="s">
        <v>47</v>
      </c>
      <c r="G416" s="176" t="s">
        <v>190</v>
      </c>
      <c r="H416" s="176" t="s">
        <v>345</v>
      </c>
      <c r="I416" s="176" t="s">
        <v>191</v>
      </c>
      <c r="J416" s="176" t="s">
        <v>192</v>
      </c>
      <c r="K416" s="176" t="s">
        <v>193</v>
      </c>
      <c r="L416" s="193" t="s">
        <v>194</v>
      </c>
      <c r="M416" s="176" t="s">
        <v>195</v>
      </c>
      <c r="N416" s="177" t="s">
        <v>196</v>
      </c>
      <c r="P416" s="173" t="s">
        <v>10</v>
      </c>
      <c r="Q416" s="174" t="s">
        <v>187</v>
      </c>
      <c r="R416" s="174" t="s">
        <v>188</v>
      </c>
      <c r="S416" s="175" t="s">
        <v>197</v>
      </c>
      <c r="T416" s="174" t="s">
        <v>198</v>
      </c>
      <c r="U416" s="176" t="s">
        <v>199</v>
      </c>
      <c r="V416" s="176" t="s">
        <v>200</v>
      </c>
      <c r="W416" s="176" t="s">
        <v>201</v>
      </c>
      <c r="X416" s="176" t="s">
        <v>202</v>
      </c>
      <c r="Y416" s="176" t="s">
        <v>203</v>
      </c>
      <c r="Z416" s="176" t="s">
        <v>204</v>
      </c>
      <c r="AA416" s="176" t="s">
        <v>205</v>
      </c>
      <c r="AB416" s="177" t="s">
        <v>206</v>
      </c>
      <c r="AD416" s="173" t="s">
        <v>10</v>
      </c>
      <c r="AE416" s="175" t="s">
        <v>197</v>
      </c>
      <c r="AF416" s="174" t="s">
        <v>198</v>
      </c>
      <c r="AG416" s="176" t="s">
        <v>199</v>
      </c>
      <c r="AH416" s="176" t="s">
        <v>200</v>
      </c>
      <c r="AI416" s="176" t="s">
        <v>201</v>
      </c>
      <c r="AJ416" s="176" t="s">
        <v>202</v>
      </c>
      <c r="AK416" s="176" t="s">
        <v>203</v>
      </c>
      <c r="AL416" s="176" t="s">
        <v>204</v>
      </c>
      <c r="AM416" s="176" t="s">
        <v>205</v>
      </c>
      <c r="AN416" s="177" t="s">
        <v>339</v>
      </c>
    </row>
    <row r="417" spans="2:40" x14ac:dyDescent="0.35">
      <c r="B417" s="208">
        <v>44531</v>
      </c>
      <c r="C417" s="178">
        <v>140</v>
      </c>
      <c r="D417" s="178">
        <f>C417*2.88</f>
        <v>403.2</v>
      </c>
      <c r="E417" s="178">
        <v>28</v>
      </c>
      <c r="F417" s="178">
        <v>17.5</v>
      </c>
      <c r="G417" s="178">
        <v>196</v>
      </c>
      <c r="H417" s="178">
        <f>5600/1000</f>
        <v>5.6</v>
      </c>
      <c r="I417" s="178">
        <v>137</v>
      </c>
      <c r="J417" s="178">
        <v>4.5999999999999996</v>
      </c>
      <c r="K417" s="178">
        <v>210</v>
      </c>
      <c r="L417" s="178">
        <v>350</v>
      </c>
      <c r="M417" s="178">
        <v>0</v>
      </c>
      <c r="N417" s="179">
        <v>0</v>
      </c>
      <c r="P417" s="180">
        <v>44531</v>
      </c>
      <c r="Q417" s="178">
        <v>140</v>
      </c>
      <c r="R417" s="205">
        <f>Q417*2.88</f>
        <v>403.2</v>
      </c>
      <c r="S417" s="178">
        <v>0</v>
      </c>
      <c r="T417" s="178">
        <v>396</v>
      </c>
      <c r="U417" s="178">
        <v>0</v>
      </c>
      <c r="V417" s="178">
        <v>0</v>
      </c>
      <c r="W417" s="178">
        <v>0</v>
      </c>
      <c r="X417" s="178">
        <v>0</v>
      </c>
      <c r="Y417" s="178">
        <v>0</v>
      </c>
      <c r="Z417" s="178">
        <v>0</v>
      </c>
      <c r="AA417" s="178">
        <v>0</v>
      </c>
      <c r="AB417" s="206">
        <f t="shared" ref="AB417:AB445" si="101">SUM(S417:AA417)</f>
        <v>396</v>
      </c>
      <c r="AD417" s="180">
        <v>44531</v>
      </c>
      <c r="AE417" s="301">
        <f>S417*Assumption!$K$7</f>
        <v>0</v>
      </c>
      <c r="AF417" s="301">
        <f>T417*Assumption!$K$10</f>
        <v>16236</v>
      </c>
      <c r="AG417" s="301">
        <f>U417*Assumption!$K$9</f>
        <v>0</v>
      </c>
      <c r="AH417" s="301">
        <f>V417*Assumption!$K$11</f>
        <v>0</v>
      </c>
      <c r="AI417" s="301">
        <f>W417*Assumption!$K$6</f>
        <v>0</v>
      </c>
      <c r="AJ417" s="301">
        <f>X417*Assumption!$K$8</f>
        <v>0</v>
      </c>
      <c r="AK417" s="301">
        <f>Y417*Assumption!$K$12</f>
        <v>0</v>
      </c>
      <c r="AL417" s="301">
        <f>Z417*Assumption!$K$14</f>
        <v>0</v>
      </c>
      <c r="AM417" s="301">
        <f>AA417*Assumption!$K$13</f>
        <v>0</v>
      </c>
      <c r="AN417" s="206">
        <f t="shared" ref="AN417:AN445" si="102">SUM(AE417:AM417)</f>
        <v>16236</v>
      </c>
    </row>
    <row r="418" spans="2:40" x14ac:dyDescent="0.35">
      <c r="B418" s="208">
        <v>44532</v>
      </c>
      <c r="C418" s="178">
        <v>140</v>
      </c>
      <c r="D418" s="178">
        <f t="shared" ref="D418:D445" si="103">C418*2.88</f>
        <v>403.2</v>
      </c>
      <c r="E418" s="178">
        <v>28</v>
      </c>
      <c r="F418" s="178">
        <v>17.5</v>
      </c>
      <c r="G418" s="178">
        <v>196</v>
      </c>
      <c r="H418" s="178">
        <f t="shared" ref="H418:H436" si="104">5600/1000</f>
        <v>5.6</v>
      </c>
      <c r="I418" s="178">
        <v>137</v>
      </c>
      <c r="J418" s="178">
        <v>4.5999999999999996</v>
      </c>
      <c r="K418" s="178">
        <v>210</v>
      </c>
      <c r="L418" s="178">
        <v>350</v>
      </c>
      <c r="M418" s="178">
        <v>0</v>
      </c>
      <c r="N418" s="179">
        <v>0</v>
      </c>
      <c r="P418" s="182">
        <f>P417+1</f>
        <v>44532</v>
      </c>
      <c r="Q418" s="178">
        <v>140</v>
      </c>
      <c r="R418" s="205">
        <f t="shared" ref="R418:R445" si="105">Q418*2.88</f>
        <v>403.2</v>
      </c>
      <c r="S418" s="178">
        <v>0</v>
      </c>
      <c r="T418" s="178">
        <v>398.40000000000003</v>
      </c>
      <c r="U418" s="178">
        <v>0</v>
      </c>
      <c r="V418" s="178">
        <v>0</v>
      </c>
      <c r="W418" s="178">
        <v>0</v>
      </c>
      <c r="X418" s="178">
        <v>0</v>
      </c>
      <c r="Y418" s="178">
        <v>0</v>
      </c>
      <c r="Z418" s="178">
        <v>0</v>
      </c>
      <c r="AA418" s="178">
        <v>0</v>
      </c>
      <c r="AB418" s="206">
        <f t="shared" si="101"/>
        <v>398.40000000000003</v>
      </c>
      <c r="AD418" s="182">
        <f>AD417+1</f>
        <v>44532</v>
      </c>
      <c r="AE418" s="301">
        <f>S418*Assumption!$K$7</f>
        <v>0</v>
      </c>
      <c r="AF418" s="301">
        <f>T418*Assumption!$K$10</f>
        <v>16334.400000000001</v>
      </c>
      <c r="AG418" s="301">
        <f>U418*Assumption!$K$9</f>
        <v>0</v>
      </c>
      <c r="AH418" s="301">
        <f>V418*Assumption!$K$11</f>
        <v>0</v>
      </c>
      <c r="AI418" s="301">
        <f>W418*Assumption!$K$6</f>
        <v>0</v>
      </c>
      <c r="AJ418" s="301">
        <f>X418*Assumption!$K$8</f>
        <v>0</v>
      </c>
      <c r="AK418" s="301">
        <f>Y418*Assumption!$K$12</f>
        <v>0</v>
      </c>
      <c r="AL418" s="301">
        <f>Z418*Assumption!$K$14</f>
        <v>0</v>
      </c>
      <c r="AM418" s="301">
        <f>AA418*Assumption!$K$13</f>
        <v>0</v>
      </c>
      <c r="AN418" s="206">
        <f t="shared" si="102"/>
        <v>16334.400000000001</v>
      </c>
    </row>
    <row r="419" spans="2:40" x14ac:dyDescent="0.35">
      <c r="B419" s="208">
        <v>44533</v>
      </c>
      <c r="C419" s="178">
        <v>140</v>
      </c>
      <c r="D419" s="178">
        <f t="shared" si="103"/>
        <v>403.2</v>
      </c>
      <c r="E419" s="178">
        <v>28</v>
      </c>
      <c r="F419" s="178">
        <v>17.5</v>
      </c>
      <c r="G419" s="178">
        <v>196</v>
      </c>
      <c r="H419" s="178">
        <f t="shared" si="104"/>
        <v>5.6</v>
      </c>
      <c r="I419" s="178">
        <v>137</v>
      </c>
      <c r="J419" s="178">
        <v>4.5999999999999996</v>
      </c>
      <c r="K419" s="178">
        <v>210</v>
      </c>
      <c r="L419" s="178">
        <v>350</v>
      </c>
      <c r="M419" s="178">
        <v>0</v>
      </c>
      <c r="N419" s="179">
        <v>0</v>
      </c>
      <c r="P419" s="182">
        <f t="shared" ref="P419:P445" si="106">P418+1</f>
        <v>44533</v>
      </c>
      <c r="Q419" s="178">
        <v>140</v>
      </c>
      <c r="R419" s="205">
        <f t="shared" si="105"/>
        <v>403.2</v>
      </c>
      <c r="S419" s="178">
        <v>0</v>
      </c>
      <c r="T419" s="178">
        <v>288</v>
      </c>
      <c r="U419" s="178">
        <v>107.99999999999999</v>
      </c>
      <c r="V419" s="178">
        <v>0</v>
      </c>
      <c r="W419" s="178">
        <v>0</v>
      </c>
      <c r="X419" s="178">
        <v>0</v>
      </c>
      <c r="Y419" s="178">
        <v>0</v>
      </c>
      <c r="Z419" s="178">
        <v>0</v>
      </c>
      <c r="AA419" s="178">
        <v>0</v>
      </c>
      <c r="AB419" s="206">
        <f t="shared" si="101"/>
        <v>396</v>
      </c>
      <c r="AD419" s="182">
        <f t="shared" ref="AD419:AD445" si="107">AD418+1</f>
        <v>44533</v>
      </c>
      <c r="AE419" s="301">
        <f>S419*Assumption!$K$7</f>
        <v>0</v>
      </c>
      <c r="AF419" s="301">
        <f>T419*Assumption!$K$10</f>
        <v>11808</v>
      </c>
      <c r="AG419" s="301">
        <f>U419*Assumption!$K$9</f>
        <v>5939.9999999999991</v>
      </c>
      <c r="AH419" s="301">
        <f>V419*Assumption!$K$11</f>
        <v>0</v>
      </c>
      <c r="AI419" s="301">
        <f>W419*Assumption!$K$6</f>
        <v>0</v>
      </c>
      <c r="AJ419" s="301">
        <f>X419*Assumption!$K$8</f>
        <v>0</v>
      </c>
      <c r="AK419" s="301">
        <f>Y419*Assumption!$K$12</f>
        <v>0</v>
      </c>
      <c r="AL419" s="301">
        <f>Z419*Assumption!$K$14</f>
        <v>0</v>
      </c>
      <c r="AM419" s="301">
        <f>AA419*Assumption!$K$13</f>
        <v>0</v>
      </c>
      <c r="AN419" s="206">
        <f t="shared" si="102"/>
        <v>17748</v>
      </c>
    </row>
    <row r="420" spans="2:40" x14ac:dyDescent="0.35">
      <c r="B420" s="208">
        <v>44534</v>
      </c>
      <c r="C420" s="178">
        <v>140</v>
      </c>
      <c r="D420" s="178">
        <f t="shared" si="103"/>
        <v>403.2</v>
      </c>
      <c r="E420" s="178">
        <v>28</v>
      </c>
      <c r="F420" s="178">
        <v>17.5</v>
      </c>
      <c r="G420" s="178">
        <v>196</v>
      </c>
      <c r="H420" s="178">
        <f t="shared" si="104"/>
        <v>5.6</v>
      </c>
      <c r="I420" s="178">
        <v>137</v>
      </c>
      <c r="J420" s="178">
        <v>4.5999999999999996</v>
      </c>
      <c r="K420" s="178">
        <v>210</v>
      </c>
      <c r="L420" s="178">
        <v>350</v>
      </c>
      <c r="M420" s="178">
        <v>0</v>
      </c>
      <c r="N420" s="179">
        <v>0</v>
      </c>
      <c r="P420" s="182">
        <f t="shared" si="106"/>
        <v>44534</v>
      </c>
      <c r="Q420" s="178">
        <v>140</v>
      </c>
      <c r="R420" s="205">
        <f t="shared" si="105"/>
        <v>403.2</v>
      </c>
      <c r="S420" s="178">
        <v>0</v>
      </c>
      <c r="T420" s="178">
        <v>398.40000000000003</v>
      </c>
      <c r="U420" s="178">
        <v>0</v>
      </c>
      <c r="V420" s="178">
        <v>0</v>
      </c>
      <c r="W420" s="178">
        <v>0</v>
      </c>
      <c r="X420" s="178">
        <v>0</v>
      </c>
      <c r="Y420" s="178">
        <v>0</v>
      </c>
      <c r="Z420" s="178">
        <v>0</v>
      </c>
      <c r="AA420" s="178">
        <v>0</v>
      </c>
      <c r="AB420" s="206">
        <f t="shared" si="101"/>
        <v>398.40000000000003</v>
      </c>
      <c r="AD420" s="182">
        <f t="shared" si="107"/>
        <v>44534</v>
      </c>
      <c r="AE420" s="301">
        <f>S420*Assumption!$K$7</f>
        <v>0</v>
      </c>
      <c r="AF420" s="301">
        <f>T420*Assumption!$K$10</f>
        <v>16334.400000000001</v>
      </c>
      <c r="AG420" s="301">
        <f>U420*Assumption!$K$9</f>
        <v>0</v>
      </c>
      <c r="AH420" s="301">
        <f>V420*Assumption!$K$11</f>
        <v>0</v>
      </c>
      <c r="AI420" s="301">
        <f>W420*Assumption!$K$6</f>
        <v>0</v>
      </c>
      <c r="AJ420" s="301">
        <f>X420*Assumption!$K$8</f>
        <v>0</v>
      </c>
      <c r="AK420" s="301">
        <f>Y420*Assumption!$K$12</f>
        <v>0</v>
      </c>
      <c r="AL420" s="301">
        <f>Z420*Assumption!$K$14</f>
        <v>0</v>
      </c>
      <c r="AM420" s="301">
        <f>AA420*Assumption!$K$13</f>
        <v>0</v>
      </c>
      <c r="AN420" s="206">
        <f t="shared" si="102"/>
        <v>16334.400000000001</v>
      </c>
    </row>
    <row r="421" spans="2:40" x14ac:dyDescent="0.35">
      <c r="B421" s="208">
        <v>44535</v>
      </c>
      <c r="C421" s="178">
        <v>140</v>
      </c>
      <c r="D421" s="178">
        <f t="shared" si="103"/>
        <v>403.2</v>
      </c>
      <c r="E421" s="178">
        <v>28</v>
      </c>
      <c r="F421" s="178">
        <v>17.5</v>
      </c>
      <c r="G421" s="178">
        <v>196</v>
      </c>
      <c r="H421" s="178">
        <f t="shared" si="104"/>
        <v>5.6</v>
      </c>
      <c r="I421" s="178">
        <v>137</v>
      </c>
      <c r="J421" s="178">
        <v>4.5999999999999996</v>
      </c>
      <c r="K421" s="178">
        <v>210</v>
      </c>
      <c r="L421" s="178">
        <v>350</v>
      </c>
      <c r="M421" s="178">
        <v>0</v>
      </c>
      <c r="N421" s="179">
        <v>0</v>
      </c>
      <c r="P421" s="182">
        <f t="shared" si="106"/>
        <v>44535</v>
      </c>
      <c r="Q421" s="178">
        <v>140</v>
      </c>
      <c r="R421" s="205">
        <f t="shared" si="105"/>
        <v>403.2</v>
      </c>
      <c r="S421" s="178">
        <v>0</v>
      </c>
      <c r="T421" s="178">
        <v>396</v>
      </c>
      <c r="U421" s="178">
        <v>0</v>
      </c>
      <c r="V421" s="178">
        <v>0</v>
      </c>
      <c r="W421" s="178">
        <v>0</v>
      </c>
      <c r="X421" s="178">
        <v>0</v>
      </c>
      <c r="Y421" s="178">
        <v>0</v>
      </c>
      <c r="Z421" s="178">
        <v>0</v>
      </c>
      <c r="AA421" s="178">
        <v>0</v>
      </c>
      <c r="AB421" s="206">
        <f t="shared" si="101"/>
        <v>396</v>
      </c>
      <c r="AD421" s="182">
        <f t="shared" si="107"/>
        <v>44535</v>
      </c>
      <c r="AE421" s="301">
        <f>S421*Assumption!$K$7</f>
        <v>0</v>
      </c>
      <c r="AF421" s="301">
        <f>T421*Assumption!$K$10</f>
        <v>16236</v>
      </c>
      <c r="AG421" s="301">
        <f>U421*Assumption!$K$9</f>
        <v>0</v>
      </c>
      <c r="AH421" s="301">
        <f>V421*Assumption!$K$11</f>
        <v>0</v>
      </c>
      <c r="AI421" s="301">
        <f>W421*Assumption!$K$6</f>
        <v>0</v>
      </c>
      <c r="AJ421" s="301">
        <f>X421*Assumption!$K$8</f>
        <v>0</v>
      </c>
      <c r="AK421" s="301">
        <f>Y421*Assumption!$K$12</f>
        <v>0</v>
      </c>
      <c r="AL421" s="301">
        <f>Z421*Assumption!$K$14</f>
        <v>0</v>
      </c>
      <c r="AM421" s="301">
        <f>AA421*Assumption!$K$13</f>
        <v>0</v>
      </c>
      <c r="AN421" s="206">
        <f t="shared" si="102"/>
        <v>16236</v>
      </c>
    </row>
    <row r="422" spans="2:40" x14ac:dyDescent="0.35">
      <c r="B422" s="208">
        <v>44536</v>
      </c>
      <c r="C422" s="178">
        <v>140</v>
      </c>
      <c r="D422" s="178">
        <f t="shared" si="103"/>
        <v>403.2</v>
      </c>
      <c r="E422" s="178">
        <v>28</v>
      </c>
      <c r="F422" s="178">
        <v>17.5</v>
      </c>
      <c r="G422" s="178">
        <v>196</v>
      </c>
      <c r="H422" s="178">
        <f t="shared" si="104"/>
        <v>5.6</v>
      </c>
      <c r="I422" s="178">
        <v>137</v>
      </c>
      <c r="J422" s="178">
        <v>4.5999999999999996</v>
      </c>
      <c r="K422" s="178">
        <v>210</v>
      </c>
      <c r="L422" s="178">
        <v>350</v>
      </c>
      <c r="M422" s="178">
        <v>0</v>
      </c>
      <c r="N422" s="179">
        <v>0</v>
      </c>
      <c r="P422" s="182">
        <f t="shared" si="106"/>
        <v>44536</v>
      </c>
      <c r="Q422" s="178">
        <v>140</v>
      </c>
      <c r="R422" s="205">
        <f t="shared" si="105"/>
        <v>403.2</v>
      </c>
      <c r="S422" s="178">
        <v>0</v>
      </c>
      <c r="T422" s="178">
        <v>172.8</v>
      </c>
      <c r="U422" s="178">
        <v>224.99999999999997</v>
      </c>
      <c r="V422" s="178">
        <v>0</v>
      </c>
      <c r="W422" s="178">
        <v>0</v>
      </c>
      <c r="X422" s="178">
        <v>0</v>
      </c>
      <c r="Y422" s="178">
        <v>0</v>
      </c>
      <c r="Z422" s="178">
        <v>0</v>
      </c>
      <c r="AA422" s="178">
        <v>0</v>
      </c>
      <c r="AB422" s="206">
        <f t="shared" si="101"/>
        <v>397.79999999999995</v>
      </c>
      <c r="AD422" s="182">
        <f t="shared" si="107"/>
        <v>44536</v>
      </c>
      <c r="AE422" s="301">
        <f>S422*Assumption!$K$7</f>
        <v>0</v>
      </c>
      <c r="AF422" s="301">
        <f>T422*Assumption!$K$10</f>
        <v>7084.8</v>
      </c>
      <c r="AG422" s="301">
        <f>U422*Assumption!$K$9</f>
        <v>12374.999999999998</v>
      </c>
      <c r="AH422" s="301">
        <f>V422*Assumption!$K$11</f>
        <v>0</v>
      </c>
      <c r="AI422" s="301">
        <f>W422*Assumption!$K$6</f>
        <v>0</v>
      </c>
      <c r="AJ422" s="301">
        <f>X422*Assumption!$K$8</f>
        <v>0</v>
      </c>
      <c r="AK422" s="301">
        <f>Y422*Assumption!$K$12</f>
        <v>0</v>
      </c>
      <c r="AL422" s="301">
        <f>Z422*Assumption!$K$14</f>
        <v>0</v>
      </c>
      <c r="AM422" s="301">
        <f>AA422*Assumption!$K$13</f>
        <v>0</v>
      </c>
      <c r="AN422" s="206">
        <f t="shared" si="102"/>
        <v>19459.8</v>
      </c>
    </row>
    <row r="423" spans="2:40" x14ac:dyDescent="0.35">
      <c r="B423" s="208">
        <v>44537</v>
      </c>
      <c r="C423" s="178">
        <v>140</v>
      </c>
      <c r="D423" s="178">
        <f t="shared" si="103"/>
        <v>403.2</v>
      </c>
      <c r="E423" s="178">
        <v>28</v>
      </c>
      <c r="F423" s="178">
        <v>17.5</v>
      </c>
      <c r="G423" s="178">
        <v>196</v>
      </c>
      <c r="H423" s="178">
        <f t="shared" si="104"/>
        <v>5.6</v>
      </c>
      <c r="I423" s="178">
        <v>136</v>
      </c>
      <c r="J423" s="178">
        <v>4.62</v>
      </c>
      <c r="K423" s="178">
        <v>210</v>
      </c>
      <c r="L423" s="178">
        <v>350</v>
      </c>
      <c r="M423" s="178">
        <v>0</v>
      </c>
      <c r="N423" s="179">
        <v>0</v>
      </c>
      <c r="P423" s="182">
        <f t="shared" si="106"/>
        <v>44537</v>
      </c>
      <c r="Q423" s="178">
        <v>140</v>
      </c>
      <c r="R423" s="205">
        <f t="shared" si="105"/>
        <v>403.2</v>
      </c>
      <c r="S423" s="178">
        <v>180</v>
      </c>
      <c r="T423" s="178">
        <v>216</v>
      </c>
      <c r="U423" s="178">
        <v>0</v>
      </c>
      <c r="V423" s="178">
        <v>0</v>
      </c>
      <c r="W423" s="178">
        <v>0</v>
      </c>
      <c r="X423" s="178">
        <v>0</v>
      </c>
      <c r="Y423" s="178">
        <v>0</v>
      </c>
      <c r="Z423" s="178">
        <v>0</v>
      </c>
      <c r="AA423" s="178">
        <v>0</v>
      </c>
      <c r="AB423" s="206">
        <f t="shared" si="101"/>
        <v>396</v>
      </c>
      <c r="AD423" s="182">
        <f t="shared" si="107"/>
        <v>44537</v>
      </c>
      <c r="AE423" s="301">
        <f>S423*Assumption!$K$7</f>
        <v>14940</v>
      </c>
      <c r="AF423" s="301">
        <f>T423*Assumption!$K$10</f>
        <v>8856</v>
      </c>
      <c r="AG423" s="301">
        <f>U423*Assumption!$K$9</f>
        <v>0</v>
      </c>
      <c r="AH423" s="301">
        <f>V423*Assumption!$K$11</f>
        <v>0</v>
      </c>
      <c r="AI423" s="301">
        <f>W423*Assumption!$K$6</f>
        <v>0</v>
      </c>
      <c r="AJ423" s="301">
        <f>X423*Assumption!$K$8</f>
        <v>0</v>
      </c>
      <c r="AK423" s="301">
        <f>Y423*Assumption!$K$12</f>
        <v>0</v>
      </c>
      <c r="AL423" s="301">
        <f>Z423*Assumption!$K$14</f>
        <v>0</v>
      </c>
      <c r="AM423" s="301">
        <f>AA423*Assumption!$K$13</f>
        <v>0</v>
      </c>
      <c r="AN423" s="206">
        <f t="shared" si="102"/>
        <v>23796</v>
      </c>
    </row>
    <row r="424" spans="2:40" x14ac:dyDescent="0.35">
      <c r="B424" s="208">
        <v>44538</v>
      </c>
      <c r="C424" s="178">
        <v>140</v>
      </c>
      <c r="D424" s="178">
        <f t="shared" si="103"/>
        <v>403.2</v>
      </c>
      <c r="E424" s="178">
        <v>28</v>
      </c>
      <c r="F424" s="178">
        <v>17.5</v>
      </c>
      <c r="G424" s="178">
        <v>196</v>
      </c>
      <c r="H424" s="178">
        <f t="shared" si="104"/>
        <v>5.6</v>
      </c>
      <c r="I424" s="178">
        <v>136</v>
      </c>
      <c r="J424" s="178">
        <v>4.62</v>
      </c>
      <c r="K424" s="178">
        <v>210</v>
      </c>
      <c r="L424" s="178">
        <v>350</v>
      </c>
      <c r="M424" s="178">
        <v>0</v>
      </c>
      <c r="N424" s="179">
        <v>0</v>
      </c>
      <c r="P424" s="182">
        <f t="shared" si="106"/>
        <v>44538</v>
      </c>
      <c r="Q424" s="178">
        <v>140</v>
      </c>
      <c r="R424" s="205">
        <f t="shared" si="105"/>
        <v>403.2</v>
      </c>
      <c r="S424" s="178">
        <v>66</v>
      </c>
      <c r="T424" s="178">
        <v>240</v>
      </c>
      <c r="U424" s="178">
        <v>90</v>
      </c>
      <c r="V424" s="178">
        <v>0</v>
      </c>
      <c r="W424" s="178">
        <v>0</v>
      </c>
      <c r="X424" s="178">
        <v>0</v>
      </c>
      <c r="Y424" s="178">
        <v>0</v>
      </c>
      <c r="Z424" s="178">
        <v>0</v>
      </c>
      <c r="AA424" s="178">
        <v>0</v>
      </c>
      <c r="AB424" s="206">
        <f t="shared" si="101"/>
        <v>396</v>
      </c>
      <c r="AD424" s="182">
        <f t="shared" si="107"/>
        <v>44538</v>
      </c>
      <c r="AE424" s="301">
        <f>S424*Assumption!$K$7</f>
        <v>5478</v>
      </c>
      <c r="AF424" s="301">
        <f>T424*Assumption!$K$10</f>
        <v>9840</v>
      </c>
      <c r="AG424" s="301">
        <f>U424*Assumption!$K$9</f>
        <v>4950</v>
      </c>
      <c r="AH424" s="301">
        <f>V424*Assumption!$K$11</f>
        <v>0</v>
      </c>
      <c r="AI424" s="301">
        <f>W424*Assumption!$K$6</f>
        <v>0</v>
      </c>
      <c r="AJ424" s="301">
        <f>X424*Assumption!$K$8</f>
        <v>0</v>
      </c>
      <c r="AK424" s="301">
        <f>Y424*Assumption!$K$12</f>
        <v>0</v>
      </c>
      <c r="AL424" s="301">
        <f>Z424*Assumption!$K$14</f>
        <v>0</v>
      </c>
      <c r="AM424" s="301">
        <f>AA424*Assumption!$K$13</f>
        <v>0</v>
      </c>
      <c r="AN424" s="206">
        <f t="shared" si="102"/>
        <v>20268</v>
      </c>
    </row>
    <row r="425" spans="2:40" x14ac:dyDescent="0.35">
      <c r="B425" s="208">
        <v>44539</v>
      </c>
      <c r="C425" s="178">
        <v>140</v>
      </c>
      <c r="D425" s="178">
        <f t="shared" si="103"/>
        <v>403.2</v>
      </c>
      <c r="E425" s="178">
        <v>28</v>
      </c>
      <c r="F425" s="178">
        <v>17.5</v>
      </c>
      <c r="G425" s="178">
        <v>196</v>
      </c>
      <c r="H425" s="178">
        <f t="shared" si="104"/>
        <v>5.6</v>
      </c>
      <c r="I425" s="178">
        <v>136</v>
      </c>
      <c r="J425" s="178">
        <v>4.62</v>
      </c>
      <c r="K425" s="178">
        <v>210</v>
      </c>
      <c r="L425" s="178">
        <v>350</v>
      </c>
      <c r="M425" s="178">
        <v>0</v>
      </c>
      <c r="N425" s="179">
        <v>0</v>
      </c>
      <c r="P425" s="182">
        <f t="shared" si="106"/>
        <v>44539</v>
      </c>
      <c r="Q425" s="178">
        <v>140</v>
      </c>
      <c r="R425" s="205">
        <f t="shared" si="105"/>
        <v>403.2</v>
      </c>
      <c r="S425" s="178">
        <v>175.20000000000002</v>
      </c>
      <c r="T425" s="178">
        <v>220.8</v>
      </c>
      <c r="U425" s="178">
        <v>0</v>
      </c>
      <c r="V425" s="178">
        <v>0</v>
      </c>
      <c r="W425" s="178">
        <v>0</v>
      </c>
      <c r="X425" s="178">
        <v>0</v>
      </c>
      <c r="Y425" s="178">
        <v>0</v>
      </c>
      <c r="Z425" s="178">
        <v>0</v>
      </c>
      <c r="AA425" s="178">
        <v>0</v>
      </c>
      <c r="AB425" s="206">
        <f t="shared" si="101"/>
        <v>396</v>
      </c>
      <c r="AD425" s="182">
        <f t="shared" si="107"/>
        <v>44539</v>
      </c>
      <c r="AE425" s="301">
        <f>S425*Assumption!$K$7</f>
        <v>14541.600000000002</v>
      </c>
      <c r="AF425" s="301">
        <f>T425*Assumption!$K$10</f>
        <v>9052.8000000000011</v>
      </c>
      <c r="AG425" s="301">
        <f>U425*Assumption!$K$9</f>
        <v>0</v>
      </c>
      <c r="AH425" s="301">
        <f>V425*Assumption!$K$11</f>
        <v>0</v>
      </c>
      <c r="AI425" s="301">
        <f>W425*Assumption!$K$6</f>
        <v>0</v>
      </c>
      <c r="AJ425" s="301">
        <f>X425*Assumption!$K$8</f>
        <v>0</v>
      </c>
      <c r="AK425" s="301">
        <f>Y425*Assumption!$K$12</f>
        <v>0</v>
      </c>
      <c r="AL425" s="301">
        <f>Z425*Assumption!$K$14</f>
        <v>0</v>
      </c>
      <c r="AM425" s="301">
        <f>AA425*Assumption!$K$13</f>
        <v>0</v>
      </c>
      <c r="AN425" s="206">
        <f t="shared" si="102"/>
        <v>23594.400000000001</v>
      </c>
    </row>
    <row r="426" spans="2:40" x14ac:dyDescent="0.35">
      <c r="B426" s="208">
        <v>44540</v>
      </c>
      <c r="C426" s="178">
        <v>140</v>
      </c>
      <c r="D426" s="178">
        <f t="shared" si="103"/>
        <v>403.2</v>
      </c>
      <c r="E426" s="178">
        <v>28</v>
      </c>
      <c r="F426" s="178">
        <v>17.5</v>
      </c>
      <c r="G426" s="178">
        <v>196</v>
      </c>
      <c r="H426" s="178">
        <f t="shared" si="104"/>
        <v>5.6</v>
      </c>
      <c r="I426" s="178">
        <v>136</v>
      </c>
      <c r="J426" s="178">
        <v>4.62</v>
      </c>
      <c r="K426" s="178">
        <v>210</v>
      </c>
      <c r="L426" s="178">
        <v>350</v>
      </c>
      <c r="M426" s="178">
        <v>0</v>
      </c>
      <c r="N426" s="179">
        <v>0</v>
      </c>
      <c r="P426" s="182">
        <f t="shared" si="106"/>
        <v>44540</v>
      </c>
      <c r="Q426" s="178">
        <v>140</v>
      </c>
      <c r="R426" s="205">
        <f t="shared" si="105"/>
        <v>403.2</v>
      </c>
      <c r="S426" s="178">
        <v>204</v>
      </c>
      <c r="T426" s="178">
        <v>108</v>
      </c>
      <c r="U426" s="178">
        <v>86.399999999999991</v>
      </c>
      <c r="V426" s="178">
        <v>0</v>
      </c>
      <c r="W426" s="178">
        <v>0</v>
      </c>
      <c r="X426" s="178">
        <v>0</v>
      </c>
      <c r="Y426" s="178">
        <v>0</v>
      </c>
      <c r="Z426" s="178">
        <v>0</v>
      </c>
      <c r="AA426" s="178">
        <v>0</v>
      </c>
      <c r="AB426" s="206">
        <f t="shared" si="101"/>
        <v>398.4</v>
      </c>
      <c r="AD426" s="182">
        <f t="shared" si="107"/>
        <v>44540</v>
      </c>
      <c r="AE426" s="301">
        <f>S426*Assumption!$K$7</f>
        <v>16932</v>
      </c>
      <c r="AF426" s="301">
        <f>T426*Assumption!$K$10</f>
        <v>4428</v>
      </c>
      <c r="AG426" s="301">
        <f>U426*Assumption!$K$9</f>
        <v>4751.9999999999991</v>
      </c>
      <c r="AH426" s="301">
        <f>V426*Assumption!$K$11</f>
        <v>0</v>
      </c>
      <c r="AI426" s="301">
        <f>W426*Assumption!$K$6</f>
        <v>0</v>
      </c>
      <c r="AJ426" s="301">
        <f>X426*Assumption!$K$8</f>
        <v>0</v>
      </c>
      <c r="AK426" s="301">
        <f>Y426*Assumption!$K$12</f>
        <v>0</v>
      </c>
      <c r="AL426" s="301">
        <f>Z426*Assumption!$K$14</f>
        <v>0</v>
      </c>
      <c r="AM426" s="301">
        <f>AA426*Assumption!$K$13</f>
        <v>0</v>
      </c>
      <c r="AN426" s="206">
        <f t="shared" si="102"/>
        <v>26112</v>
      </c>
    </row>
    <row r="427" spans="2:40" x14ac:dyDescent="0.35">
      <c r="B427" s="208">
        <v>44541</v>
      </c>
      <c r="C427" s="178">
        <v>140</v>
      </c>
      <c r="D427" s="178">
        <f t="shared" si="103"/>
        <v>403.2</v>
      </c>
      <c r="E427" s="178">
        <v>28</v>
      </c>
      <c r="F427" s="178">
        <v>17.5</v>
      </c>
      <c r="G427" s="178">
        <v>196</v>
      </c>
      <c r="H427" s="178">
        <f t="shared" si="104"/>
        <v>5.6</v>
      </c>
      <c r="I427" s="178">
        <v>136</v>
      </c>
      <c r="J427" s="178">
        <v>4.62</v>
      </c>
      <c r="K427" s="178">
        <v>210</v>
      </c>
      <c r="L427" s="178">
        <v>350</v>
      </c>
      <c r="M427" s="178">
        <v>0</v>
      </c>
      <c r="N427" s="179">
        <v>0</v>
      </c>
      <c r="P427" s="182">
        <f t="shared" si="106"/>
        <v>44541</v>
      </c>
      <c r="Q427" s="178">
        <v>140</v>
      </c>
      <c r="R427" s="205">
        <f t="shared" si="105"/>
        <v>403.2</v>
      </c>
      <c r="S427" s="178">
        <v>192</v>
      </c>
      <c r="T427" s="178">
        <v>204</v>
      </c>
      <c r="U427" s="178">
        <v>0</v>
      </c>
      <c r="V427" s="178">
        <v>0</v>
      </c>
      <c r="W427" s="178">
        <v>0</v>
      </c>
      <c r="X427" s="178">
        <v>0</v>
      </c>
      <c r="Y427" s="178">
        <v>0</v>
      </c>
      <c r="Z427" s="178">
        <v>0</v>
      </c>
      <c r="AA427" s="178">
        <v>0</v>
      </c>
      <c r="AB427" s="206">
        <f t="shared" si="101"/>
        <v>396</v>
      </c>
      <c r="AD427" s="182">
        <f t="shared" si="107"/>
        <v>44541</v>
      </c>
      <c r="AE427" s="301">
        <f>S427*Assumption!$K$7</f>
        <v>15936</v>
      </c>
      <c r="AF427" s="301">
        <f>T427*Assumption!$K$10</f>
        <v>8364</v>
      </c>
      <c r="AG427" s="301">
        <f>U427*Assumption!$K$9</f>
        <v>0</v>
      </c>
      <c r="AH427" s="301">
        <f>V427*Assumption!$K$11</f>
        <v>0</v>
      </c>
      <c r="AI427" s="301">
        <f>W427*Assumption!$K$6</f>
        <v>0</v>
      </c>
      <c r="AJ427" s="301">
        <f>X427*Assumption!$K$8</f>
        <v>0</v>
      </c>
      <c r="AK427" s="301">
        <f>Y427*Assumption!$K$12</f>
        <v>0</v>
      </c>
      <c r="AL427" s="301">
        <f>Z427*Assumption!$K$14</f>
        <v>0</v>
      </c>
      <c r="AM427" s="301">
        <f>AA427*Assumption!$K$13</f>
        <v>0</v>
      </c>
      <c r="AN427" s="206">
        <f t="shared" si="102"/>
        <v>24300</v>
      </c>
    </row>
    <row r="428" spans="2:40" x14ac:dyDescent="0.35">
      <c r="B428" s="208">
        <v>44542</v>
      </c>
      <c r="C428" s="178">
        <v>140</v>
      </c>
      <c r="D428" s="178">
        <f t="shared" si="103"/>
        <v>403.2</v>
      </c>
      <c r="E428" s="178">
        <v>28</v>
      </c>
      <c r="F428" s="178">
        <v>17.5</v>
      </c>
      <c r="G428" s="178">
        <v>196</v>
      </c>
      <c r="H428" s="178">
        <f t="shared" si="104"/>
        <v>5.6</v>
      </c>
      <c r="I428" s="178">
        <v>136.4</v>
      </c>
      <c r="J428" s="178">
        <v>4.7</v>
      </c>
      <c r="K428" s="178">
        <v>210</v>
      </c>
      <c r="L428" s="178">
        <v>350</v>
      </c>
      <c r="M428" s="178">
        <v>0</v>
      </c>
      <c r="N428" s="179">
        <v>0</v>
      </c>
      <c r="P428" s="182">
        <f t="shared" si="106"/>
        <v>44542</v>
      </c>
      <c r="Q428" s="178">
        <v>140</v>
      </c>
      <c r="R428" s="205">
        <f t="shared" si="105"/>
        <v>403.2</v>
      </c>
      <c r="S428" s="178">
        <v>0</v>
      </c>
      <c r="T428" s="178">
        <v>240</v>
      </c>
      <c r="U428" s="178">
        <v>90</v>
      </c>
      <c r="V428" s="178">
        <v>66.239999999999995</v>
      </c>
      <c r="W428" s="178">
        <v>0</v>
      </c>
      <c r="X428" s="178">
        <v>0</v>
      </c>
      <c r="Y428" s="178">
        <v>0</v>
      </c>
      <c r="Z428" s="178">
        <v>0</v>
      </c>
      <c r="AA428" s="178">
        <v>0</v>
      </c>
      <c r="AB428" s="206">
        <f t="shared" si="101"/>
        <v>396.24</v>
      </c>
      <c r="AD428" s="182">
        <f t="shared" si="107"/>
        <v>44542</v>
      </c>
      <c r="AE428" s="301">
        <f>S428*Assumption!$K$7</f>
        <v>0</v>
      </c>
      <c r="AF428" s="301">
        <f>T428*Assumption!$K$10</f>
        <v>9840</v>
      </c>
      <c r="AG428" s="301">
        <f>U428*Assumption!$K$9</f>
        <v>4950</v>
      </c>
      <c r="AH428" s="301">
        <f>V428*Assumption!$K$11</f>
        <v>2450.8799999999997</v>
      </c>
      <c r="AI428" s="301">
        <f>W428*Assumption!$K$6</f>
        <v>0</v>
      </c>
      <c r="AJ428" s="301">
        <f>X428*Assumption!$K$8</f>
        <v>0</v>
      </c>
      <c r="AK428" s="301">
        <f>Y428*Assumption!$K$12</f>
        <v>0</v>
      </c>
      <c r="AL428" s="301">
        <f>Z428*Assumption!$K$14</f>
        <v>0</v>
      </c>
      <c r="AM428" s="301">
        <f>AA428*Assumption!$K$13</f>
        <v>0</v>
      </c>
      <c r="AN428" s="206">
        <f t="shared" si="102"/>
        <v>17240.88</v>
      </c>
    </row>
    <row r="429" spans="2:40" x14ac:dyDescent="0.35">
      <c r="B429" s="208">
        <v>44543</v>
      </c>
      <c r="C429" s="178">
        <v>140</v>
      </c>
      <c r="D429" s="178">
        <f t="shared" si="103"/>
        <v>403.2</v>
      </c>
      <c r="E429" s="178">
        <v>28</v>
      </c>
      <c r="F429" s="178">
        <v>17.5</v>
      </c>
      <c r="G429" s="178">
        <v>196</v>
      </c>
      <c r="H429" s="178">
        <f t="shared" si="104"/>
        <v>5.6</v>
      </c>
      <c r="I429" s="178">
        <v>136.4</v>
      </c>
      <c r="J429" s="178">
        <v>4.7</v>
      </c>
      <c r="K429" s="178">
        <v>210</v>
      </c>
      <c r="L429" s="178">
        <v>350</v>
      </c>
      <c r="M429" s="178">
        <v>0</v>
      </c>
      <c r="N429" s="179">
        <v>0</v>
      </c>
      <c r="P429" s="182">
        <f t="shared" si="106"/>
        <v>44543</v>
      </c>
      <c r="Q429" s="178">
        <v>140</v>
      </c>
      <c r="R429" s="205">
        <f t="shared" si="105"/>
        <v>403.2</v>
      </c>
      <c r="S429" s="178">
        <v>210</v>
      </c>
      <c r="T429" s="178">
        <v>108</v>
      </c>
      <c r="U429" s="178">
        <v>81</v>
      </c>
      <c r="V429" s="178">
        <v>0</v>
      </c>
      <c r="W429" s="178">
        <v>0</v>
      </c>
      <c r="X429" s="178">
        <v>0</v>
      </c>
      <c r="Y429" s="178">
        <v>0</v>
      </c>
      <c r="Z429" s="178">
        <v>0</v>
      </c>
      <c r="AA429" s="178">
        <v>0</v>
      </c>
      <c r="AB429" s="206">
        <f t="shared" si="101"/>
        <v>399</v>
      </c>
      <c r="AD429" s="182">
        <f t="shared" si="107"/>
        <v>44543</v>
      </c>
      <c r="AE429" s="301">
        <f>S429*Assumption!$K$7</f>
        <v>17430</v>
      </c>
      <c r="AF429" s="301">
        <f>T429*Assumption!$K$10</f>
        <v>4428</v>
      </c>
      <c r="AG429" s="301">
        <f>U429*Assumption!$K$9</f>
        <v>4455</v>
      </c>
      <c r="AH429" s="301">
        <f>V429*Assumption!$K$11</f>
        <v>0</v>
      </c>
      <c r="AI429" s="301">
        <f>W429*Assumption!$K$6</f>
        <v>0</v>
      </c>
      <c r="AJ429" s="301">
        <f>X429*Assumption!$K$8</f>
        <v>0</v>
      </c>
      <c r="AK429" s="301">
        <f>Y429*Assumption!$K$12</f>
        <v>0</v>
      </c>
      <c r="AL429" s="301">
        <f>Z429*Assumption!$K$14</f>
        <v>0</v>
      </c>
      <c r="AM429" s="301">
        <f>AA429*Assumption!$K$13</f>
        <v>0</v>
      </c>
      <c r="AN429" s="206">
        <f t="shared" si="102"/>
        <v>26313</v>
      </c>
    </row>
    <row r="430" spans="2:40" x14ac:dyDescent="0.35">
      <c r="B430" s="208">
        <v>44544</v>
      </c>
      <c r="C430" s="178">
        <v>140</v>
      </c>
      <c r="D430" s="178">
        <f t="shared" si="103"/>
        <v>403.2</v>
      </c>
      <c r="E430" s="178">
        <v>28</v>
      </c>
      <c r="F430" s="178">
        <v>17.5</v>
      </c>
      <c r="G430" s="178">
        <v>196</v>
      </c>
      <c r="H430" s="178">
        <f t="shared" si="104"/>
        <v>5.6</v>
      </c>
      <c r="I430" s="178">
        <v>136.4</v>
      </c>
      <c r="J430" s="178">
        <v>4.7</v>
      </c>
      <c r="K430" s="178">
        <v>210</v>
      </c>
      <c r="L430" s="178">
        <v>350</v>
      </c>
      <c r="M430" s="178">
        <v>0</v>
      </c>
      <c r="N430" s="179">
        <v>0</v>
      </c>
      <c r="P430" s="182">
        <f t="shared" si="106"/>
        <v>44544</v>
      </c>
      <c r="Q430" s="178">
        <v>140</v>
      </c>
      <c r="R430" s="205">
        <f t="shared" si="105"/>
        <v>403.2</v>
      </c>
      <c r="S430" s="178">
        <v>192</v>
      </c>
      <c r="T430" s="178">
        <v>0</v>
      </c>
      <c r="U430" s="178">
        <v>153</v>
      </c>
      <c r="V430" s="178">
        <v>0</v>
      </c>
      <c r="W430" s="178">
        <v>0</v>
      </c>
      <c r="X430" s="178">
        <v>0</v>
      </c>
      <c r="Y430" s="178">
        <v>0</v>
      </c>
      <c r="Z430" s="178">
        <v>0</v>
      </c>
      <c r="AA430" s="178">
        <v>53.999999999999993</v>
      </c>
      <c r="AB430" s="206">
        <f t="shared" si="101"/>
        <v>399</v>
      </c>
      <c r="AD430" s="182">
        <f t="shared" si="107"/>
        <v>44544</v>
      </c>
      <c r="AE430" s="301">
        <f>S430*Assumption!$K$7</f>
        <v>15936</v>
      </c>
      <c r="AF430" s="301">
        <f>T430*Assumption!$K$10</f>
        <v>0</v>
      </c>
      <c r="AG430" s="301">
        <f>U430*Assumption!$K$9</f>
        <v>8415</v>
      </c>
      <c r="AH430" s="301">
        <f>V430*Assumption!$K$11</f>
        <v>0</v>
      </c>
      <c r="AI430" s="301">
        <f>W430*Assumption!$K$6</f>
        <v>0</v>
      </c>
      <c r="AJ430" s="301">
        <f>X430*Assumption!$K$8</f>
        <v>0</v>
      </c>
      <c r="AK430" s="301">
        <f>Y430*Assumption!$K$12</f>
        <v>0</v>
      </c>
      <c r="AL430" s="301">
        <f>Z430*Assumption!$K$14</f>
        <v>0</v>
      </c>
      <c r="AM430" s="301">
        <f>AA430*Assumption!$K$13</f>
        <v>1457.9999999999998</v>
      </c>
      <c r="AN430" s="206">
        <f t="shared" si="102"/>
        <v>25809</v>
      </c>
    </row>
    <row r="431" spans="2:40" x14ac:dyDescent="0.35">
      <c r="B431" s="208">
        <v>44545</v>
      </c>
      <c r="C431" s="178">
        <v>140</v>
      </c>
      <c r="D431" s="178">
        <f t="shared" si="103"/>
        <v>403.2</v>
      </c>
      <c r="E431" s="178">
        <v>28</v>
      </c>
      <c r="F431" s="178">
        <v>17.5</v>
      </c>
      <c r="G431" s="178">
        <v>196</v>
      </c>
      <c r="H431" s="178">
        <f t="shared" si="104"/>
        <v>5.6</v>
      </c>
      <c r="I431" s="178">
        <v>137</v>
      </c>
      <c r="J431" s="178">
        <v>4.5999999999999996</v>
      </c>
      <c r="K431" s="178">
        <v>210</v>
      </c>
      <c r="L431" s="178">
        <v>350</v>
      </c>
      <c r="M431" s="178">
        <v>0</v>
      </c>
      <c r="N431" s="179">
        <v>0</v>
      </c>
      <c r="P431" s="182">
        <f t="shared" si="106"/>
        <v>44545</v>
      </c>
      <c r="Q431" s="178">
        <v>140</v>
      </c>
      <c r="R431" s="205">
        <f t="shared" si="105"/>
        <v>403.2</v>
      </c>
      <c r="S431" s="178">
        <v>132</v>
      </c>
      <c r="T431" s="178">
        <v>84</v>
      </c>
      <c r="U431" s="178">
        <v>180</v>
      </c>
      <c r="V431" s="178">
        <v>0</v>
      </c>
      <c r="W431" s="178">
        <v>0</v>
      </c>
      <c r="X431" s="178">
        <v>0</v>
      </c>
      <c r="Y431" s="178">
        <v>0</v>
      </c>
      <c r="Z431" s="178">
        <v>0</v>
      </c>
      <c r="AA431" s="178">
        <v>0</v>
      </c>
      <c r="AB431" s="206">
        <f t="shared" si="101"/>
        <v>396</v>
      </c>
      <c r="AD431" s="182">
        <f t="shared" si="107"/>
        <v>44545</v>
      </c>
      <c r="AE431" s="301">
        <f>S431*Assumption!$K$7</f>
        <v>10956</v>
      </c>
      <c r="AF431" s="301">
        <f>T431*Assumption!$K$10</f>
        <v>3444</v>
      </c>
      <c r="AG431" s="301">
        <f>U431*Assumption!$K$9</f>
        <v>9900</v>
      </c>
      <c r="AH431" s="301">
        <f>V431*Assumption!$K$11</f>
        <v>0</v>
      </c>
      <c r="AI431" s="301">
        <f>W431*Assumption!$K$6</f>
        <v>0</v>
      </c>
      <c r="AJ431" s="301">
        <f>X431*Assumption!$K$8</f>
        <v>0</v>
      </c>
      <c r="AK431" s="301">
        <f>Y431*Assumption!$K$12</f>
        <v>0</v>
      </c>
      <c r="AL431" s="301">
        <f>Z431*Assumption!$K$14</f>
        <v>0</v>
      </c>
      <c r="AM431" s="301">
        <f>AA431*Assumption!$K$13</f>
        <v>0</v>
      </c>
      <c r="AN431" s="206">
        <f t="shared" si="102"/>
        <v>24300</v>
      </c>
    </row>
    <row r="432" spans="2:40" x14ac:dyDescent="0.35">
      <c r="B432" s="208">
        <v>44546</v>
      </c>
      <c r="C432" s="178">
        <v>140</v>
      </c>
      <c r="D432" s="178">
        <f t="shared" si="103"/>
        <v>403.2</v>
      </c>
      <c r="E432" s="178">
        <v>28</v>
      </c>
      <c r="F432" s="178">
        <v>17.5</v>
      </c>
      <c r="G432" s="178">
        <v>196</v>
      </c>
      <c r="H432" s="178">
        <f t="shared" si="104"/>
        <v>5.6</v>
      </c>
      <c r="I432" s="178">
        <v>137</v>
      </c>
      <c r="J432" s="178">
        <v>4.5999999999999996</v>
      </c>
      <c r="K432" s="178">
        <v>210</v>
      </c>
      <c r="L432" s="178">
        <v>350</v>
      </c>
      <c r="M432" s="178">
        <v>0</v>
      </c>
      <c r="N432" s="179">
        <v>0</v>
      </c>
      <c r="P432" s="182">
        <f t="shared" si="106"/>
        <v>44546</v>
      </c>
      <c r="Q432" s="178">
        <v>140</v>
      </c>
      <c r="R432" s="205">
        <f t="shared" si="105"/>
        <v>403.2</v>
      </c>
      <c r="S432" s="178">
        <v>210</v>
      </c>
      <c r="T432" s="178">
        <v>184.8</v>
      </c>
      <c r="U432" s="178">
        <v>0</v>
      </c>
      <c r="V432" s="178">
        <v>0</v>
      </c>
      <c r="W432" s="178">
        <v>0</v>
      </c>
      <c r="X432" s="178">
        <v>0</v>
      </c>
      <c r="Y432" s="178">
        <v>0</v>
      </c>
      <c r="Z432" s="178">
        <v>0</v>
      </c>
      <c r="AA432" s="178">
        <v>0</v>
      </c>
      <c r="AB432" s="206">
        <f t="shared" si="101"/>
        <v>394.8</v>
      </c>
      <c r="AD432" s="182">
        <f t="shared" si="107"/>
        <v>44546</v>
      </c>
      <c r="AE432" s="301">
        <f>S432*Assumption!$K$7</f>
        <v>17430</v>
      </c>
      <c r="AF432" s="301">
        <f>T432*Assumption!$K$10</f>
        <v>7576.8</v>
      </c>
      <c r="AG432" s="301">
        <f>U432*Assumption!$K$9</f>
        <v>0</v>
      </c>
      <c r="AH432" s="301">
        <f>V432*Assumption!$K$11</f>
        <v>0</v>
      </c>
      <c r="AI432" s="301">
        <f>W432*Assumption!$K$6</f>
        <v>0</v>
      </c>
      <c r="AJ432" s="301">
        <f>X432*Assumption!$K$8</f>
        <v>0</v>
      </c>
      <c r="AK432" s="301">
        <f>Y432*Assumption!$K$12</f>
        <v>0</v>
      </c>
      <c r="AL432" s="301">
        <f>Z432*Assumption!$K$14</f>
        <v>0</v>
      </c>
      <c r="AM432" s="301">
        <f>AA432*Assumption!$K$13</f>
        <v>0</v>
      </c>
      <c r="AN432" s="206">
        <f t="shared" si="102"/>
        <v>25006.799999999999</v>
      </c>
    </row>
    <row r="433" spans="2:40" x14ac:dyDescent="0.35">
      <c r="B433" s="208">
        <v>44547</v>
      </c>
      <c r="C433" s="178">
        <v>140</v>
      </c>
      <c r="D433" s="178">
        <f t="shared" si="103"/>
        <v>403.2</v>
      </c>
      <c r="E433" s="178">
        <v>28</v>
      </c>
      <c r="F433" s="178">
        <v>17.5</v>
      </c>
      <c r="G433" s="178">
        <v>196</v>
      </c>
      <c r="H433" s="178">
        <f t="shared" si="104"/>
        <v>5.6</v>
      </c>
      <c r="I433" s="178">
        <v>137</v>
      </c>
      <c r="J433" s="178">
        <v>4.5999999999999996</v>
      </c>
      <c r="K433" s="178">
        <v>210</v>
      </c>
      <c r="L433" s="178">
        <v>350</v>
      </c>
      <c r="M433" s="178">
        <v>0</v>
      </c>
      <c r="N433" s="179">
        <v>0</v>
      </c>
      <c r="P433" s="182">
        <f t="shared" si="106"/>
        <v>44547</v>
      </c>
      <c r="Q433" s="178">
        <v>140</v>
      </c>
      <c r="R433" s="205">
        <f t="shared" si="105"/>
        <v>403.2</v>
      </c>
      <c r="S433" s="178">
        <v>178.8</v>
      </c>
      <c r="T433" s="178">
        <v>0</v>
      </c>
      <c r="U433" s="178">
        <v>215.99999999999997</v>
      </c>
      <c r="V433" s="178">
        <v>0</v>
      </c>
      <c r="W433" s="178">
        <v>0</v>
      </c>
      <c r="X433" s="178">
        <v>0</v>
      </c>
      <c r="Y433" s="178">
        <v>0</v>
      </c>
      <c r="Z433" s="178">
        <v>0</v>
      </c>
      <c r="AA433" s="178">
        <v>0</v>
      </c>
      <c r="AB433" s="206">
        <f t="shared" si="101"/>
        <v>394.79999999999995</v>
      </c>
      <c r="AD433" s="182">
        <f t="shared" si="107"/>
        <v>44547</v>
      </c>
      <c r="AE433" s="301">
        <f>S433*Assumption!$K$7</f>
        <v>14840.400000000001</v>
      </c>
      <c r="AF433" s="301">
        <f>T433*Assumption!$K$10</f>
        <v>0</v>
      </c>
      <c r="AG433" s="301">
        <f>U433*Assumption!$K$9</f>
        <v>11879.999999999998</v>
      </c>
      <c r="AH433" s="301">
        <f>V433*Assumption!$K$11</f>
        <v>0</v>
      </c>
      <c r="AI433" s="301">
        <f>W433*Assumption!$K$6</f>
        <v>0</v>
      </c>
      <c r="AJ433" s="301">
        <f>X433*Assumption!$K$8</f>
        <v>0</v>
      </c>
      <c r="AK433" s="301">
        <f>Y433*Assumption!$K$12</f>
        <v>0</v>
      </c>
      <c r="AL433" s="301">
        <f>Z433*Assumption!$K$14</f>
        <v>0</v>
      </c>
      <c r="AM433" s="301">
        <f>AA433*Assumption!$K$13</f>
        <v>0</v>
      </c>
      <c r="AN433" s="206">
        <f t="shared" si="102"/>
        <v>26720.400000000001</v>
      </c>
    </row>
    <row r="434" spans="2:40" x14ac:dyDescent="0.35">
      <c r="B434" s="208">
        <v>44548</v>
      </c>
      <c r="C434" s="178">
        <v>140</v>
      </c>
      <c r="D434" s="178">
        <f t="shared" si="103"/>
        <v>403.2</v>
      </c>
      <c r="E434" s="178">
        <v>28</v>
      </c>
      <c r="F434" s="178">
        <v>17.5</v>
      </c>
      <c r="G434" s="178">
        <v>196</v>
      </c>
      <c r="H434" s="178">
        <f t="shared" si="104"/>
        <v>5.6</v>
      </c>
      <c r="I434" s="178">
        <v>137</v>
      </c>
      <c r="J434" s="178">
        <v>4.5999999999999996</v>
      </c>
      <c r="K434" s="178">
        <v>210</v>
      </c>
      <c r="L434" s="178">
        <v>350</v>
      </c>
      <c r="M434" s="178">
        <v>0</v>
      </c>
      <c r="N434" s="179">
        <v>0</v>
      </c>
      <c r="P434" s="182">
        <f t="shared" si="106"/>
        <v>44548</v>
      </c>
      <c r="Q434" s="178">
        <v>140</v>
      </c>
      <c r="R434" s="205">
        <f t="shared" si="105"/>
        <v>403.2</v>
      </c>
      <c r="S434" s="178">
        <v>0</v>
      </c>
      <c r="T434" s="178">
        <v>0</v>
      </c>
      <c r="U434" s="178">
        <v>81</v>
      </c>
      <c r="V434" s="178">
        <v>317.39999999999998</v>
      </c>
      <c r="W434" s="178">
        <v>0</v>
      </c>
      <c r="X434" s="178">
        <v>0</v>
      </c>
      <c r="Y434" s="178">
        <v>0</v>
      </c>
      <c r="Z434" s="178">
        <v>0</v>
      </c>
      <c r="AA434" s="178">
        <v>0</v>
      </c>
      <c r="AB434" s="206">
        <f t="shared" si="101"/>
        <v>398.4</v>
      </c>
      <c r="AD434" s="182">
        <f t="shared" si="107"/>
        <v>44548</v>
      </c>
      <c r="AE434" s="301">
        <f>S434*Assumption!$K$7</f>
        <v>0</v>
      </c>
      <c r="AF434" s="301">
        <f>T434*Assumption!$K$10</f>
        <v>0</v>
      </c>
      <c r="AG434" s="301">
        <f>U434*Assumption!$K$9</f>
        <v>4455</v>
      </c>
      <c r="AH434" s="301">
        <f>V434*Assumption!$K$11</f>
        <v>11743.8</v>
      </c>
      <c r="AI434" s="301">
        <f>W434*Assumption!$K$6</f>
        <v>0</v>
      </c>
      <c r="AJ434" s="301">
        <f>X434*Assumption!$K$8</f>
        <v>0</v>
      </c>
      <c r="AK434" s="301">
        <f>Y434*Assumption!$K$12</f>
        <v>0</v>
      </c>
      <c r="AL434" s="301">
        <f>Z434*Assumption!$K$14</f>
        <v>0</v>
      </c>
      <c r="AM434" s="301">
        <f>AA434*Assumption!$K$13</f>
        <v>0</v>
      </c>
      <c r="AN434" s="206">
        <f t="shared" si="102"/>
        <v>16198.8</v>
      </c>
    </row>
    <row r="435" spans="2:40" x14ac:dyDescent="0.35">
      <c r="B435" s="208">
        <v>44549</v>
      </c>
      <c r="C435" s="178">
        <v>140</v>
      </c>
      <c r="D435" s="178">
        <f t="shared" si="103"/>
        <v>403.2</v>
      </c>
      <c r="E435" s="178">
        <v>28</v>
      </c>
      <c r="F435" s="178">
        <v>17.5</v>
      </c>
      <c r="G435" s="178">
        <v>196</v>
      </c>
      <c r="H435" s="178">
        <f t="shared" si="104"/>
        <v>5.6</v>
      </c>
      <c r="I435" s="178">
        <v>137</v>
      </c>
      <c r="J435" s="178">
        <v>4.5999999999999996</v>
      </c>
      <c r="K435" s="178">
        <v>210</v>
      </c>
      <c r="L435" s="178">
        <v>350</v>
      </c>
      <c r="M435" s="178">
        <v>0</v>
      </c>
      <c r="N435" s="179">
        <v>0</v>
      </c>
      <c r="P435" s="182">
        <f t="shared" si="106"/>
        <v>44549</v>
      </c>
      <c r="Q435" s="178">
        <v>140</v>
      </c>
      <c r="R435" s="205">
        <f t="shared" si="105"/>
        <v>403.2</v>
      </c>
      <c r="S435" s="178">
        <v>0</v>
      </c>
      <c r="T435" s="178">
        <v>0</v>
      </c>
      <c r="U435" s="178">
        <v>288</v>
      </c>
      <c r="V435" s="178">
        <v>0</v>
      </c>
      <c r="W435" s="178">
        <v>0</v>
      </c>
      <c r="X435" s="178">
        <v>0</v>
      </c>
      <c r="Y435" s="178">
        <v>0</v>
      </c>
      <c r="Z435" s="178">
        <v>0</v>
      </c>
      <c r="AA435" s="178">
        <v>107.99999999999999</v>
      </c>
      <c r="AB435" s="206">
        <f t="shared" si="101"/>
        <v>396</v>
      </c>
      <c r="AD435" s="182">
        <f t="shared" si="107"/>
        <v>44549</v>
      </c>
      <c r="AE435" s="301">
        <f>S435*Assumption!$K$7</f>
        <v>0</v>
      </c>
      <c r="AF435" s="301">
        <f>T435*Assumption!$K$10</f>
        <v>0</v>
      </c>
      <c r="AG435" s="301">
        <f>U435*Assumption!$K$9</f>
        <v>15840</v>
      </c>
      <c r="AH435" s="301">
        <f>V435*Assumption!$K$11</f>
        <v>0</v>
      </c>
      <c r="AI435" s="301">
        <f>W435*Assumption!$K$6</f>
        <v>0</v>
      </c>
      <c r="AJ435" s="301">
        <f>X435*Assumption!$K$8</f>
        <v>0</v>
      </c>
      <c r="AK435" s="301">
        <f>Y435*Assumption!$K$12</f>
        <v>0</v>
      </c>
      <c r="AL435" s="301">
        <f>Z435*Assumption!$K$14</f>
        <v>0</v>
      </c>
      <c r="AM435" s="301">
        <f>AA435*Assumption!$K$13</f>
        <v>2915.9999999999995</v>
      </c>
      <c r="AN435" s="206">
        <f t="shared" si="102"/>
        <v>18756</v>
      </c>
    </row>
    <row r="436" spans="2:40" x14ac:dyDescent="0.35">
      <c r="B436" s="208">
        <v>44550</v>
      </c>
      <c r="C436" s="178">
        <v>140</v>
      </c>
      <c r="D436" s="178">
        <f t="shared" si="103"/>
        <v>403.2</v>
      </c>
      <c r="E436" s="178">
        <v>28</v>
      </c>
      <c r="F436" s="178">
        <v>17.5</v>
      </c>
      <c r="G436" s="178">
        <v>196</v>
      </c>
      <c r="H436" s="178">
        <f t="shared" si="104"/>
        <v>5.6</v>
      </c>
      <c r="I436" s="178">
        <v>137</v>
      </c>
      <c r="J436" s="178">
        <v>4.5999999999999996</v>
      </c>
      <c r="K436" s="178">
        <v>210</v>
      </c>
      <c r="L436" s="178">
        <v>350</v>
      </c>
      <c r="M436" s="178">
        <v>0</v>
      </c>
      <c r="N436" s="179">
        <v>0</v>
      </c>
      <c r="P436" s="182">
        <f t="shared" si="106"/>
        <v>44550</v>
      </c>
      <c r="Q436" s="178">
        <v>140</v>
      </c>
      <c r="R436" s="205">
        <f t="shared" si="105"/>
        <v>403.2</v>
      </c>
      <c r="S436" s="178">
        <v>0</v>
      </c>
      <c r="T436" s="178">
        <v>0</v>
      </c>
      <c r="U436" s="178">
        <v>0</v>
      </c>
      <c r="V436" s="178">
        <v>397.44</v>
      </c>
      <c r="W436" s="178">
        <v>0</v>
      </c>
      <c r="X436" s="178">
        <v>0</v>
      </c>
      <c r="Y436" s="178">
        <v>0</v>
      </c>
      <c r="Z436" s="178">
        <v>0</v>
      </c>
      <c r="AA436" s="178">
        <v>0</v>
      </c>
      <c r="AB436" s="206">
        <f t="shared" si="101"/>
        <v>397.44</v>
      </c>
      <c r="AD436" s="182">
        <f t="shared" si="107"/>
        <v>44550</v>
      </c>
      <c r="AE436" s="301">
        <f>S436*Assumption!$K$7</f>
        <v>0</v>
      </c>
      <c r="AF436" s="301">
        <f>T436*Assumption!$K$10</f>
        <v>0</v>
      </c>
      <c r="AG436" s="301">
        <f>U436*Assumption!$K$9</f>
        <v>0</v>
      </c>
      <c r="AH436" s="301">
        <f>V436*Assumption!$K$11</f>
        <v>14705.28</v>
      </c>
      <c r="AI436" s="301">
        <f>W436*Assumption!$K$6</f>
        <v>0</v>
      </c>
      <c r="AJ436" s="301">
        <f>X436*Assumption!$K$8</f>
        <v>0</v>
      </c>
      <c r="AK436" s="301">
        <f>Y436*Assumption!$K$12</f>
        <v>0</v>
      </c>
      <c r="AL436" s="301">
        <f>Z436*Assumption!$K$14</f>
        <v>0</v>
      </c>
      <c r="AM436" s="301">
        <f>AA436*Assumption!$K$13</f>
        <v>0</v>
      </c>
      <c r="AN436" s="206">
        <f t="shared" si="102"/>
        <v>14705.28</v>
      </c>
    </row>
    <row r="437" spans="2:40" x14ac:dyDescent="0.35">
      <c r="B437" s="208">
        <v>44551</v>
      </c>
      <c r="C437" s="178">
        <v>0</v>
      </c>
      <c r="D437" s="178">
        <f t="shared" si="103"/>
        <v>0</v>
      </c>
      <c r="E437" s="178">
        <v>0</v>
      </c>
      <c r="F437" s="178">
        <v>0</v>
      </c>
      <c r="G437" s="178">
        <v>0</v>
      </c>
      <c r="H437" s="178">
        <v>0</v>
      </c>
      <c r="I437" s="178">
        <v>0</v>
      </c>
      <c r="J437" s="178">
        <v>0</v>
      </c>
      <c r="K437" s="178">
        <v>0</v>
      </c>
      <c r="L437" s="178">
        <v>0</v>
      </c>
      <c r="M437" s="178">
        <v>0</v>
      </c>
      <c r="N437" s="179">
        <v>0</v>
      </c>
      <c r="P437" s="182">
        <f t="shared" si="106"/>
        <v>44551</v>
      </c>
      <c r="Q437" s="178">
        <v>0</v>
      </c>
      <c r="R437" s="205">
        <f t="shared" si="105"/>
        <v>0</v>
      </c>
      <c r="S437" s="178">
        <v>0</v>
      </c>
      <c r="T437" s="178">
        <v>0</v>
      </c>
      <c r="U437" s="178">
        <v>0</v>
      </c>
      <c r="V437" s="178">
        <v>0</v>
      </c>
      <c r="W437" s="178">
        <v>0</v>
      </c>
      <c r="X437" s="178">
        <v>0</v>
      </c>
      <c r="Y437" s="178">
        <v>0</v>
      </c>
      <c r="Z437" s="178">
        <v>0</v>
      </c>
      <c r="AA437" s="178">
        <v>0</v>
      </c>
      <c r="AB437" s="206">
        <f t="shared" si="101"/>
        <v>0</v>
      </c>
      <c r="AD437" s="182">
        <f t="shared" si="107"/>
        <v>44551</v>
      </c>
      <c r="AE437" s="301">
        <f>S437*Assumption!$K$7</f>
        <v>0</v>
      </c>
      <c r="AF437" s="301">
        <f>T437*Assumption!$K$10</f>
        <v>0</v>
      </c>
      <c r="AG437" s="301">
        <f>U437*Assumption!$K$9</f>
        <v>0</v>
      </c>
      <c r="AH437" s="301">
        <f>V437*Assumption!$K$11</f>
        <v>0</v>
      </c>
      <c r="AI437" s="301">
        <f>W437*Assumption!$K$6</f>
        <v>0</v>
      </c>
      <c r="AJ437" s="301">
        <f>X437*Assumption!$K$8</f>
        <v>0</v>
      </c>
      <c r="AK437" s="301">
        <f>Y437*Assumption!$K$12</f>
        <v>0</v>
      </c>
      <c r="AL437" s="301">
        <f>Z437*Assumption!$K$14</f>
        <v>0</v>
      </c>
      <c r="AM437" s="301">
        <f>AA437*Assumption!$K$13</f>
        <v>0</v>
      </c>
      <c r="AN437" s="206">
        <f t="shared" si="102"/>
        <v>0</v>
      </c>
    </row>
    <row r="438" spans="2:40" x14ac:dyDescent="0.35">
      <c r="B438" s="208">
        <v>44552</v>
      </c>
      <c r="C438" s="178">
        <v>0</v>
      </c>
      <c r="D438" s="178">
        <f t="shared" si="103"/>
        <v>0</v>
      </c>
      <c r="E438" s="178">
        <v>0</v>
      </c>
      <c r="F438" s="178">
        <v>0</v>
      </c>
      <c r="G438" s="178">
        <v>0</v>
      </c>
      <c r="H438" s="178">
        <v>0</v>
      </c>
      <c r="I438" s="178">
        <v>0</v>
      </c>
      <c r="J438" s="178">
        <v>0</v>
      </c>
      <c r="K438" s="178">
        <v>0</v>
      </c>
      <c r="L438" s="178">
        <v>0</v>
      </c>
      <c r="M438" s="178">
        <v>0</v>
      </c>
      <c r="N438" s="179">
        <v>0</v>
      </c>
      <c r="P438" s="182">
        <f t="shared" si="106"/>
        <v>44552</v>
      </c>
      <c r="Q438" s="178">
        <v>0</v>
      </c>
      <c r="R438" s="205">
        <f t="shared" si="105"/>
        <v>0</v>
      </c>
      <c r="S438" s="178">
        <v>0</v>
      </c>
      <c r="T438" s="178">
        <v>0</v>
      </c>
      <c r="U438" s="178">
        <v>0</v>
      </c>
      <c r="V438" s="178">
        <v>0</v>
      </c>
      <c r="W438" s="178">
        <v>0</v>
      </c>
      <c r="X438" s="178">
        <v>0</v>
      </c>
      <c r="Y438" s="178">
        <v>0</v>
      </c>
      <c r="Z438" s="178">
        <v>0</v>
      </c>
      <c r="AA438" s="178">
        <v>0</v>
      </c>
      <c r="AB438" s="206">
        <f t="shared" si="101"/>
        <v>0</v>
      </c>
      <c r="AD438" s="182">
        <f t="shared" si="107"/>
        <v>44552</v>
      </c>
      <c r="AE438" s="301">
        <f>S438*Assumption!$K$7</f>
        <v>0</v>
      </c>
      <c r="AF438" s="301">
        <f>T438*Assumption!$K$10</f>
        <v>0</v>
      </c>
      <c r="AG438" s="301">
        <f>U438*Assumption!$K$9</f>
        <v>0</v>
      </c>
      <c r="AH438" s="301">
        <f>V438*Assumption!$K$11</f>
        <v>0</v>
      </c>
      <c r="AI438" s="301">
        <f>W438*Assumption!$K$6</f>
        <v>0</v>
      </c>
      <c r="AJ438" s="301">
        <f>X438*Assumption!$K$8</f>
        <v>0</v>
      </c>
      <c r="AK438" s="301">
        <f>Y438*Assumption!$K$12</f>
        <v>0</v>
      </c>
      <c r="AL438" s="301">
        <f>Z438*Assumption!$K$14</f>
        <v>0</v>
      </c>
      <c r="AM438" s="301">
        <f>AA438*Assumption!$K$13</f>
        <v>0</v>
      </c>
      <c r="AN438" s="206">
        <f t="shared" si="102"/>
        <v>0</v>
      </c>
    </row>
    <row r="439" spans="2:40" x14ac:dyDescent="0.35">
      <c r="B439" s="208">
        <v>44553</v>
      </c>
      <c r="C439" s="178">
        <v>0</v>
      </c>
      <c r="D439" s="178">
        <f t="shared" si="103"/>
        <v>0</v>
      </c>
      <c r="E439" s="178">
        <v>0</v>
      </c>
      <c r="F439" s="178">
        <v>0</v>
      </c>
      <c r="G439" s="178">
        <v>0</v>
      </c>
      <c r="H439" s="178">
        <v>0</v>
      </c>
      <c r="I439" s="178">
        <v>0</v>
      </c>
      <c r="J439" s="178">
        <v>0</v>
      </c>
      <c r="K439" s="178">
        <v>0</v>
      </c>
      <c r="L439" s="178">
        <v>0</v>
      </c>
      <c r="M439" s="178">
        <v>0</v>
      </c>
      <c r="N439" s="179">
        <v>0</v>
      </c>
      <c r="P439" s="182">
        <f t="shared" si="106"/>
        <v>44553</v>
      </c>
      <c r="Q439" s="178">
        <v>0</v>
      </c>
      <c r="R439" s="205">
        <f t="shared" si="105"/>
        <v>0</v>
      </c>
      <c r="S439" s="178">
        <v>0</v>
      </c>
      <c r="T439" s="178">
        <v>0</v>
      </c>
      <c r="U439" s="178">
        <v>0</v>
      </c>
      <c r="V439" s="178">
        <v>0</v>
      </c>
      <c r="W439" s="178">
        <v>0</v>
      </c>
      <c r="X439" s="178">
        <v>0</v>
      </c>
      <c r="Y439" s="178">
        <v>0</v>
      </c>
      <c r="Z439" s="178">
        <v>0</v>
      </c>
      <c r="AA439" s="178">
        <v>0</v>
      </c>
      <c r="AB439" s="206">
        <f t="shared" si="101"/>
        <v>0</v>
      </c>
      <c r="AD439" s="182">
        <f t="shared" si="107"/>
        <v>44553</v>
      </c>
      <c r="AE439" s="301">
        <f>S439*Assumption!$K$7</f>
        <v>0</v>
      </c>
      <c r="AF439" s="301">
        <f>T439*Assumption!$K$10</f>
        <v>0</v>
      </c>
      <c r="AG439" s="301">
        <f>U439*Assumption!$K$9</f>
        <v>0</v>
      </c>
      <c r="AH439" s="301">
        <f>V439*Assumption!$K$11</f>
        <v>0</v>
      </c>
      <c r="AI439" s="301">
        <f>W439*Assumption!$K$6</f>
        <v>0</v>
      </c>
      <c r="AJ439" s="301">
        <f>X439*Assumption!$K$8</f>
        <v>0</v>
      </c>
      <c r="AK439" s="301">
        <f>Y439*Assumption!$K$12</f>
        <v>0</v>
      </c>
      <c r="AL439" s="301">
        <f>Z439*Assumption!$K$14</f>
        <v>0</v>
      </c>
      <c r="AM439" s="301">
        <f>AA439*Assumption!$K$13</f>
        <v>0</v>
      </c>
      <c r="AN439" s="206">
        <f t="shared" si="102"/>
        <v>0</v>
      </c>
    </row>
    <row r="440" spans="2:40" x14ac:dyDescent="0.35">
      <c r="B440" s="208">
        <v>44554</v>
      </c>
      <c r="C440" s="178">
        <v>0</v>
      </c>
      <c r="D440" s="178">
        <f t="shared" si="103"/>
        <v>0</v>
      </c>
      <c r="E440" s="178">
        <v>0</v>
      </c>
      <c r="F440" s="178">
        <v>0</v>
      </c>
      <c r="G440" s="178">
        <v>0</v>
      </c>
      <c r="H440" s="178">
        <v>0</v>
      </c>
      <c r="I440" s="178">
        <v>0</v>
      </c>
      <c r="J440" s="178">
        <v>0</v>
      </c>
      <c r="K440" s="178">
        <v>0</v>
      </c>
      <c r="L440" s="178">
        <v>0</v>
      </c>
      <c r="M440" s="178">
        <v>0</v>
      </c>
      <c r="N440" s="179">
        <v>0</v>
      </c>
      <c r="P440" s="182">
        <f t="shared" si="106"/>
        <v>44554</v>
      </c>
      <c r="Q440" s="178">
        <v>0</v>
      </c>
      <c r="R440" s="205">
        <f t="shared" si="105"/>
        <v>0</v>
      </c>
      <c r="S440" s="178">
        <v>0</v>
      </c>
      <c r="T440" s="178">
        <v>0</v>
      </c>
      <c r="U440" s="178">
        <v>0</v>
      </c>
      <c r="V440" s="178">
        <v>0</v>
      </c>
      <c r="W440" s="178">
        <v>0</v>
      </c>
      <c r="X440" s="178">
        <v>0</v>
      </c>
      <c r="Y440" s="178">
        <v>0</v>
      </c>
      <c r="Z440" s="178">
        <v>0</v>
      </c>
      <c r="AA440" s="178">
        <v>0</v>
      </c>
      <c r="AB440" s="206">
        <f t="shared" si="101"/>
        <v>0</v>
      </c>
      <c r="AD440" s="182">
        <f t="shared" si="107"/>
        <v>44554</v>
      </c>
      <c r="AE440" s="301">
        <f>S440*Assumption!$K$7</f>
        <v>0</v>
      </c>
      <c r="AF440" s="301">
        <f>T440*Assumption!$K$10</f>
        <v>0</v>
      </c>
      <c r="AG440" s="301">
        <f>U440*Assumption!$K$9</f>
        <v>0</v>
      </c>
      <c r="AH440" s="301">
        <f>V440*Assumption!$K$11</f>
        <v>0</v>
      </c>
      <c r="AI440" s="301">
        <f>W440*Assumption!$K$6</f>
        <v>0</v>
      </c>
      <c r="AJ440" s="301">
        <f>X440*Assumption!$K$8</f>
        <v>0</v>
      </c>
      <c r="AK440" s="301">
        <f>Y440*Assumption!$K$12</f>
        <v>0</v>
      </c>
      <c r="AL440" s="301">
        <f>Z440*Assumption!$K$14</f>
        <v>0</v>
      </c>
      <c r="AM440" s="301">
        <f>AA440*Assumption!$K$13</f>
        <v>0</v>
      </c>
      <c r="AN440" s="206">
        <f t="shared" si="102"/>
        <v>0</v>
      </c>
    </row>
    <row r="441" spans="2:40" x14ac:dyDescent="0.35">
      <c r="B441" s="208">
        <v>44555</v>
      </c>
      <c r="C441" s="178">
        <v>140</v>
      </c>
      <c r="D441" s="178">
        <f t="shared" si="103"/>
        <v>403.2</v>
      </c>
      <c r="E441" s="178">
        <v>28</v>
      </c>
      <c r="F441" s="178">
        <v>17.5</v>
      </c>
      <c r="G441" s="178">
        <v>196</v>
      </c>
      <c r="H441" s="178">
        <f>5600/1000</f>
        <v>5.6</v>
      </c>
      <c r="I441" s="178">
        <v>136</v>
      </c>
      <c r="J441" s="178">
        <v>4.5999999999999996</v>
      </c>
      <c r="K441" s="178">
        <v>210</v>
      </c>
      <c r="L441" s="178">
        <v>350</v>
      </c>
      <c r="M441" s="178">
        <v>0</v>
      </c>
      <c r="N441" s="179">
        <v>0</v>
      </c>
      <c r="P441" s="182">
        <f t="shared" si="106"/>
        <v>44555</v>
      </c>
      <c r="Q441" s="178">
        <v>140</v>
      </c>
      <c r="R441" s="205">
        <f t="shared" si="105"/>
        <v>403.2</v>
      </c>
      <c r="S441" s="178">
        <v>0</v>
      </c>
      <c r="T441" s="178">
        <v>0</v>
      </c>
      <c r="U441" s="178">
        <v>395.99999999999994</v>
      </c>
      <c r="V441" s="178">
        <v>0</v>
      </c>
      <c r="W441" s="178">
        <v>0</v>
      </c>
      <c r="X441" s="178">
        <v>0</v>
      </c>
      <c r="Y441" s="178">
        <v>0</v>
      </c>
      <c r="Z441" s="178">
        <v>0</v>
      </c>
      <c r="AA441" s="178">
        <v>0</v>
      </c>
      <c r="AB441" s="206">
        <f t="shared" si="101"/>
        <v>395.99999999999994</v>
      </c>
      <c r="AD441" s="182">
        <f t="shared" si="107"/>
        <v>44555</v>
      </c>
      <c r="AE441" s="301">
        <f>S441*Assumption!$K$7</f>
        <v>0</v>
      </c>
      <c r="AF441" s="301">
        <f>T441*Assumption!$K$10</f>
        <v>0</v>
      </c>
      <c r="AG441" s="301">
        <f>U441*Assumption!$K$9</f>
        <v>21779.999999999996</v>
      </c>
      <c r="AH441" s="301">
        <f>V441*Assumption!$K$11</f>
        <v>0</v>
      </c>
      <c r="AI441" s="301">
        <f>W441*Assumption!$K$6</f>
        <v>0</v>
      </c>
      <c r="AJ441" s="301">
        <f>X441*Assumption!$K$8</f>
        <v>0</v>
      </c>
      <c r="AK441" s="301">
        <f>Y441*Assumption!$K$12</f>
        <v>0</v>
      </c>
      <c r="AL441" s="301">
        <f>Z441*Assumption!$K$14</f>
        <v>0</v>
      </c>
      <c r="AM441" s="301">
        <f>AA441*Assumption!$K$13</f>
        <v>0</v>
      </c>
      <c r="AN441" s="206">
        <f t="shared" si="102"/>
        <v>21779.999999999996</v>
      </c>
    </row>
    <row r="442" spans="2:40" x14ac:dyDescent="0.35">
      <c r="B442" s="208">
        <v>44556</v>
      </c>
      <c r="C442" s="178">
        <v>140</v>
      </c>
      <c r="D442" s="178">
        <f t="shared" si="103"/>
        <v>403.2</v>
      </c>
      <c r="E442" s="178">
        <v>28</v>
      </c>
      <c r="F442" s="178">
        <v>17.5</v>
      </c>
      <c r="G442" s="178">
        <v>196</v>
      </c>
      <c r="H442" s="178">
        <f>5600/1000</f>
        <v>5.6</v>
      </c>
      <c r="I442" s="178">
        <v>136</v>
      </c>
      <c r="J442" s="178">
        <v>4.5999999999999996</v>
      </c>
      <c r="K442" s="178">
        <v>210</v>
      </c>
      <c r="L442" s="178">
        <v>350</v>
      </c>
      <c r="M442" s="178">
        <v>0</v>
      </c>
      <c r="N442" s="179">
        <v>0</v>
      </c>
      <c r="P442" s="182">
        <f t="shared" si="106"/>
        <v>44556</v>
      </c>
      <c r="Q442" s="178">
        <v>140</v>
      </c>
      <c r="R442" s="205">
        <f t="shared" si="105"/>
        <v>403.2</v>
      </c>
      <c r="S442" s="178">
        <v>0</v>
      </c>
      <c r="T442" s="178">
        <v>196.8</v>
      </c>
      <c r="U442" s="178">
        <v>197.99999999999997</v>
      </c>
      <c r="V442" s="178">
        <v>0</v>
      </c>
      <c r="W442" s="178">
        <v>0</v>
      </c>
      <c r="X442" s="178">
        <v>0</v>
      </c>
      <c r="Y442" s="178">
        <v>0</v>
      </c>
      <c r="Z442" s="178">
        <v>0</v>
      </c>
      <c r="AA442" s="178">
        <v>0</v>
      </c>
      <c r="AB442" s="206">
        <f t="shared" si="101"/>
        <v>394.79999999999995</v>
      </c>
      <c r="AD442" s="182">
        <f t="shared" si="107"/>
        <v>44556</v>
      </c>
      <c r="AE442" s="301">
        <f>S442*Assumption!$K$7</f>
        <v>0</v>
      </c>
      <c r="AF442" s="301">
        <f>T442*Assumption!$K$10</f>
        <v>8068.8</v>
      </c>
      <c r="AG442" s="301">
        <f>U442*Assumption!$K$9</f>
        <v>10889.999999999998</v>
      </c>
      <c r="AH442" s="301">
        <f>V442*Assumption!$K$11</f>
        <v>0</v>
      </c>
      <c r="AI442" s="301">
        <f>W442*Assumption!$K$6</f>
        <v>0</v>
      </c>
      <c r="AJ442" s="301">
        <f>X442*Assumption!$K$8</f>
        <v>0</v>
      </c>
      <c r="AK442" s="301">
        <f>Y442*Assumption!$K$12</f>
        <v>0</v>
      </c>
      <c r="AL442" s="301">
        <f>Z442*Assumption!$K$14</f>
        <v>0</v>
      </c>
      <c r="AM442" s="301">
        <f>AA442*Assumption!$K$13</f>
        <v>0</v>
      </c>
      <c r="AN442" s="206">
        <f t="shared" si="102"/>
        <v>18958.8</v>
      </c>
    </row>
    <row r="443" spans="2:40" x14ac:dyDescent="0.35">
      <c r="B443" s="208">
        <v>44557</v>
      </c>
      <c r="C443" s="178">
        <v>140</v>
      </c>
      <c r="D443" s="178">
        <f t="shared" si="103"/>
        <v>403.2</v>
      </c>
      <c r="E443" s="178">
        <v>28</v>
      </c>
      <c r="F443" s="178">
        <v>17.5</v>
      </c>
      <c r="G443" s="178">
        <v>196</v>
      </c>
      <c r="H443" s="178">
        <f>5600/1000</f>
        <v>5.6</v>
      </c>
      <c r="I443" s="178">
        <v>136</v>
      </c>
      <c r="J443" s="178">
        <v>4.5999999999999996</v>
      </c>
      <c r="K443" s="178">
        <v>210</v>
      </c>
      <c r="L443" s="178">
        <v>350</v>
      </c>
      <c r="M443" s="178">
        <v>0</v>
      </c>
      <c r="N443" s="179">
        <v>0</v>
      </c>
      <c r="P443" s="182">
        <f t="shared" si="106"/>
        <v>44557</v>
      </c>
      <c r="Q443" s="178">
        <v>140</v>
      </c>
      <c r="R443" s="205">
        <f t="shared" si="105"/>
        <v>403.2</v>
      </c>
      <c r="S443" s="178">
        <v>0</v>
      </c>
      <c r="T443" s="178">
        <v>396</v>
      </c>
      <c r="U443" s="178">
        <v>0</v>
      </c>
      <c r="V443" s="178">
        <v>0</v>
      </c>
      <c r="W443" s="178">
        <v>0</v>
      </c>
      <c r="X443" s="178">
        <v>0</v>
      </c>
      <c r="Y443" s="178">
        <v>0</v>
      </c>
      <c r="Z443" s="178">
        <v>0</v>
      </c>
      <c r="AA443" s="178">
        <v>0</v>
      </c>
      <c r="AB443" s="206">
        <f t="shared" si="101"/>
        <v>396</v>
      </c>
      <c r="AD443" s="182">
        <f t="shared" si="107"/>
        <v>44557</v>
      </c>
      <c r="AE443" s="301">
        <f>S443*Assumption!$K$7</f>
        <v>0</v>
      </c>
      <c r="AF443" s="301">
        <f>T443*Assumption!$K$10</f>
        <v>16236</v>
      </c>
      <c r="AG443" s="301">
        <f>U443*Assumption!$K$9</f>
        <v>0</v>
      </c>
      <c r="AH443" s="301">
        <f>V443*Assumption!$K$11</f>
        <v>0</v>
      </c>
      <c r="AI443" s="301">
        <f>W443*Assumption!$K$6</f>
        <v>0</v>
      </c>
      <c r="AJ443" s="301">
        <f>X443*Assumption!$K$8</f>
        <v>0</v>
      </c>
      <c r="AK443" s="301">
        <f>Y443*Assumption!$K$12</f>
        <v>0</v>
      </c>
      <c r="AL443" s="301">
        <f>Z443*Assumption!$K$14</f>
        <v>0</v>
      </c>
      <c r="AM443" s="301">
        <f>AA443*Assumption!$K$13</f>
        <v>0</v>
      </c>
      <c r="AN443" s="206">
        <f t="shared" si="102"/>
        <v>16236</v>
      </c>
    </row>
    <row r="444" spans="2:40" x14ac:dyDescent="0.35">
      <c r="B444" s="208">
        <v>44558</v>
      </c>
      <c r="C444" s="178">
        <v>140</v>
      </c>
      <c r="D444" s="178">
        <f t="shared" si="103"/>
        <v>403.2</v>
      </c>
      <c r="E444" s="178">
        <v>28</v>
      </c>
      <c r="F444" s="178">
        <v>17.5</v>
      </c>
      <c r="G444" s="178">
        <v>196</v>
      </c>
      <c r="H444" s="178">
        <f>5600/1000</f>
        <v>5.6</v>
      </c>
      <c r="I444" s="178">
        <v>136</v>
      </c>
      <c r="J444" s="178">
        <v>4.5999999999999996</v>
      </c>
      <c r="K444" s="178">
        <v>210</v>
      </c>
      <c r="L444" s="178">
        <v>350</v>
      </c>
      <c r="M444" s="178">
        <v>0</v>
      </c>
      <c r="N444" s="179">
        <v>0</v>
      </c>
      <c r="P444" s="182">
        <f t="shared" si="106"/>
        <v>44558</v>
      </c>
      <c r="Q444" s="178">
        <v>140</v>
      </c>
      <c r="R444" s="205">
        <f t="shared" si="105"/>
        <v>403.2</v>
      </c>
      <c r="S444" s="178">
        <v>0</v>
      </c>
      <c r="T444" s="178">
        <v>324</v>
      </c>
      <c r="U444" s="178">
        <v>72</v>
      </c>
      <c r="V444" s="178">
        <v>0</v>
      </c>
      <c r="W444" s="178">
        <v>0</v>
      </c>
      <c r="X444" s="178">
        <v>0</v>
      </c>
      <c r="Y444" s="178">
        <v>0</v>
      </c>
      <c r="Z444" s="178">
        <v>0</v>
      </c>
      <c r="AA444" s="178">
        <v>0</v>
      </c>
      <c r="AB444" s="206">
        <f t="shared" si="101"/>
        <v>396</v>
      </c>
      <c r="AD444" s="182">
        <f t="shared" si="107"/>
        <v>44558</v>
      </c>
      <c r="AE444" s="301">
        <f>S444*Assumption!$K$7</f>
        <v>0</v>
      </c>
      <c r="AF444" s="301">
        <f>T444*Assumption!$K$10</f>
        <v>13284</v>
      </c>
      <c r="AG444" s="301">
        <f>U444*Assumption!$K$9</f>
        <v>3960</v>
      </c>
      <c r="AH444" s="301">
        <f>V444*Assumption!$K$11</f>
        <v>0</v>
      </c>
      <c r="AI444" s="301">
        <f>W444*Assumption!$K$6</f>
        <v>0</v>
      </c>
      <c r="AJ444" s="301">
        <f>X444*Assumption!$K$8</f>
        <v>0</v>
      </c>
      <c r="AK444" s="301">
        <f>Y444*Assumption!$K$12</f>
        <v>0</v>
      </c>
      <c r="AL444" s="301">
        <f>Z444*Assumption!$K$14</f>
        <v>0</v>
      </c>
      <c r="AM444" s="301">
        <f>AA444*Assumption!$K$13</f>
        <v>0</v>
      </c>
      <c r="AN444" s="206">
        <f t="shared" si="102"/>
        <v>17244</v>
      </c>
    </row>
    <row r="445" spans="2:40" x14ac:dyDescent="0.35">
      <c r="B445" s="208">
        <v>44559</v>
      </c>
      <c r="C445" s="178">
        <v>140</v>
      </c>
      <c r="D445" s="178">
        <f t="shared" si="103"/>
        <v>403.2</v>
      </c>
      <c r="E445" s="178">
        <v>28</v>
      </c>
      <c r="F445" s="178">
        <v>17.5</v>
      </c>
      <c r="G445" s="178">
        <v>196</v>
      </c>
      <c r="H445" s="178">
        <f>5600/1000</f>
        <v>5.6</v>
      </c>
      <c r="I445" s="178">
        <v>136</v>
      </c>
      <c r="J445" s="178">
        <v>4.5999999999999996</v>
      </c>
      <c r="K445" s="178">
        <v>210</v>
      </c>
      <c r="L445" s="178">
        <v>350</v>
      </c>
      <c r="M445" s="178">
        <v>0</v>
      </c>
      <c r="N445" s="179">
        <v>0</v>
      </c>
      <c r="P445" s="182">
        <f t="shared" si="106"/>
        <v>44559</v>
      </c>
      <c r="Q445" s="178">
        <v>140</v>
      </c>
      <c r="R445" s="205">
        <f t="shared" si="105"/>
        <v>403.2</v>
      </c>
      <c r="S445" s="178">
        <v>0</v>
      </c>
      <c r="T445" s="178">
        <v>264</v>
      </c>
      <c r="U445" s="178">
        <v>129.6</v>
      </c>
      <c r="V445" s="178">
        <v>0</v>
      </c>
      <c r="W445" s="178">
        <v>0</v>
      </c>
      <c r="X445" s="178">
        <v>0</v>
      </c>
      <c r="Y445" s="178">
        <v>0</v>
      </c>
      <c r="Z445" s="178">
        <v>0</v>
      </c>
      <c r="AA445" s="178">
        <v>0</v>
      </c>
      <c r="AB445" s="206">
        <f t="shared" si="101"/>
        <v>393.6</v>
      </c>
      <c r="AD445" s="182">
        <f t="shared" si="107"/>
        <v>44559</v>
      </c>
      <c r="AE445" s="301">
        <f>S445*Assumption!$K$7</f>
        <v>0</v>
      </c>
      <c r="AF445" s="301">
        <f>T445*Assumption!$K$10</f>
        <v>10824</v>
      </c>
      <c r="AG445" s="301">
        <f>U445*Assumption!$K$9</f>
        <v>7128</v>
      </c>
      <c r="AH445" s="301">
        <f>V445*Assumption!$K$11</f>
        <v>0</v>
      </c>
      <c r="AI445" s="301">
        <f>W445*Assumption!$K$6</f>
        <v>0</v>
      </c>
      <c r="AJ445" s="301">
        <f>X445*Assumption!$K$8</f>
        <v>0</v>
      </c>
      <c r="AK445" s="301">
        <f>Y445*Assumption!$K$12</f>
        <v>0</v>
      </c>
      <c r="AL445" s="301">
        <f>Z445*Assumption!$K$14</f>
        <v>0</v>
      </c>
      <c r="AM445" s="301">
        <f>AA445*Assumption!$K$13</f>
        <v>0</v>
      </c>
      <c r="AN445" s="206">
        <f t="shared" si="102"/>
        <v>17952</v>
      </c>
    </row>
    <row r="446" spans="2:40" ht="15" thickBot="1" x14ac:dyDescent="0.4">
      <c r="B446" s="194" t="s">
        <v>183</v>
      </c>
      <c r="C446" s="195">
        <f t="shared" ref="C446:N446" si="108">SUM(C417:C445)</f>
        <v>3500</v>
      </c>
      <c r="D446" s="195">
        <f t="shared" si="108"/>
        <v>10080</v>
      </c>
      <c r="E446" s="195">
        <f t="shared" si="108"/>
        <v>700</v>
      </c>
      <c r="F446" s="195">
        <f t="shared" si="108"/>
        <v>437.5</v>
      </c>
      <c r="G446" s="195">
        <f t="shared" si="108"/>
        <v>4900</v>
      </c>
      <c r="H446" s="195">
        <f t="shared" si="108"/>
        <v>139.99999999999994</v>
      </c>
      <c r="I446" s="195">
        <f t="shared" si="108"/>
        <v>3413.2000000000003</v>
      </c>
      <c r="J446" s="195">
        <f t="shared" si="108"/>
        <v>115.39999999999993</v>
      </c>
      <c r="K446" s="195">
        <f t="shared" si="108"/>
        <v>5250</v>
      </c>
      <c r="L446" s="195">
        <f t="shared" si="108"/>
        <v>8750</v>
      </c>
      <c r="M446" s="195">
        <f t="shared" si="108"/>
        <v>0</v>
      </c>
      <c r="N446" s="196">
        <f t="shared" si="108"/>
        <v>0</v>
      </c>
      <c r="P446" s="184" t="s">
        <v>183</v>
      </c>
      <c r="Q446" s="188">
        <f t="shared" ref="Q446:AB446" si="109">SUM(Q417:Q445)</f>
        <v>3500</v>
      </c>
      <c r="R446" s="188">
        <f t="shared" si="109"/>
        <v>10080</v>
      </c>
      <c r="S446" s="188">
        <f t="shared" si="109"/>
        <v>1740</v>
      </c>
      <c r="T446" s="188">
        <f t="shared" si="109"/>
        <v>4836.0000000000009</v>
      </c>
      <c r="U446" s="188">
        <f t="shared" si="109"/>
        <v>2393.9999999999995</v>
      </c>
      <c r="V446" s="188">
        <f t="shared" si="109"/>
        <v>781.07999999999993</v>
      </c>
      <c r="W446" s="188">
        <f t="shared" si="109"/>
        <v>0</v>
      </c>
      <c r="X446" s="188">
        <f t="shared" si="109"/>
        <v>0</v>
      </c>
      <c r="Y446" s="188">
        <f t="shared" si="109"/>
        <v>0</v>
      </c>
      <c r="Z446" s="188">
        <f t="shared" si="109"/>
        <v>0</v>
      </c>
      <c r="AA446" s="188">
        <f t="shared" si="109"/>
        <v>161.99999999999997</v>
      </c>
      <c r="AB446" s="189">
        <f t="shared" si="109"/>
        <v>9913.0799999999981</v>
      </c>
      <c r="AD446" s="184" t="s">
        <v>183</v>
      </c>
      <c r="AE446" s="304">
        <f>S446*Assumption!$K$7</f>
        <v>144420</v>
      </c>
      <c r="AF446" s="304">
        <f>T446*Assumption!$K$10</f>
        <v>198276.00000000003</v>
      </c>
      <c r="AG446" s="304">
        <f>U446*Assumption!$K$9</f>
        <v>131669.99999999997</v>
      </c>
      <c r="AH446" s="304">
        <f>V446*Assumption!$K$11</f>
        <v>28899.96</v>
      </c>
      <c r="AI446" s="304">
        <f>W446*Assumption!$K$6</f>
        <v>0</v>
      </c>
      <c r="AJ446" s="304">
        <f>X446*Assumption!$K$8</f>
        <v>0</v>
      </c>
      <c r="AK446" s="304">
        <f>Y446*Assumption!$K$12</f>
        <v>0</v>
      </c>
      <c r="AL446" s="304">
        <f>Z446*Assumption!$K$14</f>
        <v>0</v>
      </c>
      <c r="AM446" s="304">
        <f>AA446*Assumption!$K$13</f>
        <v>4373.9999999999991</v>
      </c>
      <c r="AN446" s="189">
        <f t="shared" ref="AN446" si="110">SUM(AN417:AN445)</f>
        <v>507639.96</v>
      </c>
    </row>
    <row r="447" spans="2:40" x14ac:dyDescent="0.35">
      <c r="B447" s="190"/>
      <c r="C447" s="191"/>
      <c r="D447" s="191"/>
      <c r="E447" s="191"/>
      <c r="F447" s="191"/>
      <c r="G447" s="191"/>
      <c r="H447" s="191"/>
      <c r="I447" s="191"/>
      <c r="J447" s="191"/>
      <c r="K447" s="191"/>
      <c r="L447" s="191"/>
      <c r="M447" s="191"/>
      <c r="N447" s="191"/>
      <c r="P447" s="190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  <c r="AA447" s="191"/>
      <c r="AB447" s="191"/>
      <c r="AD447" s="190"/>
      <c r="AE447" s="191"/>
      <c r="AF447" s="191"/>
      <c r="AG447" s="191"/>
      <c r="AH447" s="191"/>
      <c r="AI447" s="191"/>
      <c r="AJ447" s="191"/>
      <c r="AK447" s="191"/>
      <c r="AL447" s="191"/>
      <c r="AM447" s="191"/>
      <c r="AN447" s="191"/>
    </row>
    <row r="448" spans="2:40" ht="15" thickBot="1" x14ac:dyDescent="0.4">
      <c r="B448" s="190"/>
      <c r="C448" s="191"/>
      <c r="D448" s="191"/>
      <c r="E448" s="191"/>
      <c r="F448" s="191"/>
      <c r="G448" s="191"/>
      <c r="H448" s="191"/>
      <c r="I448" s="191"/>
      <c r="J448" s="191"/>
      <c r="K448" s="191"/>
      <c r="L448" s="191"/>
      <c r="M448" s="191"/>
      <c r="N448" s="191"/>
      <c r="P448" s="190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  <c r="AA448" s="191"/>
      <c r="AB448" s="191"/>
      <c r="AD448" s="190"/>
      <c r="AE448" s="191"/>
      <c r="AF448" s="191"/>
      <c r="AG448" s="191"/>
      <c r="AH448" s="191"/>
      <c r="AI448" s="191"/>
      <c r="AJ448" s="191"/>
      <c r="AK448" s="191"/>
      <c r="AL448" s="191"/>
      <c r="AM448" s="191"/>
      <c r="AN448" s="191"/>
    </row>
    <row r="449" spans="2:40" ht="21" x14ac:dyDescent="0.5">
      <c r="B449" s="565" t="s">
        <v>210</v>
      </c>
      <c r="C449" s="566"/>
      <c r="D449" s="566"/>
      <c r="E449" s="566"/>
      <c r="F449" s="566"/>
      <c r="G449" s="566"/>
      <c r="H449" s="566"/>
      <c r="I449" s="566"/>
      <c r="J449" s="566"/>
      <c r="K449" s="566"/>
      <c r="L449" s="566"/>
      <c r="M449" s="566"/>
      <c r="N449" s="567"/>
      <c r="P449" s="583" t="s">
        <v>208</v>
      </c>
      <c r="Q449" s="584"/>
      <c r="R449" s="584"/>
      <c r="S449" s="584"/>
      <c r="T449" s="584"/>
      <c r="U449" s="584"/>
      <c r="V449" s="584"/>
      <c r="W449" s="584"/>
      <c r="X449" s="584"/>
      <c r="Y449" s="584"/>
      <c r="Z449" s="584"/>
      <c r="AA449" s="584"/>
      <c r="AB449" s="585"/>
      <c r="AD449" s="583" t="s">
        <v>208</v>
      </c>
      <c r="AE449" s="584"/>
      <c r="AF449" s="584"/>
      <c r="AG449" s="584"/>
      <c r="AH449" s="584"/>
      <c r="AI449" s="584"/>
      <c r="AJ449" s="584"/>
      <c r="AK449" s="584"/>
      <c r="AL449" s="584"/>
      <c r="AM449" s="584"/>
      <c r="AN449" s="585"/>
    </row>
    <row r="450" spans="2:40" ht="21.5" thickBot="1" x14ac:dyDescent="0.55000000000000004">
      <c r="B450" s="574">
        <v>44562</v>
      </c>
      <c r="C450" s="575"/>
      <c r="D450" s="575"/>
      <c r="E450" s="575"/>
      <c r="F450" s="575"/>
      <c r="G450" s="575"/>
      <c r="H450" s="575"/>
      <c r="I450" s="575"/>
      <c r="J450" s="575"/>
      <c r="K450" s="575"/>
      <c r="L450" s="575"/>
      <c r="M450" s="575"/>
      <c r="N450" s="576"/>
      <c r="P450" s="586">
        <v>44562</v>
      </c>
      <c r="Q450" s="587"/>
      <c r="R450" s="587"/>
      <c r="S450" s="587"/>
      <c r="T450" s="587"/>
      <c r="U450" s="587"/>
      <c r="V450" s="587"/>
      <c r="W450" s="587"/>
      <c r="X450" s="587"/>
      <c r="Y450" s="587"/>
      <c r="Z450" s="587"/>
      <c r="AA450" s="587"/>
      <c r="AB450" s="588"/>
      <c r="AD450" s="586">
        <v>44562</v>
      </c>
      <c r="AE450" s="587"/>
      <c r="AF450" s="587"/>
      <c r="AG450" s="587"/>
      <c r="AH450" s="587"/>
      <c r="AI450" s="587"/>
      <c r="AJ450" s="587"/>
      <c r="AK450" s="587"/>
      <c r="AL450" s="587"/>
      <c r="AM450" s="587"/>
      <c r="AN450" s="588"/>
    </row>
    <row r="451" spans="2:40" ht="15" thickBot="1" x14ac:dyDescent="0.4">
      <c r="B451" s="577" t="s">
        <v>185</v>
      </c>
      <c r="C451" s="578"/>
      <c r="D451" s="578"/>
      <c r="E451" s="578"/>
      <c r="F451" s="578"/>
      <c r="G451" s="578"/>
      <c r="H451" s="578"/>
      <c r="I451" s="578"/>
      <c r="J451" s="578"/>
      <c r="K451" s="578"/>
      <c r="L451" s="578"/>
      <c r="M451" s="578"/>
      <c r="N451" s="579"/>
      <c r="P451" s="589" t="s">
        <v>186</v>
      </c>
      <c r="Q451" s="590"/>
      <c r="R451" s="590"/>
      <c r="S451" s="590"/>
      <c r="T451" s="590"/>
      <c r="U451" s="590"/>
      <c r="V451" s="590"/>
      <c r="W451" s="590"/>
      <c r="X451" s="590"/>
      <c r="Y451" s="590"/>
      <c r="Z451" s="590"/>
      <c r="AA451" s="590"/>
      <c r="AB451" s="591"/>
      <c r="AD451" s="589" t="s">
        <v>341</v>
      </c>
      <c r="AE451" s="590"/>
      <c r="AF451" s="590"/>
      <c r="AG451" s="590"/>
      <c r="AH451" s="590"/>
      <c r="AI451" s="590"/>
      <c r="AJ451" s="590"/>
      <c r="AK451" s="590"/>
      <c r="AL451" s="590"/>
      <c r="AM451" s="590"/>
      <c r="AN451" s="591"/>
    </row>
    <row r="452" spans="2:40" ht="29.5" thickBot="1" x14ac:dyDescent="0.4">
      <c r="B452" s="210" t="s">
        <v>10</v>
      </c>
      <c r="C452" s="211" t="s">
        <v>187</v>
      </c>
      <c r="D452" s="174" t="s">
        <v>188</v>
      </c>
      <c r="E452" s="212" t="s">
        <v>189</v>
      </c>
      <c r="F452" s="212" t="s">
        <v>47</v>
      </c>
      <c r="G452" s="212" t="s">
        <v>190</v>
      </c>
      <c r="H452" s="212" t="s">
        <v>345</v>
      </c>
      <c r="I452" s="212" t="s">
        <v>191</v>
      </c>
      <c r="J452" s="212" t="s">
        <v>192</v>
      </c>
      <c r="K452" s="212" t="s">
        <v>193</v>
      </c>
      <c r="L452" s="213" t="s">
        <v>194</v>
      </c>
      <c r="M452" s="212" t="s">
        <v>195</v>
      </c>
      <c r="N452" s="177" t="s">
        <v>196</v>
      </c>
      <c r="P452" s="173" t="s">
        <v>10</v>
      </c>
      <c r="Q452" s="174" t="s">
        <v>187</v>
      </c>
      <c r="R452" s="174" t="s">
        <v>188</v>
      </c>
      <c r="S452" s="175" t="s">
        <v>197</v>
      </c>
      <c r="T452" s="174" t="s">
        <v>198</v>
      </c>
      <c r="U452" s="176" t="s">
        <v>199</v>
      </c>
      <c r="V452" s="176" t="s">
        <v>200</v>
      </c>
      <c r="W452" s="176" t="s">
        <v>201</v>
      </c>
      <c r="X452" s="176" t="s">
        <v>202</v>
      </c>
      <c r="Y452" s="176" t="s">
        <v>203</v>
      </c>
      <c r="Z452" s="176" t="s">
        <v>204</v>
      </c>
      <c r="AA452" s="176" t="s">
        <v>205</v>
      </c>
      <c r="AB452" s="177" t="s">
        <v>206</v>
      </c>
      <c r="AD452" s="173" t="s">
        <v>10</v>
      </c>
      <c r="AE452" s="175" t="s">
        <v>197</v>
      </c>
      <c r="AF452" s="174" t="s">
        <v>198</v>
      </c>
      <c r="AG452" s="176" t="s">
        <v>199</v>
      </c>
      <c r="AH452" s="176" t="s">
        <v>200</v>
      </c>
      <c r="AI452" s="176" t="s">
        <v>201</v>
      </c>
      <c r="AJ452" s="176" t="s">
        <v>202</v>
      </c>
      <c r="AK452" s="176" t="s">
        <v>203</v>
      </c>
      <c r="AL452" s="176" t="s">
        <v>204</v>
      </c>
      <c r="AM452" s="176" t="s">
        <v>205</v>
      </c>
      <c r="AN452" s="177" t="s">
        <v>339</v>
      </c>
    </row>
    <row r="453" spans="2:40" x14ac:dyDescent="0.35">
      <c r="B453" s="44">
        <v>44562</v>
      </c>
      <c r="C453" s="178">
        <v>140</v>
      </c>
      <c r="D453" s="178">
        <f>C453*2.88</f>
        <v>403.2</v>
      </c>
      <c r="E453" s="178">
        <v>33</v>
      </c>
      <c r="F453" s="178">
        <v>20</v>
      </c>
      <c r="G453" s="178">
        <v>220</v>
      </c>
      <c r="H453" s="178">
        <v>5.6</v>
      </c>
      <c r="I453" s="178">
        <v>150</v>
      </c>
      <c r="J453" s="178">
        <v>4.5999999999999996</v>
      </c>
      <c r="K453" s="178">
        <v>210</v>
      </c>
      <c r="L453" s="178">
        <v>133</v>
      </c>
      <c r="M453" s="178">
        <v>0</v>
      </c>
      <c r="N453" s="179">
        <v>0</v>
      </c>
      <c r="O453" s="50"/>
      <c r="P453" s="180">
        <v>44562</v>
      </c>
      <c r="Q453" s="178">
        <v>140</v>
      </c>
      <c r="R453" s="205">
        <f>Q453*2.88</f>
        <v>403.2</v>
      </c>
      <c r="S453" s="178">
        <v>0</v>
      </c>
      <c r="T453" s="178">
        <v>398.40000000000003</v>
      </c>
      <c r="U453" s="178">
        <v>0</v>
      </c>
      <c r="V453" s="178">
        <v>0</v>
      </c>
      <c r="W453" s="178">
        <v>0</v>
      </c>
      <c r="X453" s="178">
        <v>0</v>
      </c>
      <c r="Y453" s="178">
        <v>0</v>
      </c>
      <c r="Z453" s="178">
        <v>0</v>
      </c>
      <c r="AA453" s="178">
        <v>0</v>
      </c>
      <c r="AB453" s="206">
        <f t="shared" ref="AB453:AB483" si="111">SUM(S453:AA453)</f>
        <v>398.40000000000003</v>
      </c>
      <c r="AD453" s="180">
        <v>44562</v>
      </c>
      <c r="AE453" s="301">
        <f>S453*Assumption!$K$7</f>
        <v>0</v>
      </c>
      <c r="AF453" s="301">
        <f>T453*Assumption!$K$10</f>
        <v>16334.400000000001</v>
      </c>
      <c r="AG453" s="301">
        <f>U453*Assumption!$K$9</f>
        <v>0</v>
      </c>
      <c r="AH453" s="301">
        <f>V453*Assumption!$K$11</f>
        <v>0</v>
      </c>
      <c r="AI453" s="301">
        <f>W453*Assumption!$K$6</f>
        <v>0</v>
      </c>
      <c r="AJ453" s="301">
        <f>X453*Assumption!$K$8</f>
        <v>0</v>
      </c>
      <c r="AK453" s="301">
        <f>Y453*Assumption!$K$12</f>
        <v>0</v>
      </c>
      <c r="AL453" s="301">
        <f>Z453*Assumption!$K$14</f>
        <v>0</v>
      </c>
      <c r="AM453" s="301">
        <f>AA453*Assumption!$K$13</f>
        <v>0</v>
      </c>
      <c r="AN453" s="206">
        <f t="shared" ref="AN453:AN483" si="112">SUM(AE453:AM453)</f>
        <v>16334.400000000001</v>
      </c>
    </row>
    <row r="454" spans="2:40" x14ac:dyDescent="0.35">
      <c r="B454" s="44">
        <v>44563</v>
      </c>
      <c r="C454" s="178">
        <v>140</v>
      </c>
      <c r="D454" s="178">
        <f t="shared" ref="D454:D483" si="113">C454*2.88</f>
        <v>403.2</v>
      </c>
      <c r="E454" s="178">
        <v>33</v>
      </c>
      <c r="F454" s="178">
        <v>20</v>
      </c>
      <c r="G454" s="178">
        <v>220</v>
      </c>
      <c r="H454" s="178">
        <v>5.6</v>
      </c>
      <c r="I454" s="178">
        <v>150</v>
      </c>
      <c r="J454" s="178">
        <v>4.5999999999999996</v>
      </c>
      <c r="K454" s="178">
        <v>210</v>
      </c>
      <c r="L454" s="178">
        <v>133</v>
      </c>
      <c r="M454" s="178">
        <v>0</v>
      </c>
      <c r="N454" s="179">
        <v>0</v>
      </c>
      <c r="O454" s="50"/>
      <c r="P454" s="180">
        <f>P453+1</f>
        <v>44563</v>
      </c>
      <c r="Q454" s="178">
        <v>140</v>
      </c>
      <c r="R454" s="205">
        <f t="shared" ref="R454:R481" si="114">Q454*2.88</f>
        <v>403.2</v>
      </c>
      <c r="S454" s="178">
        <v>0</v>
      </c>
      <c r="T454" s="178">
        <v>398.40000000000003</v>
      </c>
      <c r="U454" s="178">
        <v>0</v>
      </c>
      <c r="V454" s="178">
        <v>0</v>
      </c>
      <c r="W454" s="178">
        <v>0</v>
      </c>
      <c r="X454" s="178">
        <v>0</v>
      </c>
      <c r="Y454" s="178">
        <v>0</v>
      </c>
      <c r="Z454" s="178">
        <v>0</v>
      </c>
      <c r="AA454" s="178">
        <v>0</v>
      </c>
      <c r="AB454" s="206">
        <f t="shared" si="111"/>
        <v>398.40000000000003</v>
      </c>
      <c r="AD454" s="180">
        <f>AD453+1</f>
        <v>44563</v>
      </c>
      <c r="AE454" s="301">
        <f>S454*Assumption!$K$7</f>
        <v>0</v>
      </c>
      <c r="AF454" s="301">
        <f>T454*Assumption!$K$10</f>
        <v>16334.400000000001</v>
      </c>
      <c r="AG454" s="301">
        <f>U454*Assumption!$K$9</f>
        <v>0</v>
      </c>
      <c r="AH454" s="301">
        <f>V454*Assumption!$K$11</f>
        <v>0</v>
      </c>
      <c r="AI454" s="301">
        <f>W454*Assumption!$K$6</f>
        <v>0</v>
      </c>
      <c r="AJ454" s="301">
        <f>X454*Assumption!$K$8</f>
        <v>0</v>
      </c>
      <c r="AK454" s="301">
        <f>Y454*Assumption!$K$12</f>
        <v>0</v>
      </c>
      <c r="AL454" s="301">
        <f>Z454*Assumption!$K$14</f>
        <v>0</v>
      </c>
      <c r="AM454" s="301">
        <f>AA454*Assumption!$K$13</f>
        <v>0</v>
      </c>
      <c r="AN454" s="206">
        <f t="shared" si="112"/>
        <v>16334.400000000001</v>
      </c>
    </row>
    <row r="455" spans="2:40" x14ac:dyDescent="0.35">
      <c r="B455" s="44">
        <v>44564</v>
      </c>
      <c r="C455" s="178">
        <v>140</v>
      </c>
      <c r="D455" s="178">
        <f t="shared" si="113"/>
        <v>403.2</v>
      </c>
      <c r="E455" s="178">
        <v>33</v>
      </c>
      <c r="F455" s="178">
        <v>20</v>
      </c>
      <c r="G455" s="178">
        <v>220</v>
      </c>
      <c r="H455" s="178">
        <v>5.6</v>
      </c>
      <c r="I455" s="178">
        <v>150</v>
      </c>
      <c r="J455" s="178">
        <v>4.5999999999999996</v>
      </c>
      <c r="K455" s="178">
        <v>210</v>
      </c>
      <c r="L455" s="178">
        <v>133</v>
      </c>
      <c r="M455" s="178">
        <v>0</v>
      </c>
      <c r="N455" s="179">
        <v>0</v>
      </c>
      <c r="O455" s="50"/>
      <c r="P455" s="180">
        <f t="shared" ref="P455:P483" si="115">P454+1</f>
        <v>44564</v>
      </c>
      <c r="Q455" s="178">
        <v>140</v>
      </c>
      <c r="R455" s="205">
        <f t="shared" si="114"/>
        <v>403.2</v>
      </c>
      <c r="S455" s="178">
        <v>0</v>
      </c>
      <c r="T455" s="178">
        <v>300</v>
      </c>
      <c r="U455" s="178">
        <v>98.999999999999986</v>
      </c>
      <c r="V455" s="178">
        <v>0</v>
      </c>
      <c r="W455" s="178">
        <v>0</v>
      </c>
      <c r="X455" s="178">
        <v>0</v>
      </c>
      <c r="Y455" s="178">
        <v>0</v>
      </c>
      <c r="Z455" s="178">
        <v>0</v>
      </c>
      <c r="AA455" s="178">
        <v>0</v>
      </c>
      <c r="AB455" s="206">
        <f t="shared" si="111"/>
        <v>399</v>
      </c>
      <c r="AD455" s="180">
        <f t="shared" ref="AD455:AD483" si="116">AD454+1</f>
        <v>44564</v>
      </c>
      <c r="AE455" s="301">
        <f>S455*Assumption!$K$7</f>
        <v>0</v>
      </c>
      <c r="AF455" s="301">
        <f>T455*Assumption!$K$10</f>
        <v>12300</v>
      </c>
      <c r="AG455" s="301">
        <f>U455*Assumption!$K$9</f>
        <v>5444.9999999999991</v>
      </c>
      <c r="AH455" s="301">
        <f>V455*Assumption!$K$11</f>
        <v>0</v>
      </c>
      <c r="AI455" s="301">
        <f>W455*Assumption!$K$6</f>
        <v>0</v>
      </c>
      <c r="AJ455" s="301">
        <f>X455*Assumption!$K$8</f>
        <v>0</v>
      </c>
      <c r="AK455" s="301">
        <f>Y455*Assumption!$K$12</f>
        <v>0</v>
      </c>
      <c r="AL455" s="301">
        <f>Z455*Assumption!$K$14</f>
        <v>0</v>
      </c>
      <c r="AM455" s="301">
        <f>AA455*Assumption!$K$13</f>
        <v>0</v>
      </c>
      <c r="AN455" s="206">
        <f t="shared" si="112"/>
        <v>17745</v>
      </c>
    </row>
    <row r="456" spans="2:40" x14ac:dyDescent="0.35">
      <c r="B456" s="44">
        <v>44565</v>
      </c>
      <c r="C456" s="178">
        <v>140</v>
      </c>
      <c r="D456" s="178">
        <f t="shared" si="113"/>
        <v>403.2</v>
      </c>
      <c r="E456" s="178">
        <v>33</v>
      </c>
      <c r="F456" s="178">
        <v>20</v>
      </c>
      <c r="G456" s="178">
        <v>220</v>
      </c>
      <c r="H456" s="178">
        <v>5.6</v>
      </c>
      <c r="I456" s="178">
        <v>150</v>
      </c>
      <c r="J456" s="178">
        <v>4.5999999999999996</v>
      </c>
      <c r="K456" s="178">
        <v>210</v>
      </c>
      <c r="L456" s="178">
        <v>133</v>
      </c>
      <c r="M456" s="178">
        <v>0</v>
      </c>
      <c r="N456" s="179">
        <v>0</v>
      </c>
      <c r="O456" s="50"/>
      <c r="P456" s="180">
        <f t="shared" si="115"/>
        <v>44565</v>
      </c>
      <c r="Q456" s="178">
        <v>140</v>
      </c>
      <c r="R456" s="205">
        <f t="shared" si="114"/>
        <v>403.2</v>
      </c>
      <c r="S456" s="178">
        <v>0</v>
      </c>
      <c r="T456" s="178">
        <v>396</v>
      </c>
      <c r="U456" s="178">
        <v>0</v>
      </c>
      <c r="V456" s="178">
        <v>0</v>
      </c>
      <c r="W456" s="178">
        <v>0</v>
      </c>
      <c r="X456" s="178">
        <v>0</v>
      </c>
      <c r="Y456" s="178">
        <v>0</v>
      </c>
      <c r="Z456" s="178">
        <v>0</v>
      </c>
      <c r="AA456" s="178">
        <v>0</v>
      </c>
      <c r="AB456" s="206">
        <f t="shared" si="111"/>
        <v>396</v>
      </c>
      <c r="AD456" s="180">
        <f t="shared" si="116"/>
        <v>44565</v>
      </c>
      <c r="AE456" s="301">
        <f>S456*Assumption!$K$7</f>
        <v>0</v>
      </c>
      <c r="AF456" s="301">
        <f>T456*Assumption!$K$10</f>
        <v>16236</v>
      </c>
      <c r="AG456" s="301">
        <f>U456*Assumption!$K$9</f>
        <v>0</v>
      </c>
      <c r="AH456" s="301">
        <f>V456*Assumption!$K$11</f>
        <v>0</v>
      </c>
      <c r="AI456" s="301">
        <f>W456*Assumption!$K$6</f>
        <v>0</v>
      </c>
      <c r="AJ456" s="301">
        <f>X456*Assumption!$K$8</f>
        <v>0</v>
      </c>
      <c r="AK456" s="301">
        <f>Y456*Assumption!$K$12</f>
        <v>0</v>
      </c>
      <c r="AL456" s="301">
        <f>Z456*Assumption!$K$14</f>
        <v>0</v>
      </c>
      <c r="AM456" s="301">
        <f>AA456*Assumption!$K$13</f>
        <v>0</v>
      </c>
      <c r="AN456" s="206">
        <f t="shared" si="112"/>
        <v>16236</v>
      </c>
    </row>
    <row r="457" spans="2:40" x14ac:dyDescent="0.35">
      <c r="B457" s="44">
        <v>44566</v>
      </c>
      <c r="C457" s="178">
        <v>140</v>
      </c>
      <c r="D457" s="178">
        <f t="shared" si="113"/>
        <v>403.2</v>
      </c>
      <c r="E457" s="178">
        <v>33</v>
      </c>
      <c r="F457" s="178">
        <v>20</v>
      </c>
      <c r="G457" s="178">
        <v>220</v>
      </c>
      <c r="H457" s="178">
        <v>5.6</v>
      </c>
      <c r="I457" s="178">
        <v>150</v>
      </c>
      <c r="J457" s="178">
        <v>4.5999999999999996</v>
      </c>
      <c r="K457" s="178">
        <v>210</v>
      </c>
      <c r="L457" s="178">
        <v>133</v>
      </c>
      <c r="M457" s="178">
        <v>0</v>
      </c>
      <c r="N457" s="179">
        <v>0</v>
      </c>
      <c r="O457" s="50"/>
      <c r="P457" s="180">
        <f t="shared" si="115"/>
        <v>44566</v>
      </c>
      <c r="Q457" s="178">
        <v>140</v>
      </c>
      <c r="R457" s="205">
        <f t="shared" si="114"/>
        <v>403.2</v>
      </c>
      <c r="S457" s="178">
        <v>0</v>
      </c>
      <c r="T457" s="178">
        <v>312</v>
      </c>
      <c r="U457" s="178">
        <v>72</v>
      </c>
      <c r="V457" s="178">
        <v>0</v>
      </c>
      <c r="W457" s="178">
        <v>0</v>
      </c>
      <c r="X457" s="178">
        <v>0</v>
      </c>
      <c r="Y457" s="178">
        <v>0</v>
      </c>
      <c r="Z457" s="178">
        <v>0</v>
      </c>
      <c r="AA457" s="178">
        <v>0</v>
      </c>
      <c r="AB457" s="206">
        <f t="shared" si="111"/>
        <v>384</v>
      </c>
      <c r="AD457" s="180">
        <f t="shared" si="116"/>
        <v>44566</v>
      </c>
      <c r="AE457" s="301">
        <f>S457*Assumption!$K$7</f>
        <v>0</v>
      </c>
      <c r="AF457" s="301">
        <f>T457*Assumption!$K$10</f>
        <v>12792</v>
      </c>
      <c r="AG457" s="301">
        <f>U457*Assumption!$K$9</f>
        <v>3960</v>
      </c>
      <c r="AH457" s="301">
        <f>V457*Assumption!$K$11</f>
        <v>0</v>
      </c>
      <c r="AI457" s="301">
        <f>W457*Assumption!$K$6</f>
        <v>0</v>
      </c>
      <c r="AJ457" s="301">
        <f>X457*Assumption!$K$8</f>
        <v>0</v>
      </c>
      <c r="AK457" s="301">
        <f>Y457*Assumption!$K$12</f>
        <v>0</v>
      </c>
      <c r="AL457" s="301">
        <f>Z457*Assumption!$K$14</f>
        <v>0</v>
      </c>
      <c r="AM457" s="301">
        <f>AA457*Assumption!$K$13</f>
        <v>0</v>
      </c>
      <c r="AN457" s="206">
        <f t="shared" si="112"/>
        <v>16752</v>
      </c>
    </row>
    <row r="458" spans="2:40" x14ac:dyDescent="0.35">
      <c r="B458" s="44">
        <v>44567</v>
      </c>
      <c r="C458" s="178">
        <v>140</v>
      </c>
      <c r="D458" s="178">
        <f t="shared" si="113"/>
        <v>403.2</v>
      </c>
      <c r="E458" s="178">
        <v>33</v>
      </c>
      <c r="F458" s="178">
        <v>20</v>
      </c>
      <c r="G458" s="178">
        <v>220</v>
      </c>
      <c r="H458" s="178">
        <v>5.6</v>
      </c>
      <c r="I458" s="178">
        <v>150</v>
      </c>
      <c r="J458" s="178">
        <v>4.5999999999999996</v>
      </c>
      <c r="K458" s="178">
        <v>210</v>
      </c>
      <c r="L458" s="178">
        <v>133</v>
      </c>
      <c r="M458" s="178">
        <v>0</v>
      </c>
      <c r="N458" s="179">
        <v>0</v>
      </c>
      <c r="O458" s="50"/>
      <c r="P458" s="180">
        <f t="shared" si="115"/>
        <v>44567</v>
      </c>
      <c r="Q458" s="178">
        <v>140</v>
      </c>
      <c r="R458" s="205">
        <f t="shared" si="114"/>
        <v>403.2</v>
      </c>
      <c r="S458" s="178">
        <v>0</v>
      </c>
      <c r="T458" s="178">
        <v>192</v>
      </c>
      <c r="U458" s="178">
        <v>206.99999999999997</v>
      </c>
      <c r="V458" s="178">
        <v>0</v>
      </c>
      <c r="W458" s="178">
        <v>0</v>
      </c>
      <c r="X458" s="178">
        <v>0</v>
      </c>
      <c r="Y458" s="178">
        <v>0</v>
      </c>
      <c r="Z458" s="178">
        <v>0</v>
      </c>
      <c r="AA458" s="178">
        <v>0</v>
      </c>
      <c r="AB458" s="206">
        <f t="shared" si="111"/>
        <v>399</v>
      </c>
      <c r="AD458" s="180">
        <f t="shared" si="116"/>
        <v>44567</v>
      </c>
      <c r="AE458" s="301">
        <f>S458*Assumption!$K$7</f>
        <v>0</v>
      </c>
      <c r="AF458" s="301">
        <f>T458*Assumption!$K$10</f>
        <v>7872</v>
      </c>
      <c r="AG458" s="301">
        <f>U458*Assumption!$K$9</f>
        <v>11384.999999999998</v>
      </c>
      <c r="AH458" s="301">
        <f>V458*Assumption!$K$11</f>
        <v>0</v>
      </c>
      <c r="AI458" s="301">
        <f>W458*Assumption!$K$6</f>
        <v>0</v>
      </c>
      <c r="AJ458" s="301">
        <f>X458*Assumption!$K$8</f>
        <v>0</v>
      </c>
      <c r="AK458" s="301">
        <f>Y458*Assumption!$K$12</f>
        <v>0</v>
      </c>
      <c r="AL458" s="301">
        <f>Z458*Assumption!$K$14</f>
        <v>0</v>
      </c>
      <c r="AM458" s="301">
        <f>AA458*Assumption!$K$13</f>
        <v>0</v>
      </c>
      <c r="AN458" s="206">
        <f t="shared" si="112"/>
        <v>19257</v>
      </c>
    </row>
    <row r="459" spans="2:40" x14ac:dyDescent="0.35">
      <c r="B459" s="44">
        <v>44568</v>
      </c>
      <c r="C459" s="178">
        <v>140</v>
      </c>
      <c r="D459" s="178">
        <f t="shared" si="113"/>
        <v>403.2</v>
      </c>
      <c r="E459" s="178">
        <v>34</v>
      </c>
      <c r="F459" s="178">
        <v>20</v>
      </c>
      <c r="G459" s="178">
        <v>212</v>
      </c>
      <c r="H459" s="178">
        <v>5.6</v>
      </c>
      <c r="I459" s="178">
        <v>146</v>
      </c>
      <c r="J459" s="178">
        <v>4.62</v>
      </c>
      <c r="K459" s="178">
        <v>210</v>
      </c>
      <c r="L459" s="178">
        <v>133</v>
      </c>
      <c r="M459" s="178">
        <v>0</v>
      </c>
      <c r="N459" s="179">
        <v>0</v>
      </c>
      <c r="O459" s="50"/>
      <c r="P459" s="180">
        <f t="shared" si="115"/>
        <v>44568</v>
      </c>
      <c r="Q459" s="178">
        <v>140</v>
      </c>
      <c r="R459" s="205">
        <f t="shared" si="114"/>
        <v>403.2</v>
      </c>
      <c r="S459" s="178">
        <v>0</v>
      </c>
      <c r="T459" s="178">
        <v>276</v>
      </c>
      <c r="U459" s="178">
        <v>0</v>
      </c>
      <c r="V459" s="178">
        <v>0</v>
      </c>
      <c r="W459" s="178">
        <v>0</v>
      </c>
      <c r="X459" s="178">
        <v>0</v>
      </c>
      <c r="Y459" s="178">
        <v>120</v>
      </c>
      <c r="Z459" s="178">
        <v>0</v>
      </c>
      <c r="AA459" s="178">
        <v>0</v>
      </c>
      <c r="AB459" s="206">
        <f t="shared" si="111"/>
        <v>396</v>
      </c>
      <c r="AD459" s="180">
        <f t="shared" si="116"/>
        <v>44568</v>
      </c>
      <c r="AE459" s="301">
        <f>S459*Assumption!$K$7</f>
        <v>0</v>
      </c>
      <c r="AF459" s="301">
        <f>T459*Assumption!$K$10</f>
        <v>11316</v>
      </c>
      <c r="AG459" s="301">
        <f>U459*Assumption!$K$9</f>
        <v>0</v>
      </c>
      <c r="AH459" s="301">
        <f>V459*Assumption!$K$11</f>
        <v>0</v>
      </c>
      <c r="AI459" s="301">
        <f>W459*Assumption!$K$6</f>
        <v>0</v>
      </c>
      <c r="AJ459" s="301">
        <f>X459*Assumption!$K$8</f>
        <v>0</v>
      </c>
      <c r="AK459" s="301">
        <f>Y459*Assumption!$K$12</f>
        <v>3960</v>
      </c>
      <c r="AL459" s="301">
        <f>Z459*Assumption!$K$14</f>
        <v>0</v>
      </c>
      <c r="AM459" s="301">
        <f>AA459*Assumption!$K$13</f>
        <v>0</v>
      </c>
      <c r="AN459" s="206">
        <f t="shared" si="112"/>
        <v>15276</v>
      </c>
    </row>
    <row r="460" spans="2:40" x14ac:dyDescent="0.35">
      <c r="B460" s="44">
        <v>44569</v>
      </c>
      <c r="C460" s="178">
        <v>140</v>
      </c>
      <c r="D460" s="178">
        <f t="shared" si="113"/>
        <v>403.2</v>
      </c>
      <c r="E460" s="178">
        <v>34</v>
      </c>
      <c r="F460" s="178">
        <v>20</v>
      </c>
      <c r="G460" s="178">
        <v>212</v>
      </c>
      <c r="H460" s="178">
        <v>5.6</v>
      </c>
      <c r="I460" s="178">
        <v>146</v>
      </c>
      <c r="J460" s="178">
        <v>4.62</v>
      </c>
      <c r="K460" s="178">
        <v>210</v>
      </c>
      <c r="L460" s="178">
        <v>133</v>
      </c>
      <c r="M460" s="178">
        <v>0</v>
      </c>
      <c r="N460" s="179">
        <v>0</v>
      </c>
      <c r="O460" s="50"/>
      <c r="P460" s="180">
        <f t="shared" si="115"/>
        <v>44569</v>
      </c>
      <c r="Q460" s="178">
        <v>140</v>
      </c>
      <c r="R460" s="205">
        <f t="shared" si="114"/>
        <v>403.2</v>
      </c>
      <c r="S460" s="178">
        <v>66</v>
      </c>
      <c r="T460" s="178">
        <v>240</v>
      </c>
      <c r="U460" s="178">
        <v>90</v>
      </c>
      <c r="V460" s="178">
        <v>0</v>
      </c>
      <c r="W460" s="178">
        <v>0</v>
      </c>
      <c r="X460" s="178">
        <v>0</v>
      </c>
      <c r="Y460" s="178">
        <v>0</v>
      </c>
      <c r="Z460" s="178">
        <v>0</v>
      </c>
      <c r="AA460" s="178">
        <v>0</v>
      </c>
      <c r="AB460" s="206">
        <f t="shared" si="111"/>
        <v>396</v>
      </c>
      <c r="AD460" s="180">
        <f t="shared" si="116"/>
        <v>44569</v>
      </c>
      <c r="AE460" s="301">
        <f>S460*Assumption!$K$7</f>
        <v>5478</v>
      </c>
      <c r="AF460" s="301">
        <f>T460*Assumption!$K$10</f>
        <v>9840</v>
      </c>
      <c r="AG460" s="301">
        <f>U460*Assumption!$K$9</f>
        <v>4950</v>
      </c>
      <c r="AH460" s="301">
        <f>V460*Assumption!$K$11</f>
        <v>0</v>
      </c>
      <c r="AI460" s="301">
        <f>W460*Assumption!$K$6</f>
        <v>0</v>
      </c>
      <c r="AJ460" s="301">
        <f>X460*Assumption!$K$8</f>
        <v>0</v>
      </c>
      <c r="AK460" s="301">
        <f>Y460*Assumption!$K$12</f>
        <v>0</v>
      </c>
      <c r="AL460" s="301">
        <f>Z460*Assumption!$K$14</f>
        <v>0</v>
      </c>
      <c r="AM460" s="301">
        <f>AA460*Assumption!$K$13</f>
        <v>0</v>
      </c>
      <c r="AN460" s="206">
        <f t="shared" si="112"/>
        <v>20268</v>
      </c>
    </row>
    <row r="461" spans="2:40" x14ac:dyDescent="0.35">
      <c r="B461" s="44">
        <v>44570</v>
      </c>
      <c r="C461" s="178">
        <v>140</v>
      </c>
      <c r="D461" s="178">
        <f t="shared" si="113"/>
        <v>403.2</v>
      </c>
      <c r="E461" s="178">
        <v>34</v>
      </c>
      <c r="F461" s="178">
        <v>20</v>
      </c>
      <c r="G461" s="178">
        <v>212</v>
      </c>
      <c r="H461" s="178">
        <v>5.6</v>
      </c>
      <c r="I461" s="178">
        <v>146</v>
      </c>
      <c r="J461" s="178">
        <v>4.62</v>
      </c>
      <c r="K461" s="178">
        <v>210</v>
      </c>
      <c r="L461" s="178">
        <v>133</v>
      </c>
      <c r="M461" s="178">
        <v>0</v>
      </c>
      <c r="N461" s="179">
        <v>0</v>
      </c>
      <c r="O461" s="50"/>
      <c r="P461" s="180">
        <f t="shared" si="115"/>
        <v>44570</v>
      </c>
      <c r="Q461" s="178">
        <v>140</v>
      </c>
      <c r="R461" s="205">
        <f t="shared" si="114"/>
        <v>403.2</v>
      </c>
      <c r="S461" s="178">
        <v>175.20000000000002</v>
      </c>
      <c r="T461" s="178">
        <v>220.8</v>
      </c>
      <c r="U461" s="178">
        <v>0</v>
      </c>
      <c r="V461" s="178">
        <v>0</v>
      </c>
      <c r="W461" s="178">
        <v>0</v>
      </c>
      <c r="X461" s="178">
        <v>0</v>
      </c>
      <c r="Y461" s="178">
        <v>0</v>
      </c>
      <c r="Z461" s="178">
        <v>0</v>
      </c>
      <c r="AA461" s="178">
        <v>0</v>
      </c>
      <c r="AB461" s="206">
        <f t="shared" si="111"/>
        <v>396</v>
      </c>
      <c r="AD461" s="180">
        <f t="shared" si="116"/>
        <v>44570</v>
      </c>
      <c r="AE461" s="301">
        <f>S461*Assumption!$K$7</f>
        <v>14541.600000000002</v>
      </c>
      <c r="AF461" s="301">
        <f>T461*Assumption!$K$10</f>
        <v>9052.8000000000011</v>
      </c>
      <c r="AG461" s="301">
        <f>U461*Assumption!$K$9</f>
        <v>0</v>
      </c>
      <c r="AH461" s="301">
        <f>V461*Assumption!$K$11</f>
        <v>0</v>
      </c>
      <c r="AI461" s="301">
        <f>W461*Assumption!$K$6</f>
        <v>0</v>
      </c>
      <c r="AJ461" s="301">
        <f>X461*Assumption!$K$8</f>
        <v>0</v>
      </c>
      <c r="AK461" s="301">
        <f>Y461*Assumption!$K$12</f>
        <v>0</v>
      </c>
      <c r="AL461" s="301">
        <f>Z461*Assumption!$K$14</f>
        <v>0</v>
      </c>
      <c r="AM461" s="301">
        <f>AA461*Assumption!$K$13</f>
        <v>0</v>
      </c>
      <c r="AN461" s="206">
        <f t="shared" si="112"/>
        <v>23594.400000000001</v>
      </c>
    </row>
    <row r="462" spans="2:40" x14ac:dyDescent="0.35">
      <c r="B462" s="44">
        <v>44571</v>
      </c>
      <c r="C462" s="178">
        <v>140</v>
      </c>
      <c r="D462" s="178">
        <f t="shared" si="113"/>
        <v>403.2</v>
      </c>
      <c r="E462" s="178">
        <v>34</v>
      </c>
      <c r="F462" s="178">
        <v>20</v>
      </c>
      <c r="G462" s="178">
        <v>212</v>
      </c>
      <c r="H462" s="178">
        <v>5.6</v>
      </c>
      <c r="I462" s="178">
        <v>146</v>
      </c>
      <c r="J462" s="178">
        <v>4.62</v>
      </c>
      <c r="K462" s="178">
        <v>210</v>
      </c>
      <c r="L462" s="178">
        <v>133</v>
      </c>
      <c r="M462" s="178">
        <v>0</v>
      </c>
      <c r="N462" s="179">
        <v>0</v>
      </c>
      <c r="O462" s="50"/>
      <c r="P462" s="180">
        <f t="shared" si="115"/>
        <v>44571</v>
      </c>
      <c r="Q462" s="178">
        <v>140</v>
      </c>
      <c r="R462" s="205">
        <f t="shared" si="114"/>
        <v>403.2</v>
      </c>
      <c r="S462" s="178">
        <v>186</v>
      </c>
      <c r="T462" s="178">
        <v>120</v>
      </c>
      <c r="U462" s="178">
        <v>86.399999999999991</v>
      </c>
      <c r="V462" s="178">
        <v>0</v>
      </c>
      <c r="W462" s="178">
        <v>0</v>
      </c>
      <c r="X462" s="178">
        <v>0</v>
      </c>
      <c r="Y462" s="178">
        <v>0</v>
      </c>
      <c r="Z462" s="178">
        <v>0</v>
      </c>
      <c r="AA462" s="178">
        <v>0</v>
      </c>
      <c r="AB462" s="206">
        <f t="shared" si="111"/>
        <v>392.4</v>
      </c>
      <c r="AD462" s="180">
        <f t="shared" si="116"/>
        <v>44571</v>
      </c>
      <c r="AE462" s="301">
        <f>S462*Assumption!$K$7</f>
        <v>15438</v>
      </c>
      <c r="AF462" s="301">
        <f>T462*Assumption!$K$10</f>
        <v>4920</v>
      </c>
      <c r="AG462" s="301">
        <f>U462*Assumption!$K$9</f>
        <v>4751.9999999999991</v>
      </c>
      <c r="AH462" s="301">
        <f>V462*Assumption!$K$11</f>
        <v>0</v>
      </c>
      <c r="AI462" s="301">
        <f>W462*Assumption!$K$6</f>
        <v>0</v>
      </c>
      <c r="AJ462" s="301">
        <f>X462*Assumption!$K$8</f>
        <v>0</v>
      </c>
      <c r="AK462" s="301">
        <f>Y462*Assumption!$K$12</f>
        <v>0</v>
      </c>
      <c r="AL462" s="301">
        <f>Z462*Assumption!$K$14</f>
        <v>0</v>
      </c>
      <c r="AM462" s="301">
        <f>AA462*Assumption!$K$13</f>
        <v>0</v>
      </c>
      <c r="AN462" s="206">
        <f t="shared" si="112"/>
        <v>25110</v>
      </c>
    </row>
    <row r="463" spans="2:40" x14ac:dyDescent="0.35">
      <c r="B463" s="44">
        <v>44572</v>
      </c>
      <c r="C463" s="178">
        <v>140</v>
      </c>
      <c r="D463" s="178">
        <f t="shared" si="113"/>
        <v>403.2</v>
      </c>
      <c r="E463" s="178">
        <v>34</v>
      </c>
      <c r="F463" s="178">
        <v>20</v>
      </c>
      <c r="G463" s="178">
        <v>212</v>
      </c>
      <c r="H463" s="178">
        <v>5.6</v>
      </c>
      <c r="I463" s="178">
        <v>146</v>
      </c>
      <c r="J463" s="178">
        <v>4.62</v>
      </c>
      <c r="K463" s="178">
        <v>210</v>
      </c>
      <c r="L463" s="178">
        <v>133</v>
      </c>
      <c r="M463" s="178">
        <v>0</v>
      </c>
      <c r="N463" s="179">
        <v>0</v>
      </c>
      <c r="O463" s="50"/>
      <c r="P463" s="180">
        <f t="shared" si="115"/>
        <v>44572</v>
      </c>
      <c r="Q463" s="178">
        <v>140</v>
      </c>
      <c r="R463" s="205">
        <f t="shared" si="114"/>
        <v>403.2</v>
      </c>
      <c r="S463" s="178">
        <v>144</v>
      </c>
      <c r="T463" s="178">
        <v>252</v>
      </c>
      <c r="U463" s="178">
        <v>0</v>
      </c>
      <c r="V463" s="178">
        <v>0</v>
      </c>
      <c r="W463" s="178">
        <v>0</v>
      </c>
      <c r="X463" s="178">
        <v>0</v>
      </c>
      <c r="Y463" s="178">
        <v>0</v>
      </c>
      <c r="Z463" s="178">
        <v>0</v>
      </c>
      <c r="AA463" s="178">
        <v>0</v>
      </c>
      <c r="AB463" s="206">
        <f t="shared" si="111"/>
        <v>396</v>
      </c>
      <c r="AD463" s="180">
        <f t="shared" si="116"/>
        <v>44572</v>
      </c>
      <c r="AE463" s="301">
        <f>S463*Assumption!$K$7</f>
        <v>11952</v>
      </c>
      <c r="AF463" s="301">
        <f>T463*Assumption!$K$10</f>
        <v>10332</v>
      </c>
      <c r="AG463" s="301">
        <f>U463*Assumption!$K$9</f>
        <v>0</v>
      </c>
      <c r="AH463" s="301">
        <f>V463*Assumption!$K$11</f>
        <v>0</v>
      </c>
      <c r="AI463" s="301">
        <f>W463*Assumption!$K$6</f>
        <v>0</v>
      </c>
      <c r="AJ463" s="301">
        <f>X463*Assumption!$K$8</f>
        <v>0</v>
      </c>
      <c r="AK463" s="301">
        <f>Y463*Assumption!$K$12</f>
        <v>0</v>
      </c>
      <c r="AL463" s="301">
        <f>Z463*Assumption!$K$14</f>
        <v>0</v>
      </c>
      <c r="AM463" s="301">
        <f>AA463*Assumption!$K$13</f>
        <v>0</v>
      </c>
      <c r="AN463" s="206">
        <f t="shared" si="112"/>
        <v>22284</v>
      </c>
    </row>
    <row r="464" spans="2:40" x14ac:dyDescent="0.35">
      <c r="B464" s="44">
        <v>44562</v>
      </c>
      <c r="C464" s="178">
        <v>140</v>
      </c>
      <c r="D464" s="178">
        <f t="shared" si="113"/>
        <v>403.2</v>
      </c>
      <c r="E464" s="178">
        <v>35.5</v>
      </c>
      <c r="F464" s="178">
        <v>20</v>
      </c>
      <c r="G464" s="178">
        <v>200</v>
      </c>
      <c r="H464" s="178">
        <v>5.6</v>
      </c>
      <c r="I464" s="178">
        <v>144.5</v>
      </c>
      <c r="J464" s="178">
        <v>4.7</v>
      </c>
      <c r="K464" s="178">
        <v>210</v>
      </c>
      <c r="L464" s="178">
        <v>133</v>
      </c>
      <c r="M464" s="178">
        <v>0</v>
      </c>
      <c r="N464" s="179">
        <v>0</v>
      </c>
      <c r="O464" s="50"/>
      <c r="P464" s="180">
        <f t="shared" si="115"/>
        <v>44573</v>
      </c>
      <c r="Q464" s="178">
        <v>140</v>
      </c>
      <c r="R464" s="205">
        <f t="shared" si="114"/>
        <v>403.2</v>
      </c>
      <c r="S464" s="178">
        <v>0</v>
      </c>
      <c r="T464" s="178">
        <v>240</v>
      </c>
      <c r="U464" s="178">
        <v>90</v>
      </c>
      <c r="V464" s="178">
        <v>69</v>
      </c>
      <c r="W464" s="178">
        <v>0</v>
      </c>
      <c r="X464" s="178">
        <v>0</v>
      </c>
      <c r="Y464" s="178">
        <v>0</v>
      </c>
      <c r="Z464" s="178">
        <v>0</v>
      </c>
      <c r="AA464" s="178">
        <v>0</v>
      </c>
      <c r="AB464" s="206">
        <f t="shared" si="111"/>
        <v>399</v>
      </c>
      <c r="AD464" s="180">
        <f t="shared" si="116"/>
        <v>44573</v>
      </c>
      <c r="AE464" s="301">
        <f>S464*Assumption!$K$7</f>
        <v>0</v>
      </c>
      <c r="AF464" s="301">
        <f>T464*Assumption!$K$10</f>
        <v>9840</v>
      </c>
      <c r="AG464" s="301">
        <f>U464*Assumption!$K$9</f>
        <v>4950</v>
      </c>
      <c r="AH464" s="301">
        <f>V464*Assumption!$K$11</f>
        <v>2553</v>
      </c>
      <c r="AI464" s="301">
        <f>W464*Assumption!$K$6</f>
        <v>0</v>
      </c>
      <c r="AJ464" s="301">
        <f>X464*Assumption!$K$8</f>
        <v>0</v>
      </c>
      <c r="AK464" s="301">
        <f>Y464*Assumption!$K$12</f>
        <v>0</v>
      </c>
      <c r="AL464" s="301">
        <f>Z464*Assumption!$K$14</f>
        <v>0</v>
      </c>
      <c r="AM464" s="301">
        <f>AA464*Assumption!$K$13</f>
        <v>0</v>
      </c>
      <c r="AN464" s="206">
        <f t="shared" si="112"/>
        <v>17343</v>
      </c>
    </row>
    <row r="465" spans="2:40" x14ac:dyDescent="0.35">
      <c r="B465" s="44">
        <v>44574</v>
      </c>
      <c r="C465" s="178">
        <v>140</v>
      </c>
      <c r="D465" s="178">
        <f t="shared" si="113"/>
        <v>403.2</v>
      </c>
      <c r="E465" s="178">
        <v>35.5</v>
      </c>
      <c r="F465" s="178">
        <v>20</v>
      </c>
      <c r="G465" s="178">
        <v>200</v>
      </c>
      <c r="H465" s="178">
        <v>5.6</v>
      </c>
      <c r="I465" s="178">
        <v>144.5</v>
      </c>
      <c r="J465" s="178">
        <v>4.7</v>
      </c>
      <c r="K465" s="178">
        <v>210</v>
      </c>
      <c r="L465" s="178">
        <v>133</v>
      </c>
      <c r="M465" s="178">
        <v>0</v>
      </c>
      <c r="N465" s="179">
        <v>0</v>
      </c>
      <c r="O465" s="50"/>
      <c r="P465" s="180">
        <f t="shared" si="115"/>
        <v>44574</v>
      </c>
      <c r="Q465" s="178">
        <v>140</v>
      </c>
      <c r="R465" s="205">
        <f t="shared" si="114"/>
        <v>403.2</v>
      </c>
      <c r="S465" s="178">
        <v>210</v>
      </c>
      <c r="T465" s="178">
        <v>108</v>
      </c>
      <c r="U465" s="178">
        <v>81</v>
      </c>
      <c r="V465" s="178">
        <v>0</v>
      </c>
      <c r="W465" s="178">
        <v>0</v>
      </c>
      <c r="X465" s="178">
        <v>0</v>
      </c>
      <c r="Y465" s="178">
        <v>0</v>
      </c>
      <c r="Z465" s="178">
        <v>0</v>
      </c>
      <c r="AA465" s="178">
        <v>0</v>
      </c>
      <c r="AB465" s="206">
        <f t="shared" si="111"/>
        <v>399</v>
      </c>
      <c r="AD465" s="180">
        <f t="shared" si="116"/>
        <v>44574</v>
      </c>
      <c r="AE465" s="301">
        <f>S465*Assumption!$K$7</f>
        <v>17430</v>
      </c>
      <c r="AF465" s="301">
        <f>T465*Assumption!$K$10</f>
        <v>4428</v>
      </c>
      <c r="AG465" s="301">
        <f>U465*Assumption!$K$9</f>
        <v>4455</v>
      </c>
      <c r="AH465" s="301">
        <f>V465*Assumption!$K$11</f>
        <v>0</v>
      </c>
      <c r="AI465" s="301">
        <f>W465*Assumption!$K$6</f>
        <v>0</v>
      </c>
      <c r="AJ465" s="301">
        <f>X465*Assumption!$K$8</f>
        <v>0</v>
      </c>
      <c r="AK465" s="301">
        <f>Y465*Assumption!$K$12</f>
        <v>0</v>
      </c>
      <c r="AL465" s="301">
        <f>Z465*Assumption!$K$14</f>
        <v>0</v>
      </c>
      <c r="AM465" s="301">
        <f>AA465*Assumption!$K$13</f>
        <v>0</v>
      </c>
      <c r="AN465" s="206">
        <f t="shared" si="112"/>
        <v>26313</v>
      </c>
    </row>
    <row r="466" spans="2:40" x14ac:dyDescent="0.35">
      <c r="B466" s="44">
        <v>44575</v>
      </c>
      <c r="C466" s="178">
        <v>140</v>
      </c>
      <c r="D466" s="178">
        <f t="shared" si="113"/>
        <v>403.2</v>
      </c>
      <c r="E466" s="178">
        <v>35.5</v>
      </c>
      <c r="F466" s="178">
        <v>20</v>
      </c>
      <c r="G466" s="178">
        <v>200</v>
      </c>
      <c r="H466" s="178">
        <v>5.6</v>
      </c>
      <c r="I466" s="178">
        <v>144.5</v>
      </c>
      <c r="J466" s="178">
        <v>4.7</v>
      </c>
      <c r="K466" s="178">
        <v>210</v>
      </c>
      <c r="L466" s="178">
        <v>133</v>
      </c>
      <c r="M466" s="178">
        <v>0</v>
      </c>
      <c r="N466" s="179">
        <v>0</v>
      </c>
      <c r="O466" s="50"/>
      <c r="P466" s="180">
        <f t="shared" si="115"/>
        <v>44575</v>
      </c>
      <c r="Q466" s="178">
        <v>140</v>
      </c>
      <c r="R466" s="205">
        <f t="shared" si="114"/>
        <v>403.2</v>
      </c>
      <c r="S466" s="178">
        <v>120</v>
      </c>
      <c r="T466" s="178">
        <v>72</v>
      </c>
      <c r="U466" s="178">
        <v>153</v>
      </c>
      <c r="V466" s="178">
        <v>0</v>
      </c>
      <c r="W466" s="178">
        <v>0</v>
      </c>
      <c r="X466" s="178">
        <v>0</v>
      </c>
      <c r="Y466" s="178">
        <v>0</v>
      </c>
      <c r="Z466" s="178">
        <v>0</v>
      </c>
      <c r="AA466" s="178">
        <v>53.999999999999993</v>
      </c>
      <c r="AB466" s="206">
        <f t="shared" si="111"/>
        <v>399</v>
      </c>
      <c r="AD466" s="180">
        <f t="shared" si="116"/>
        <v>44575</v>
      </c>
      <c r="AE466" s="301">
        <f>S466*Assumption!$K$7</f>
        <v>9960</v>
      </c>
      <c r="AF466" s="301">
        <f>T466*Assumption!$K$10</f>
        <v>2952</v>
      </c>
      <c r="AG466" s="301">
        <f>U466*Assumption!$K$9</f>
        <v>8415</v>
      </c>
      <c r="AH466" s="301">
        <f>V466*Assumption!$K$11</f>
        <v>0</v>
      </c>
      <c r="AI466" s="301">
        <f>W466*Assumption!$K$6</f>
        <v>0</v>
      </c>
      <c r="AJ466" s="301">
        <f>X466*Assumption!$K$8</f>
        <v>0</v>
      </c>
      <c r="AK466" s="301">
        <f>Y466*Assumption!$K$12</f>
        <v>0</v>
      </c>
      <c r="AL466" s="301">
        <f>Z466*Assumption!$K$14</f>
        <v>0</v>
      </c>
      <c r="AM466" s="301">
        <f>AA466*Assumption!$K$13</f>
        <v>1457.9999999999998</v>
      </c>
      <c r="AN466" s="206">
        <f t="shared" si="112"/>
        <v>22785</v>
      </c>
    </row>
    <row r="467" spans="2:40" x14ac:dyDescent="0.35">
      <c r="B467" s="44">
        <v>44576</v>
      </c>
      <c r="C467" s="178">
        <v>0</v>
      </c>
      <c r="D467" s="178">
        <f t="shared" si="113"/>
        <v>0</v>
      </c>
      <c r="E467" s="178">
        <v>0</v>
      </c>
      <c r="F467" s="178">
        <v>0</v>
      </c>
      <c r="G467" s="178">
        <v>0</v>
      </c>
      <c r="H467" s="178">
        <v>0</v>
      </c>
      <c r="I467" s="178">
        <v>0</v>
      </c>
      <c r="J467" s="178">
        <v>0</v>
      </c>
      <c r="K467" s="178">
        <v>0</v>
      </c>
      <c r="L467" s="178">
        <v>0</v>
      </c>
      <c r="M467" s="178">
        <v>0</v>
      </c>
      <c r="N467" s="179">
        <v>0</v>
      </c>
      <c r="O467" s="50"/>
      <c r="P467" s="180">
        <f t="shared" si="115"/>
        <v>44576</v>
      </c>
      <c r="Q467" s="178">
        <v>0</v>
      </c>
      <c r="R467" s="205">
        <f t="shared" si="114"/>
        <v>0</v>
      </c>
      <c r="S467" s="178">
        <v>0</v>
      </c>
      <c r="T467" s="178">
        <v>0</v>
      </c>
      <c r="U467" s="178">
        <v>0</v>
      </c>
      <c r="V467" s="178">
        <v>0</v>
      </c>
      <c r="W467" s="178">
        <v>0</v>
      </c>
      <c r="X467" s="178">
        <v>0</v>
      </c>
      <c r="Y467" s="178">
        <v>0</v>
      </c>
      <c r="Z467" s="178">
        <v>0</v>
      </c>
      <c r="AA467" s="178">
        <v>0</v>
      </c>
      <c r="AB467" s="206">
        <f t="shared" si="111"/>
        <v>0</v>
      </c>
      <c r="AD467" s="180">
        <f t="shared" si="116"/>
        <v>44576</v>
      </c>
      <c r="AE467" s="301">
        <f>S467*Assumption!$K$7</f>
        <v>0</v>
      </c>
      <c r="AF467" s="301">
        <f>T467*Assumption!$K$10</f>
        <v>0</v>
      </c>
      <c r="AG467" s="301">
        <f>U467*Assumption!$K$9</f>
        <v>0</v>
      </c>
      <c r="AH467" s="301">
        <f>V467*Assumption!$K$11</f>
        <v>0</v>
      </c>
      <c r="AI467" s="301">
        <f>W467*Assumption!$K$6</f>
        <v>0</v>
      </c>
      <c r="AJ467" s="301">
        <f>X467*Assumption!$K$8</f>
        <v>0</v>
      </c>
      <c r="AK467" s="301">
        <f>Y467*Assumption!$K$12</f>
        <v>0</v>
      </c>
      <c r="AL467" s="301">
        <f>Z467*Assumption!$K$14</f>
        <v>0</v>
      </c>
      <c r="AM467" s="301">
        <f>AA467*Assumption!$K$13</f>
        <v>0</v>
      </c>
      <c r="AN467" s="206">
        <f t="shared" si="112"/>
        <v>0</v>
      </c>
    </row>
    <row r="468" spans="2:40" x14ac:dyDescent="0.35">
      <c r="B468" s="44">
        <v>44577</v>
      </c>
      <c r="C468" s="178">
        <v>0</v>
      </c>
      <c r="D468" s="178">
        <f t="shared" si="113"/>
        <v>0</v>
      </c>
      <c r="E468" s="178">
        <v>0</v>
      </c>
      <c r="F468" s="178">
        <v>0</v>
      </c>
      <c r="G468" s="178">
        <v>0</v>
      </c>
      <c r="H468" s="178">
        <v>0</v>
      </c>
      <c r="I468" s="178">
        <v>0</v>
      </c>
      <c r="J468" s="178">
        <v>0</v>
      </c>
      <c r="K468" s="178">
        <v>0</v>
      </c>
      <c r="L468" s="178">
        <v>0</v>
      </c>
      <c r="M468" s="178">
        <v>0</v>
      </c>
      <c r="N468" s="179">
        <v>0</v>
      </c>
      <c r="O468" s="50"/>
      <c r="P468" s="180">
        <f t="shared" si="115"/>
        <v>44577</v>
      </c>
      <c r="Q468" s="178">
        <v>0</v>
      </c>
      <c r="R468" s="205">
        <f t="shared" si="114"/>
        <v>0</v>
      </c>
      <c r="S468" s="178">
        <v>0</v>
      </c>
      <c r="T468" s="178">
        <v>0</v>
      </c>
      <c r="U468" s="178">
        <v>0</v>
      </c>
      <c r="V468" s="178">
        <v>0</v>
      </c>
      <c r="W468" s="178">
        <v>0</v>
      </c>
      <c r="X468" s="178">
        <v>0</v>
      </c>
      <c r="Y468" s="178">
        <v>0</v>
      </c>
      <c r="Z468" s="178">
        <v>0</v>
      </c>
      <c r="AA468" s="178">
        <v>0</v>
      </c>
      <c r="AB468" s="206">
        <f t="shared" si="111"/>
        <v>0</v>
      </c>
      <c r="AD468" s="180">
        <f t="shared" si="116"/>
        <v>44577</v>
      </c>
      <c r="AE468" s="301">
        <f>S468*Assumption!$K$7</f>
        <v>0</v>
      </c>
      <c r="AF468" s="301">
        <f>T468*Assumption!$K$10</f>
        <v>0</v>
      </c>
      <c r="AG468" s="301">
        <f>U468*Assumption!$K$9</f>
        <v>0</v>
      </c>
      <c r="AH468" s="301">
        <f>V468*Assumption!$K$11</f>
        <v>0</v>
      </c>
      <c r="AI468" s="301">
        <f>W468*Assumption!$K$6</f>
        <v>0</v>
      </c>
      <c r="AJ468" s="301">
        <f>X468*Assumption!$K$8</f>
        <v>0</v>
      </c>
      <c r="AK468" s="301">
        <f>Y468*Assumption!$K$12</f>
        <v>0</v>
      </c>
      <c r="AL468" s="301">
        <f>Z468*Assumption!$K$14</f>
        <v>0</v>
      </c>
      <c r="AM468" s="301">
        <f>AA468*Assumption!$K$13</f>
        <v>0</v>
      </c>
      <c r="AN468" s="206">
        <f t="shared" si="112"/>
        <v>0</v>
      </c>
    </row>
    <row r="469" spans="2:40" x14ac:dyDescent="0.35">
      <c r="B469" s="44">
        <v>44578</v>
      </c>
      <c r="C469" s="178">
        <v>0</v>
      </c>
      <c r="D469" s="178">
        <f t="shared" si="113"/>
        <v>0</v>
      </c>
      <c r="E469" s="178">
        <v>0</v>
      </c>
      <c r="F469" s="178">
        <v>0</v>
      </c>
      <c r="G469" s="178">
        <v>0</v>
      </c>
      <c r="H469" s="178">
        <v>0</v>
      </c>
      <c r="I469" s="178">
        <v>0</v>
      </c>
      <c r="J469" s="178">
        <v>0</v>
      </c>
      <c r="K469" s="178">
        <v>0</v>
      </c>
      <c r="L469" s="178">
        <v>0</v>
      </c>
      <c r="M469" s="178">
        <v>0</v>
      </c>
      <c r="N469" s="179">
        <v>0</v>
      </c>
      <c r="O469" s="50"/>
      <c r="P469" s="180">
        <f t="shared" si="115"/>
        <v>44578</v>
      </c>
      <c r="Q469" s="178">
        <v>0</v>
      </c>
      <c r="R469" s="205">
        <f t="shared" si="114"/>
        <v>0</v>
      </c>
      <c r="S469" s="178">
        <v>0</v>
      </c>
      <c r="T469" s="178">
        <v>0</v>
      </c>
      <c r="U469" s="178">
        <v>0</v>
      </c>
      <c r="V469" s="178">
        <v>0</v>
      </c>
      <c r="W469" s="178">
        <v>0</v>
      </c>
      <c r="X469" s="178">
        <v>0</v>
      </c>
      <c r="Y469" s="178">
        <v>0</v>
      </c>
      <c r="Z469" s="178">
        <v>0</v>
      </c>
      <c r="AA469" s="178">
        <v>0</v>
      </c>
      <c r="AB469" s="206">
        <f t="shared" si="111"/>
        <v>0</v>
      </c>
      <c r="AD469" s="180">
        <f t="shared" si="116"/>
        <v>44578</v>
      </c>
      <c r="AE469" s="301">
        <f>S469*Assumption!$K$7</f>
        <v>0</v>
      </c>
      <c r="AF469" s="301">
        <f>T469*Assumption!$K$10</f>
        <v>0</v>
      </c>
      <c r="AG469" s="301">
        <f>U469*Assumption!$K$9</f>
        <v>0</v>
      </c>
      <c r="AH469" s="301">
        <f>V469*Assumption!$K$11</f>
        <v>0</v>
      </c>
      <c r="AI469" s="301">
        <f>W469*Assumption!$K$6</f>
        <v>0</v>
      </c>
      <c r="AJ469" s="301">
        <f>X469*Assumption!$K$8</f>
        <v>0</v>
      </c>
      <c r="AK469" s="301">
        <f>Y469*Assumption!$K$12</f>
        <v>0</v>
      </c>
      <c r="AL469" s="301">
        <f>Z469*Assumption!$K$14</f>
        <v>0</v>
      </c>
      <c r="AM469" s="301">
        <f>AA469*Assumption!$K$13</f>
        <v>0</v>
      </c>
      <c r="AN469" s="206">
        <f t="shared" si="112"/>
        <v>0</v>
      </c>
    </row>
    <row r="470" spans="2:40" x14ac:dyDescent="0.35">
      <c r="B470" s="44">
        <v>44579</v>
      </c>
      <c r="C470" s="178">
        <v>0</v>
      </c>
      <c r="D470" s="178">
        <f t="shared" si="113"/>
        <v>0</v>
      </c>
      <c r="E470" s="178">
        <v>0</v>
      </c>
      <c r="F470" s="178">
        <v>0</v>
      </c>
      <c r="G470" s="178">
        <v>0</v>
      </c>
      <c r="H470" s="178">
        <v>0</v>
      </c>
      <c r="I470" s="178">
        <v>0</v>
      </c>
      <c r="J470" s="178">
        <v>0</v>
      </c>
      <c r="K470" s="178">
        <v>0</v>
      </c>
      <c r="L470" s="178">
        <v>0</v>
      </c>
      <c r="M470" s="178">
        <v>0</v>
      </c>
      <c r="N470" s="179">
        <v>0</v>
      </c>
      <c r="O470" s="50"/>
      <c r="P470" s="180">
        <f t="shared" si="115"/>
        <v>44579</v>
      </c>
      <c r="Q470" s="178">
        <v>0</v>
      </c>
      <c r="R470" s="205">
        <f t="shared" si="114"/>
        <v>0</v>
      </c>
      <c r="S470" s="178">
        <v>0</v>
      </c>
      <c r="T470" s="178">
        <v>0</v>
      </c>
      <c r="U470" s="178">
        <v>0</v>
      </c>
      <c r="V470" s="178">
        <v>0</v>
      </c>
      <c r="W470" s="178">
        <v>0</v>
      </c>
      <c r="X470" s="178">
        <v>0</v>
      </c>
      <c r="Y470" s="178">
        <v>0</v>
      </c>
      <c r="Z470" s="178">
        <v>0</v>
      </c>
      <c r="AA470" s="178">
        <v>0</v>
      </c>
      <c r="AB470" s="206">
        <f t="shared" si="111"/>
        <v>0</v>
      </c>
      <c r="AD470" s="180">
        <f t="shared" si="116"/>
        <v>44579</v>
      </c>
      <c r="AE470" s="301">
        <f>S470*Assumption!$K$7</f>
        <v>0</v>
      </c>
      <c r="AF470" s="301">
        <f>T470*Assumption!$K$10</f>
        <v>0</v>
      </c>
      <c r="AG470" s="301">
        <f>U470*Assumption!$K$9</f>
        <v>0</v>
      </c>
      <c r="AH470" s="301">
        <f>V470*Assumption!$K$11</f>
        <v>0</v>
      </c>
      <c r="AI470" s="301">
        <f>W470*Assumption!$K$6</f>
        <v>0</v>
      </c>
      <c r="AJ470" s="301">
        <f>X470*Assumption!$K$8</f>
        <v>0</v>
      </c>
      <c r="AK470" s="301">
        <f>Y470*Assumption!$K$12</f>
        <v>0</v>
      </c>
      <c r="AL470" s="301">
        <f>Z470*Assumption!$K$14</f>
        <v>0</v>
      </c>
      <c r="AM470" s="301">
        <f>AA470*Assumption!$K$13</f>
        <v>0</v>
      </c>
      <c r="AN470" s="206">
        <f t="shared" si="112"/>
        <v>0</v>
      </c>
    </row>
    <row r="471" spans="2:40" x14ac:dyDescent="0.35">
      <c r="B471" s="44">
        <v>44580</v>
      </c>
      <c r="C471" s="178">
        <v>0</v>
      </c>
      <c r="D471" s="178">
        <f t="shared" si="113"/>
        <v>0</v>
      </c>
      <c r="E471" s="178">
        <v>0</v>
      </c>
      <c r="F471" s="178">
        <v>0</v>
      </c>
      <c r="G471" s="178">
        <v>0</v>
      </c>
      <c r="H471" s="178">
        <v>0</v>
      </c>
      <c r="I471" s="178">
        <v>0</v>
      </c>
      <c r="J471" s="178">
        <v>0</v>
      </c>
      <c r="K471" s="178">
        <v>0</v>
      </c>
      <c r="L471" s="178">
        <v>0</v>
      </c>
      <c r="M471" s="178">
        <v>0</v>
      </c>
      <c r="N471" s="179">
        <v>0</v>
      </c>
      <c r="O471" s="50"/>
      <c r="P471" s="180">
        <f t="shared" si="115"/>
        <v>44580</v>
      </c>
      <c r="Q471" s="178">
        <v>0</v>
      </c>
      <c r="R471" s="205">
        <f t="shared" si="114"/>
        <v>0</v>
      </c>
      <c r="S471" s="178">
        <v>0</v>
      </c>
      <c r="T471" s="178">
        <v>0</v>
      </c>
      <c r="U471" s="178">
        <v>0</v>
      </c>
      <c r="V471" s="178">
        <v>0</v>
      </c>
      <c r="W471" s="178">
        <v>0</v>
      </c>
      <c r="X471" s="178">
        <v>0</v>
      </c>
      <c r="Y471" s="178">
        <v>0</v>
      </c>
      <c r="Z471" s="178">
        <v>0</v>
      </c>
      <c r="AA471" s="178">
        <v>0</v>
      </c>
      <c r="AB471" s="206">
        <f t="shared" si="111"/>
        <v>0</v>
      </c>
      <c r="AD471" s="180">
        <f t="shared" si="116"/>
        <v>44580</v>
      </c>
      <c r="AE471" s="301">
        <f>S471*Assumption!$K$7</f>
        <v>0</v>
      </c>
      <c r="AF471" s="301">
        <f>T471*Assumption!$K$10</f>
        <v>0</v>
      </c>
      <c r="AG471" s="301">
        <f>U471*Assumption!$K$9</f>
        <v>0</v>
      </c>
      <c r="AH471" s="301">
        <f>V471*Assumption!$K$11</f>
        <v>0</v>
      </c>
      <c r="AI471" s="301">
        <f>W471*Assumption!$K$6</f>
        <v>0</v>
      </c>
      <c r="AJ471" s="301">
        <f>X471*Assumption!$K$8</f>
        <v>0</v>
      </c>
      <c r="AK471" s="301">
        <f>Y471*Assumption!$K$12</f>
        <v>0</v>
      </c>
      <c r="AL471" s="301">
        <f>Z471*Assumption!$K$14</f>
        <v>0</v>
      </c>
      <c r="AM471" s="301">
        <f>AA471*Assumption!$K$13</f>
        <v>0</v>
      </c>
      <c r="AN471" s="206">
        <f t="shared" si="112"/>
        <v>0</v>
      </c>
    </row>
    <row r="472" spans="2:40" x14ac:dyDescent="0.35">
      <c r="B472" s="44">
        <v>44581</v>
      </c>
      <c r="C472" s="178">
        <v>0</v>
      </c>
      <c r="D472" s="178">
        <f t="shared" si="113"/>
        <v>0</v>
      </c>
      <c r="E472" s="178">
        <v>0</v>
      </c>
      <c r="F472" s="178">
        <v>0</v>
      </c>
      <c r="G472" s="178">
        <v>0</v>
      </c>
      <c r="H472" s="178">
        <v>0</v>
      </c>
      <c r="I472" s="178">
        <v>0</v>
      </c>
      <c r="J472" s="178">
        <v>0</v>
      </c>
      <c r="K472" s="178">
        <v>0</v>
      </c>
      <c r="L472" s="178">
        <v>0</v>
      </c>
      <c r="M472" s="178">
        <v>0</v>
      </c>
      <c r="N472" s="179">
        <v>0</v>
      </c>
      <c r="O472" s="50"/>
      <c r="P472" s="180">
        <f t="shared" si="115"/>
        <v>44581</v>
      </c>
      <c r="Q472" s="178">
        <v>0</v>
      </c>
      <c r="R472" s="205">
        <f t="shared" si="114"/>
        <v>0</v>
      </c>
      <c r="S472" s="178">
        <v>0</v>
      </c>
      <c r="T472" s="178">
        <v>0</v>
      </c>
      <c r="U472" s="178">
        <v>0</v>
      </c>
      <c r="V472" s="178">
        <v>0</v>
      </c>
      <c r="W472" s="178">
        <v>0</v>
      </c>
      <c r="X472" s="178">
        <v>0</v>
      </c>
      <c r="Y472" s="178">
        <v>0</v>
      </c>
      <c r="Z472" s="178">
        <v>0</v>
      </c>
      <c r="AA472" s="178">
        <v>0</v>
      </c>
      <c r="AB472" s="206">
        <f t="shared" si="111"/>
        <v>0</v>
      </c>
      <c r="AD472" s="180">
        <f t="shared" si="116"/>
        <v>44581</v>
      </c>
      <c r="AE472" s="301">
        <f>S472*Assumption!$K$7</f>
        <v>0</v>
      </c>
      <c r="AF472" s="301">
        <f>T472*Assumption!$K$10</f>
        <v>0</v>
      </c>
      <c r="AG472" s="301">
        <f>U472*Assumption!$K$9</f>
        <v>0</v>
      </c>
      <c r="AH472" s="301">
        <f>V472*Assumption!$K$11</f>
        <v>0</v>
      </c>
      <c r="AI472" s="301">
        <f>W472*Assumption!$K$6</f>
        <v>0</v>
      </c>
      <c r="AJ472" s="301">
        <f>X472*Assumption!$K$8</f>
        <v>0</v>
      </c>
      <c r="AK472" s="301">
        <f>Y472*Assumption!$K$12</f>
        <v>0</v>
      </c>
      <c r="AL472" s="301">
        <f>Z472*Assumption!$K$14</f>
        <v>0</v>
      </c>
      <c r="AM472" s="301">
        <f>AA472*Assumption!$K$13</f>
        <v>0</v>
      </c>
      <c r="AN472" s="206">
        <f t="shared" si="112"/>
        <v>0</v>
      </c>
    </row>
    <row r="473" spans="2:40" x14ac:dyDescent="0.35">
      <c r="B473" s="44">
        <v>44582</v>
      </c>
      <c r="C473" s="178">
        <v>0</v>
      </c>
      <c r="D473" s="178">
        <f t="shared" si="113"/>
        <v>0</v>
      </c>
      <c r="E473" s="178">
        <v>0</v>
      </c>
      <c r="F473" s="178">
        <v>0</v>
      </c>
      <c r="G473" s="178">
        <v>0</v>
      </c>
      <c r="H473" s="178">
        <v>0</v>
      </c>
      <c r="I473" s="178">
        <v>0</v>
      </c>
      <c r="J473" s="178">
        <v>0</v>
      </c>
      <c r="K473" s="178">
        <v>0</v>
      </c>
      <c r="L473" s="178">
        <v>0</v>
      </c>
      <c r="M473" s="178">
        <v>0</v>
      </c>
      <c r="N473" s="179">
        <v>0</v>
      </c>
      <c r="O473" s="50"/>
      <c r="P473" s="180">
        <f t="shared" si="115"/>
        <v>44582</v>
      </c>
      <c r="Q473" s="178">
        <v>0</v>
      </c>
      <c r="R473" s="205">
        <f t="shared" si="114"/>
        <v>0</v>
      </c>
      <c r="S473" s="178">
        <v>0</v>
      </c>
      <c r="T473" s="178">
        <v>0</v>
      </c>
      <c r="U473" s="178">
        <v>0</v>
      </c>
      <c r="V473" s="178">
        <v>0</v>
      </c>
      <c r="W473" s="178">
        <v>0</v>
      </c>
      <c r="X473" s="178">
        <v>0</v>
      </c>
      <c r="Y473" s="178">
        <v>0</v>
      </c>
      <c r="Z473" s="178">
        <v>0</v>
      </c>
      <c r="AA473" s="178">
        <v>0</v>
      </c>
      <c r="AB473" s="206">
        <f t="shared" si="111"/>
        <v>0</v>
      </c>
      <c r="AD473" s="180">
        <f t="shared" si="116"/>
        <v>44582</v>
      </c>
      <c r="AE473" s="301">
        <f>S473*Assumption!$K$7</f>
        <v>0</v>
      </c>
      <c r="AF473" s="301">
        <f>T473*Assumption!$K$10</f>
        <v>0</v>
      </c>
      <c r="AG473" s="301">
        <f>U473*Assumption!$K$9</f>
        <v>0</v>
      </c>
      <c r="AH473" s="301">
        <f>V473*Assumption!$K$11</f>
        <v>0</v>
      </c>
      <c r="AI473" s="301">
        <f>W473*Assumption!$K$6</f>
        <v>0</v>
      </c>
      <c r="AJ473" s="301">
        <f>X473*Assumption!$K$8</f>
        <v>0</v>
      </c>
      <c r="AK473" s="301">
        <f>Y473*Assumption!$K$12</f>
        <v>0</v>
      </c>
      <c r="AL473" s="301">
        <f>Z473*Assumption!$K$14</f>
        <v>0</v>
      </c>
      <c r="AM473" s="301">
        <f>AA473*Assumption!$K$13</f>
        <v>0</v>
      </c>
      <c r="AN473" s="206">
        <f t="shared" si="112"/>
        <v>0</v>
      </c>
    </row>
    <row r="474" spans="2:40" x14ac:dyDescent="0.35">
      <c r="B474" s="44">
        <v>44583</v>
      </c>
      <c r="C474" s="178">
        <v>0</v>
      </c>
      <c r="D474" s="178">
        <f t="shared" si="113"/>
        <v>0</v>
      </c>
      <c r="E474" s="178">
        <v>0</v>
      </c>
      <c r="F474" s="178">
        <v>0</v>
      </c>
      <c r="G474" s="178">
        <v>0</v>
      </c>
      <c r="H474" s="178">
        <v>0</v>
      </c>
      <c r="I474" s="178">
        <v>0</v>
      </c>
      <c r="J474" s="178">
        <v>0</v>
      </c>
      <c r="K474" s="178">
        <v>0</v>
      </c>
      <c r="L474" s="178">
        <v>0</v>
      </c>
      <c r="M474" s="178">
        <v>0</v>
      </c>
      <c r="N474" s="179">
        <v>0</v>
      </c>
      <c r="O474" s="50"/>
      <c r="P474" s="180">
        <f t="shared" si="115"/>
        <v>44583</v>
      </c>
      <c r="Q474" s="178">
        <v>0</v>
      </c>
      <c r="R474" s="205">
        <f t="shared" si="114"/>
        <v>0</v>
      </c>
      <c r="S474" s="178">
        <v>0</v>
      </c>
      <c r="T474" s="178">
        <v>0</v>
      </c>
      <c r="U474" s="178">
        <v>0</v>
      </c>
      <c r="V474" s="178">
        <v>0</v>
      </c>
      <c r="W474" s="178">
        <v>0</v>
      </c>
      <c r="X474" s="178">
        <v>0</v>
      </c>
      <c r="Y474" s="178">
        <v>0</v>
      </c>
      <c r="Z474" s="178">
        <v>0</v>
      </c>
      <c r="AA474" s="178">
        <v>0</v>
      </c>
      <c r="AB474" s="206">
        <f t="shared" si="111"/>
        <v>0</v>
      </c>
      <c r="AD474" s="180">
        <f t="shared" si="116"/>
        <v>44583</v>
      </c>
      <c r="AE474" s="301">
        <f>S474*Assumption!$K$7</f>
        <v>0</v>
      </c>
      <c r="AF474" s="301">
        <f>T474*Assumption!$K$10</f>
        <v>0</v>
      </c>
      <c r="AG474" s="301">
        <f>U474*Assumption!$K$9</f>
        <v>0</v>
      </c>
      <c r="AH474" s="301">
        <f>V474*Assumption!$K$11</f>
        <v>0</v>
      </c>
      <c r="AI474" s="301">
        <f>W474*Assumption!$K$6</f>
        <v>0</v>
      </c>
      <c r="AJ474" s="301">
        <f>X474*Assumption!$K$8</f>
        <v>0</v>
      </c>
      <c r="AK474" s="301">
        <f>Y474*Assumption!$K$12</f>
        <v>0</v>
      </c>
      <c r="AL474" s="301">
        <f>Z474*Assumption!$K$14</f>
        <v>0</v>
      </c>
      <c r="AM474" s="301">
        <f>AA474*Assumption!$K$13</f>
        <v>0</v>
      </c>
      <c r="AN474" s="206">
        <f t="shared" si="112"/>
        <v>0</v>
      </c>
    </row>
    <row r="475" spans="2:40" x14ac:dyDescent="0.35">
      <c r="B475" s="44">
        <v>44584</v>
      </c>
      <c r="C475" s="178">
        <v>0</v>
      </c>
      <c r="D475" s="178">
        <f t="shared" si="113"/>
        <v>0</v>
      </c>
      <c r="E475" s="178">
        <v>0</v>
      </c>
      <c r="F475" s="178">
        <v>0</v>
      </c>
      <c r="G475" s="178">
        <v>0</v>
      </c>
      <c r="H475" s="178">
        <v>0</v>
      </c>
      <c r="I475" s="178">
        <v>0</v>
      </c>
      <c r="J475" s="178">
        <v>0</v>
      </c>
      <c r="K475" s="178">
        <v>0</v>
      </c>
      <c r="L475" s="178">
        <v>0</v>
      </c>
      <c r="M475" s="178">
        <v>0</v>
      </c>
      <c r="N475" s="179">
        <v>0</v>
      </c>
      <c r="O475" s="50"/>
      <c r="P475" s="180">
        <f t="shared" si="115"/>
        <v>44584</v>
      </c>
      <c r="Q475" s="178">
        <v>0</v>
      </c>
      <c r="R475" s="205">
        <f t="shared" si="114"/>
        <v>0</v>
      </c>
      <c r="S475" s="178">
        <v>0</v>
      </c>
      <c r="T475" s="178">
        <v>0</v>
      </c>
      <c r="U475" s="178">
        <v>0</v>
      </c>
      <c r="V475" s="178">
        <v>0</v>
      </c>
      <c r="W475" s="178">
        <v>0</v>
      </c>
      <c r="X475" s="178">
        <v>0</v>
      </c>
      <c r="Y475" s="178">
        <v>0</v>
      </c>
      <c r="Z475" s="178">
        <v>0</v>
      </c>
      <c r="AA475" s="178">
        <v>0</v>
      </c>
      <c r="AB475" s="206">
        <f t="shared" si="111"/>
        <v>0</v>
      </c>
      <c r="AD475" s="180">
        <f t="shared" si="116"/>
        <v>44584</v>
      </c>
      <c r="AE475" s="301">
        <f>S475*Assumption!$K$7</f>
        <v>0</v>
      </c>
      <c r="AF475" s="301">
        <f>T475*Assumption!$K$10</f>
        <v>0</v>
      </c>
      <c r="AG475" s="301">
        <f>U475*Assumption!$K$9</f>
        <v>0</v>
      </c>
      <c r="AH475" s="301">
        <f>V475*Assumption!$K$11</f>
        <v>0</v>
      </c>
      <c r="AI475" s="301">
        <f>W475*Assumption!$K$6</f>
        <v>0</v>
      </c>
      <c r="AJ475" s="301">
        <f>X475*Assumption!$K$8</f>
        <v>0</v>
      </c>
      <c r="AK475" s="301">
        <f>Y475*Assumption!$K$12</f>
        <v>0</v>
      </c>
      <c r="AL475" s="301">
        <f>Z475*Assumption!$K$14</f>
        <v>0</v>
      </c>
      <c r="AM475" s="301">
        <f>AA475*Assumption!$K$13</f>
        <v>0</v>
      </c>
      <c r="AN475" s="206">
        <f t="shared" si="112"/>
        <v>0</v>
      </c>
    </row>
    <row r="476" spans="2:40" x14ac:dyDescent="0.35">
      <c r="B476" s="44">
        <v>44585</v>
      </c>
      <c r="C476" s="178">
        <v>140</v>
      </c>
      <c r="D476" s="178">
        <f t="shared" si="113"/>
        <v>403.2</v>
      </c>
      <c r="E476" s="178">
        <v>32.5</v>
      </c>
      <c r="F476" s="178">
        <v>20.5</v>
      </c>
      <c r="G476" s="178">
        <v>225</v>
      </c>
      <c r="H476" s="178">
        <v>5.6</v>
      </c>
      <c r="I476" s="178">
        <v>152</v>
      </c>
      <c r="J476" s="178">
        <v>4.5999999999999996</v>
      </c>
      <c r="K476" s="178">
        <v>210</v>
      </c>
      <c r="L476" s="178">
        <v>133</v>
      </c>
      <c r="M476" s="178">
        <v>0</v>
      </c>
      <c r="N476" s="179">
        <v>0</v>
      </c>
      <c r="O476" s="50"/>
      <c r="P476" s="180">
        <f t="shared" si="115"/>
        <v>44585</v>
      </c>
      <c r="Q476" s="178">
        <v>140</v>
      </c>
      <c r="R476" s="205">
        <f t="shared" si="114"/>
        <v>403.2</v>
      </c>
      <c r="S476" s="178">
        <v>132</v>
      </c>
      <c r="T476" s="178">
        <v>84</v>
      </c>
      <c r="U476" s="178">
        <v>180</v>
      </c>
      <c r="V476" s="178">
        <v>0</v>
      </c>
      <c r="W476" s="178">
        <v>0</v>
      </c>
      <c r="X476" s="178">
        <v>0</v>
      </c>
      <c r="Y476" s="178">
        <v>0</v>
      </c>
      <c r="Z476" s="178">
        <v>0</v>
      </c>
      <c r="AA476" s="178">
        <v>0</v>
      </c>
      <c r="AB476" s="206">
        <f t="shared" si="111"/>
        <v>396</v>
      </c>
      <c r="AD476" s="180">
        <f t="shared" si="116"/>
        <v>44585</v>
      </c>
      <c r="AE476" s="301">
        <f>S476*Assumption!$K$7</f>
        <v>10956</v>
      </c>
      <c r="AF476" s="301">
        <f>T476*Assumption!$K$10</f>
        <v>3444</v>
      </c>
      <c r="AG476" s="301">
        <f>U476*Assumption!$K$9</f>
        <v>9900</v>
      </c>
      <c r="AH476" s="301">
        <f>V476*Assumption!$K$11</f>
        <v>0</v>
      </c>
      <c r="AI476" s="301">
        <f>W476*Assumption!$K$6</f>
        <v>0</v>
      </c>
      <c r="AJ476" s="301">
        <f>X476*Assumption!$K$8</f>
        <v>0</v>
      </c>
      <c r="AK476" s="301">
        <f>Y476*Assumption!$K$12</f>
        <v>0</v>
      </c>
      <c r="AL476" s="301">
        <f>Z476*Assumption!$K$14</f>
        <v>0</v>
      </c>
      <c r="AM476" s="301">
        <f>AA476*Assumption!$K$13</f>
        <v>0</v>
      </c>
      <c r="AN476" s="206">
        <f t="shared" si="112"/>
        <v>24300</v>
      </c>
    </row>
    <row r="477" spans="2:40" x14ac:dyDescent="0.35">
      <c r="B477" s="44">
        <v>44586</v>
      </c>
      <c r="C477" s="178">
        <v>140</v>
      </c>
      <c r="D477" s="178">
        <f t="shared" si="113"/>
        <v>403.2</v>
      </c>
      <c r="E477" s="178">
        <v>32.5</v>
      </c>
      <c r="F477" s="178">
        <v>20.5</v>
      </c>
      <c r="G477" s="178">
        <v>225</v>
      </c>
      <c r="H477" s="178">
        <v>5.6</v>
      </c>
      <c r="I477" s="178">
        <v>152</v>
      </c>
      <c r="J477" s="178">
        <v>4.5999999999999996</v>
      </c>
      <c r="K477" s="178">
        <v>210</v>
      </c>
      <c r="L477" s="178">
        <v>133</v>
      </c>
      <c r="M477" s="178">
        <v>0</v>
      </c>
      <c r="N477" s="179">
        <v>0</v>
      </c>
      <c r="O477" s="50"/>
      <c r="P477" s="180">
        <f t="shared" si="115"/>
        <v>44586</v>
      </c>
      <c r="Q477" s="178">
        <v>140</v>
      </c>
      <c r="R477" s="205">
        <f t="shared" si="114"/>
        <v>403.2</v>
      </c>
      <c r="S477" s="178">
        <v>144</v>
      </c>
      <c r="T477" s="178">
        <v>252</v>
      </c>
      <c r="U477" s="178">
        <v>0</v>
      </c>
      <c r="V477" s="178">
        <v>0</v>
      </c>
      <c r="W477" s="178">
        <v>0</v>
      </c>
      <c r="X477" s="178">
        <v>0</v>
      </c>
      <c r="Y477" s="178">
        <v>0</v>
      </c>
      <c r="Z477" s="178">
        <v>0</v>
      </c>
      <c r="AA477" s="178">
        <v>0</v>
      </c>
      <c r="AB477" s="206">
        <f t="shared" si="111"/>
        <v>396</v>
      </c>
      <c r="AD477" s="180">
        <f t="shared" si="116"/>
        <v>44586</v>
      </c>
      <c r="AE477" s="301">
        <f>S477*Assumption!$K$7</f>
        <v>11952</v>
      </c>
      <c r="AF477" s="301">
        <f>T477*Assumption!$K$10</f>
        <v>10332</v>
      </c>
      <c r="AG477" s="301">
        <f>U477*Assumption!$K$9</f>
        <v>0</v>
      </c>
      <c r="AH477" s="301">
        <f>V477*Assumption!$K$11</f>
        <v>0</v>
      </c>
      <c r="AI477" s="301">
        <f>W477*Assumption!$K$6</f>
        <v>0</v>
      </c>
      <c r="AJ477" s="301">
        <f>X477*Assumption!$K$8</f>
        <v>0</v>
      </c>
      <c r="AK477" s="301">
        <f>Y477*Assumption!$K$12</f>
        <v>0</v>
      </c>
      <c r="AL477" s="301">
        <f>Z477*Assumption!$K$14</f>
        <v>0</v>
      </c>
      <c r="AM477" s="301">
        <f>AA477*Assumption!$K$13</f>
        <v>0</v>
      </c>
      <c r="AN477" s="206">
        <f t="shared" si="112"/>
        <v>22284</v>
      </c>
    </row>
    <row r="478" spans="2:40" x14ac:dyDescent="0.35">
      <c r="B478" s="44">
        <v>44587</v>
      </c>
      <c r="C478" s="178">
        <v>140</v>
      </c>
      <c r="D478" s="178">
        <f t="shared" si="113"/>
        <v>403.2</v>
      </c>
      <c r="E478" s="178">
        <v>32.5</v>
      </c>
      <c r="F478" s="178">
        <v>20.5</v>
      </c>
      <c r="G478" s="178">
        <v>225</v>
      </c>
      <c r="H478" s="178">
        <v>5.6</v>
      </c>
      <c r="I478" s="178">
        <v>152</v>
      </c>
      <c r="J478" s="178">
        <v>4.5999999999999996</v>
      </c>
      <c r="K478" s="178">
        <v>210</v>
      </c>
      <c r="L478" s="178">
        <v>133</v>
      </c>
      <c r="M478" s="178">
        <v>0</v>
      </c>
      <c r="N478" s="179">
        <v>0</v>
      </c>
      <c r="O478" s="50"/>
      <c r="P478" s="180">
        <f t="shared" si="115"/>
        <v>44587</v>
      </c>
      <c r="Q478" s="178">
        <v>140</v>
      </c>
      <c r="R478" s="205">
        <f t="shared" si="114"/>
        <v>403.2</v>
      </c>
      <c r="S478" s="178">
        <v>178.8</v>
      </c>
      <c r="T478" s="178">
        <v>0</v>
      </c>
      <c r="U478" s="178">
        <v>215.99999999999997</v>
      </c>
      <c r="V478" s="178">
        <v>0</v>
      </c>
      <c r="W478" s="178">
        <v>0</v>
      </c>
      <c r="X478" s="178">
        <v>0</v>
      </c>
      <c r="Y478" s="178">
        <v>0</v>
      </c>
      <c r="Z478" s="178">
        <v>0</v>
      </c>
      <c r="AA478" s="178">
        <v>0</v>
      </c>
      <c r="AB478" s="206">
        <f t="shared" si="111"/>
        <v>394.79999999999995</v>
      </c>
      <c r="AD478" s="180">
        <f t="shared" si="116"/>
        <v>44587</v>
      </c>
      <c r="AE478" s="301">
        <f>S478*Assumption!$K$7</f>
        <v>14840.400000000001</v>
      </c>
      <c r="AF478" s="301">
        <f>T478*Assumption!$K$10</f>
        <v>0</v>
      </c>
      <c r="AG478" s="301">
        <f>U478*Assumption!$K$9</f>
        <v>11879.999999999998</v>
      </c>
      <c r="AH478" s="301">
        <f>V478*Assumption!$K$11</f>
        <v>0</v>
      </c>
      <c r="AI478" s="301">
        <f>W478*Assumption!$K$6</f>
        <v>0</v>
      </c>
      <c r="AJ478" s="301">
        <f>X478*Assumption!$K$8</f>
        <v>0</v>
      </c>
      <c r="AK478" s="301">
        <f>Y478*Assumption!$K$12</f>
        <v>0</v>
      </c>
      <c r="AL478" s="301">
        <f>Z478*Assumption!$K$14</f>
        <v>0</v>
      </c>
      <c r="AM478" s="301">
        <f>AA478*Assumption!$K$13</f>
        <v>0</v>
      </c>
      <c r="AN478" s="206">
        <f t="shared" si="112"/>
        <v>26720.400000000001</v>
      </c>
    </row>
    <row r="479" spans="2:40" x14ac:dyDescent="0.35">
      <c r="B479" s="44">
        <f>B478+1</f>
        <v>44588</v>
      </c>
      <c r="C479" s="178">
        <v>140</v>
      </c>
      <c r="D479" s="178">
        <f t="shared" si="113"/>
        <v>403.2</v>
      </c>
      <c r="E479" s="178">
        <v>32.5</v>
      </c>
      <c r="F479" s="178">
        <v>20.5</v>
      </c>
      <c r="G479" s="178">
        <v>225</v>
      </c>
      <c r="H479" s="178">
        <v>5.6</v>
      </c>
      <c r="I479" s="178">
        <v>152</v>
      </c>
      <c r="J479" s="178">
        <v>4.5999999999999996</v>
      </c>
      <c r="K479" s="178">
        <v>210</v>
      </c>
      <c r="L479" s="178">
        <v>133</v>
      </c>
      <c r="M479" s="178">
        <v>0</v>
      </c>
      <c r="N479" s="179">
        <v>0</v>
      </c>
      <c r="O479" s="50"/>
      <c r="P479" s="180">
        <f t="shared" si="115"/>
        <v>44588</v>
      </c>
      <c r="Q479" s="178">
        <v>140</v>
      </c>
      <c r="R479" s="205">
        <f t="shared" si="114"/>
        <v>403.2</v>
      </c>
      <c r="S479" s="178">
        <v>0</v>
      </c>
      <c r="T479" s="178">
        <v>0</v>
      </c>
      <c r="U479" s="178">
        <v>81</v>
      </c>
      <c r="V479" s="178">
        <v>317.39999999999998</v>
      </c>
      <c r="W479" s="178">
        <v>0</v>
      </c>
      <c r="X479" s="178">
        <v>0</v>
      </c>
      <c r="Y479" s="178">
        <v>0</v>
      </c>
      <c r="Z479" s="178">
        <v>0</v>
      </c>
      <c r="AA479" s="178">
        <v>0</v>
      </c>
      <c r="AB479" s="206">
        <f t="shared" si="111"/>
        <v>398.4</v>
      </c>
      <c r="AD479" s="180">
        <f t="shared" si="116"/>
        <v>44588</v>
      </c>
      <c r="AE479" s="301">
        <f>S479*Assumption!$K$7</f>
        <v>0</v>
      </c>
      <c r="AF479" s="301">
        <f>T479*Assumption!$K$10</f>
        <v>0</v>
      </c>
      <c r="AG479" s="301">
        <f>U479*Assumption!$K$9</f>
        <v>4455</v>
      </c>
      <c r="AH479" s="301">
        <f>V479*Assumption!$K$11</f>
        <v>11743.8</v>
      </c>
      <c r="AI479" s="301">
        <f>W479*Assumption!$K$6</f>
        <v>0</v>
      </c>
      <c r="AJ479" s="301">
        <f>X479*Assumption!$K$8</f>
        <v>0</v>
      </c>
      <c r="AK479" s="301">
        <f>Y479*Assumption!$K$12</f>
        <v>0</v>
      </c>
      <c r="AL479" s="301">
        <f>Z479*Assumption!$K$14</f>
        <v>0</v>
      </c>
      <c r="AM479" s="301">
        <f>AA479*Assumption!$K$13</f>
        <v>0</v>
      </c>
      <c r="AN479" s="206">
        <f t="shared" si="112"/>
        <v>16198.8</v>
      </c>
    </row>
    <row r="480" spans="2:40" x14ac:dyDescent="0.35">
      <c r="B480" s="44">
        <f>B479+1</f>
        <v>44589</v>
      </c>
      <c r="C480" s="178">
        <v>0</v>
      </c>
      <c r="D480" s="178">
        <f t="shared" si="113"/>
        <v>0</v>
      </c>
      <c r="E480" s="178">
        <v>0</v>
      </c>
      <c r="F480" s="178">
        <v>0</v>
      </c>
      <c r="G480" s="178">
        <v>0</v>
      </c>
      <c r="H480" s="178">
        <v>0</v>
      </c>
      <c r="I480" s="178">
        <v>0</v>
      </c>
      <c r="J480" s="178">
        <v>0</v>
      </c>
      <c r="K480" s="178">
        <v>0</v>
      </c>
      <c r="L480" s="178">
        <v>0</v>
      </c>
      <c r="M480" s="178">
        <v>0</v>
      </c>
      <c r="N480" s="179">
        <v>0</v>
      </c>
      <c r="O480" s="50"/>
      <c r="P480" s="180">
        <f t="shared" si="115"/>
        <v>44589</v>
      </c>
      <c r="Q480" s="178">
        <v>0</v>
      </c>
      <c r="R480" s="205">
        <f t="shared" si="114"/>
        <v>0</v>
      </c>
      <c r="S480" s="178">
        <v>0</v>
      </c>
      <c r="T480" s="178">
        <v>0</v>
      </c>
      <c r="U480" s="178">
        <v>0</v>
      </c>
      <c r="V480" s="178">
        <v>0</v>
      </c>
      <c r="W480" s="178">
        <v>0</v>
      </c>
      <c r="X480" s="178">
        <v>0</v>
      </c>
      <c r="Y480" s="178">
        <v>0</v>
      </c>
      <c r="Z480" s="178">
        <v>0</v>
      </c>
      <c r="AA480" s="178">
        <v>0</v>
      </c>
      <c r="AB480" s="206">
        <f t="shared" si="111"/>
        <v>0</v>
      </c>
      <c r="AD480" s="180">
        <f t="shared" si="116"/>
        <v>44589</v>
      </c>
      <c r="AE480" s="301">
        <f>S480*Assumption!$K$7</f>
        <v>0</v>
      </c>
      <c r="AF480" s="301">
        <f>T480*Assumption!$K$10</f>
        <v>0</v>
      </c>
      <c r="AG480" s="301">
        <f>U480*Assumption!$K$9</f>
        <v>0</v>
      </c>
      <c r="AH480" s="301">
        <f>V480*Assumption!$K$11</f>
        <v>0</v>
      </c>
      <c r="AI480" s="301">
        <f>W480*Assumption!$K$6</f>
        <v>0</v>
      </c>
      <c r="AJ480" s="301">
        <f>X480*Assumption!$K$8</f>
        <v>0</v>
      </c>
      <c r="AK480" s="301">
        <f>Y480*Assumption!$K$12</f>
        <v>0</v>
      </c>
      <c r="AL480" s="301">
        <f>Z480*Assumption!$K$14</f>
        <v>0</v>
      </c>
      <c r="AM480" s="301">
        <f>AA480*Assumption!$K$13</f>
        <v>0</v>
      </c>
      <c r="AN480" s="206">
        <f t="shared" si="112"/>
        <v>0</v>
      </c>
    </row>
    <row r="481" spans="2:40" x14ac:dyDescent="0.35">
      <c r="B481" s="44">
        <f>B480+1</f>
        <v>44590</v>
      </c>
      <c r="C481" s="178">
        <v>0</v>
      </c>
      <c r="D481" s="178">
        <f t="shared" si="113"/>
        <v>0</v>
      </c>
      <c r="E481" s="178">
        <v>0</v>
      </c>
      <c r="F481" s="178">
        <v>0</v>
      </c>
      <c r="G481" s="178">
        <v>0</v>
      </c>
      <c r="H481" s="178">
        <v>0</v>
      </c>
      <c r="I481" s="178">
        <v>0</v>
      </c>
      <c r="J481" s="178">
        <v>0</v>
      </c>
      <c r="K481" s="178">
        <v>0</v>
      </c>
      <c r="L481" s="178">
        <v>0</v>
      </c>
      <c r="M481" s="178">
        <v>0</v>
      </c>
      <c r="N481" s="179">
        <v>0</v>
      </c>
      <c r="O481" s="50"/>
      <c r="P481" s="180">
        <f t="shared" si="115"/>
        <v>44590</v>
      </c>
      <c r="Q481" s="178">
        <v>0</v>
      </c>
      <c r="R481" s="205">
        <f t="shared" si="114"/>
        <v>0</v>
      </c>
      <c r="S481" s="178">
        <v>0</v>
      </c>
      <c r="T481" s="178">
        <v>0</v>
      </c>
      <c r="U481" s="178">
        <v>0</v>
      </c>
      <c r="V481" s="178">
        <v>0</v>
      </c>
      <c r="W481" s="178">
        <v>0</v>
      </c>
      <c r="X481" s="178">
        <v>0</v>
      </c>
      <c r="Y481" s="178">
        <v>0</v>
      </c>
      <c r="Z481" s="178">
        <v>0</v>
      </c>
      <c r="AA481" s="178">
        <v>0</v>
      </c>
      <c r="AB481" s="206">
        <f t="shared" si="111"/>
        <v>0</v>
      </c>
      <c r="AD481" s="180">
        <f t="shared" si="116"/>
        <v>44590</v>
      </c>
      <c r="AE481" s="301">
        <f>S481*Assumption!$K$7</f>
        <v>0</v>
      </c>
      <c r="AF481" s="301">
        <f>T481*Assumption!$K$10</f>
        <v>0</v>
      </c>
      <c r="AG481" s="301">
        <f>U481*Assumption!$K$9</f>
        <v>0</v>
      </c>
      <c r="AH481" s="301">
        <f>V481*Assumption!$K$11</f>
        <v>0</v>
      </c>
      <c r="AI481" s="301">
        <f>W481*Assumption!$K$6</f>
        <v>0</v>
      </c>
      <c r="AJ481" s="301">
        <f>X481*Assumption!$K$8</f>
        <v>0</v>
      </c>
      <c r="AK481" s="301">
        <f>Y481*Assumption!$K$12</f>
        <v>0</v>
      </c>
      <c r="AL481" s="301">
        <f>Z481*Assumption!$K$14</f>
        <v>0</v>
      </c>
      <c r="AM481" s="301">
        <f>AA481*Assumption!$K$13</f>
        <v>0</v>
      </c>
      <c r="AN481" s="206">
        <f t="shared" si="112"/>
        <v>0</v>
      </c>
    </row>
    <row r="482" spans="2:40" x14ac:dyDescent="0.35">
      <c r="B482" s="44">
        <f>B481+1</f>
        <v>44591</v>
      </c>
      <c r="C482" s="178">
        <v>0</v>
      </c>
      <c r="D482" s="178">
        <f t="shared" si="113"/>
        <v>0</v>
      </c>
      <c r="E482" s="178">
        <v>0</v>
      </c>
      <c r="F482" s="178">
        <v>0</v>
      </c>
      <c r="G482" s="178">
        <v>0</v>
      </c>
      <c r="H482" s="178">
        <v>0</v>
      </c>
      <c r="I482" s="178">
        <v>0</v>
      </c>
      <c r="J482" s="178">
        <v>0</v>
      </c>
      <c r="K482" s="178">
        <v>0</v>
      </c>
      <c r="L482" s="178">
        <v>0</v>
      </c>
      <c r="M482" s="178">
        <v>0</v>
      </c>
      <c r="N482" s="179">
        <v>0</v>
      </c>
      <c r="O482" s="50"/>
      <c r="P482" s="180">
        <f t="shared" si="115"/>
        <v>44591</v>
      </c>
      <c r="Q482" s="178">
        <v>0</v>
      </c>
      <c r="R482" s="205">
        <f>Q482*2.88</f>
        <v>0</v>
      </c>
      <c r="S482" s="178">
        <v>0</v>
      </c>
      <c r="T482" s="178">
        <v>0</v>
      </c>
      <c r="U482" s="178">
        <v>0</v>
      </c>
      <c r="V482" s="178">
        <v>0</v>
      </c>
      <c r="W482" s="178">
        <v>0</v>
      </c>
      <c r="X482" s="178">
        <v>0</v>
      </c>
      <c r="Y482" s="178">
        <v>0</v>
      </c>
      <c r="Z482" s="178">
        <v>0</v>
      </c>
      <c r="AA482" s="178">
        <v>0</v>
      </c>
      <c r="AB482" s="206">
        <f t="shared" si="111"/>
        <v>0</v>
      </c>
      <c r="AD482" s="180">
        <f t="shared" si="116"/>
        <v>44591</v>
      </c>
      <c r="AE482" s="301">
        <f>S482*Assumption!$K$7</f>
        <v>0</v>
      </c>
      <c r="AF482" s="301">
        <f>T482*Assumption!$K$10</f>
        <v>0</v>
      </c>
      <c r="AG482" s="301">
        <f>U482*Assumption!$K$9</f>
        <v>0</v>
      </c>
      <c r="AH482" s="301">
        <f>V482*Assumption!$K$11</f>
        <v>0</v>
      </c>
      <c r="AI482" s="301">
        <f>W482*Assumption!$K$6</f>
        <v>0</v>
      </c>
      <c r="AJ482" s="301">
        <f>X482*Assumption!$K$8</f>
        <v>0</v>
      </c>
      <c r="AK482" s="301">
        <f>Y482*Assumption!$K$12</f>
        <v>0</v>
      </c>
      <c r="AL482" s="301">
        <f>Z482*Assumption!$K$14</f>
        <v>0</v>
      </c>
      <c r="AM482" s="301">
        <f>AA482*Assumption!$K$13</f>
        <v>0</v>
      </c>
      <c r="AN482" s="206">
        <f t="shared" si="112"/>
        <v>0</v>
      </c>
    </row>
    <row r="483" spans="2:40" x14ac:dyDescent="0.35">
      <c r="B483" s="44">
        <f>B482+1</f>
        <v>44592</v>
      </c>
      <c r="C483" s="178">
        <v>0</v>
      </c>
      <c r="D483" s="178">
        <f t="shared" si="113"/>
        <v>0</v>
      </c>
      <c r="E483" s="178">
        <v>0</v>
      </c>
      <c r="F483" s="178">
        <v>0</v>
      </c>
      <c r="G483" s="178">
        <v>0</v>
      </c>
      <c r="H483" s="178">
        <v>0</v>
      </c>
      <c r="I483" s="178">
        <v>0</v>
      </c>
      <c r="J483" s="178">
        <v>0</v>
      </c>
      <c r="K483" s="178">
        <v>0</v>
      </c>
      <c r="L483" s="178">
        <v>0</v>
      </c>
      <c r="M483" s="178">
        <v>0</v>
      </c>
      <c r="N483" s="179">
        <v>0</v>
      </c>
      <c r="O483" s="50"/>
      <c r="P483" s="180">
        <f t="shared" si="115"/>
        <v>44592</v>
      </c>
      <c r="Q483" s="178">
        <v>0</v>
      </c>
      <c r="R483" s="205">
        <f>Q483*2.88</f>
        <v>0</v>
      </c>
      <c r="S483" s="178">
        <v>0</v>
      </c>
      <c r="T483" s="178">
        <v>0</v>
      </c>
      <c r="U483" s="178">
        <v>0</v>
      </c>
      <c r="V483" s="178">
        <v>0</v>
      </c>
      <c r="W483" s="178">
        <v>0</v>
      </c>
      <c r="X483" s="178">
        <v>0</v>
      </c>
      <c r="Y483" s="178">
        <v>0</v>
      </c>
      <c r="Z483" s="178">
        <v>0</v>
      </c>
      <c r="AA483" s="178">
        <v>0</v>
      </c>
      <c r="AB483" s="206">
        <f t="shared" si="111"/>
        <v>0</v>
      </c>
      <c r="AD483" s="180">
        <f t="shared" si="116"/>
        <v>44592</v>
      </c>
      <c r="AE483" s="301">
        <f>S483*Assumption!$K$7</f>
        <v>0</v>
      </c>
      <c r="AF483" s="301">
        <f>T483*Assumption!$K$10</f>
        <v>0</v>
      </c>
      <c r="AG483" s="301">
        <f>U483*Assumption!$K$9</f>
        <v>0</v>
      </c>
      <c r="AH483" s="301">
        <f>V483*Assumption!$K$11</f>
        <v>0</v>
      </c>
      <c r="AI483" s="301">
        <f>W483*Assumption!$K$6</f>
        <v>0</v>
      </c>
      <c r="AJ483" s="301">
        <f>X483*Assumption!$K$8</f>
        <v>0</v>
      </c>
      <c r="AK483" s="301">
        <f>Y483*Assumption!$K$12</f>
        <v>0</v>
      </c>
      <c r="AL483" s="301">
        <f>Z483*Assumption!$K$14</f>
        <v>0</v>
      </c>
      <c r="AM483" s="301">
        <f>AA483*Assumption!$K$13</f>
        <v>0</v>
      </c>
      <c r="AN483" s="206">
        <f t="shared" si="112"/>
        <v>0</v>
      </c>
    </row>
    <row r="484" spans="2:40" ht="15" thickBot="1" x14ac:dyDescent="0.4">
      <c r="B484" s="194" t="s">
        <v>183</v>
      </c>
      <c r="C484" s="55">
        <f>SUM(C453:C483)</f>
        <v>2520</v>
      </c>
      <c r="D484" s="55">
        <f>SUM(D453:D483)</f>
        <v>7257.5999999999976</v>
      </c>
      <c r="E484" s="55">
        <f t="shared" ref="E484:N484" si="117">SUM(E453:E483)</f>
        <v>604.5</v>
      </c>
      <c r="F484" s="55">
        <f t="shared" si="117"/>
        <v>362</v>
      </c>
      <c r="G484" s="55">
        <f t="shared" si="117"/>
        <v>3880</v>
      </c>
      <c r="H484" s="55">
        <f t="shared" si="117"/>
        <v>100.79999999999997</v>
      </c>
      <c r="I484" s="55">
        <f t="shared" si="117"/>
        <v>2671.5</v>
      </c>
      <c r="J484" s="55">
        <f t="shared" si="117"/>
        <v>83.199999999999974</v>
      </c>
      <c r="K484" s="55">
        <f t="shared" si="117"/>
        <v>3780</v>
      </c>
      <c r="L484" s="55">
        <f t="shared" si="117"/>
        <v>2394</v>
      </c>
      <c r="M484" s="55">
        <f t="shared" si="117"/>
        <v>0</v>
      </c>
      <c r="N484" s="56">
        <f t="shared" si="117"/>
        <v>0</v>
      </c>
      <c r="O484" s="51"/>
      <c r="P484" s="184" t="s">
        <v>183</v>
      </c>
      <c r="Q484" s="188">
        <f>SUM(Q453:Q483)</f>
        <v>2520</v>
      </c>
      <c r="R484" s="188">
        <f t="shared" ref="R484:AB484" si="118">SUM(R453:R483)</f>
        <v>7257.5999999999976</v>
      </c>
      <c r="S484" s="188">
        <f t="shared" si="118"/>
        <v>1356</v>
      </c>
      <c r="T484" s="188">
        <f t="shared" si="118"/>
        <v>3861.6000000000004</v>
      </c>
      <c r="U484" s="188">
        <f t="shared" si="118"/>
        <v>1355.4</v>
      </c>
      <c r="V484" s="188">
        <f t="shared" si="118"/>
        <v>386.4</v>
      </c>
      <c r="W484" s="188">
        <f t="shared" si="118"/>
        <v>0</v>
      </c>
      <c r="X484" s="188">
        <f t="shared" si="118"/>
        <v>0</v>
      </c>
      <c r="Y484" s="188">
        <f t="shared" si="118"/>
        <v>120</v>
      </c>
      <c r="Z484" s="188">
        <f t="shared" si="118"/>
        <v>0</v>
      </c>
      <c r="AA484" s="188">
        <f t="shared" si="118"/>
        <v>53.999999999999993</v>
      </c>
      <c r="AB484" s="189">
        <f t="shared" si="118"/>
        <v>7133.4000000000005</v>
      </c>
      <c r="AD484" s="184" t="s">
        <v>183</v>
      </c>
      <c r="AE484" s="304">
        <f>S484*Assumption!$K$7</f>
        <v>112548</v>
      </c>
      <c r="AF484" s="304">
        <f>T484*Assumption!$K$10</f>
        <v>158325.6</v>
      </c>
      <c r="AG484" s="304">
        <f>U484*Assumption!$K$9</f>
        <v>74547</v>
      </c>
      <c r="AH484" s="304">
        <f>V484*Assumption!$K$11</f>
        <v>14296.8</v>
      </c>
      <c r="AI484" s="304">
        <f>W484*Assumption!$K$6</f>
        <v>0</v>
      </c>
      <c r="AJ484" s="304">
        <f>X484*Assumption!$K$8</f>
        <v>0</v>
      </c>
      <c r="AK484" s="304">
        <f>Y484*Assumption!$K$12</f>
        <v>3960</v>
      </c>
      <c r="AL484" s="304">
        <f>Z484*Assumption!$K$14</f>
        <v>0</v>
      </c>
      <c r="AM484" s="304">
        <f>AA484*Assumption!$K$13</f>
        <v>1457.9999999999998</v>
      </c>
      <c r="AN484" s="189">
        <f t="shared" ref="AN484" si="119">SUM(AN453:AN483)</f>
        <v>365135.39999999997</v>
      </c>
    </row>
    <row r="485" spans="2:40" x14ac:dyDescent="0.35">
      <c r="B485" s="190"/>
      <c r="C485" s="191"/>
      <c r="D485" s="191"/>
      <c r="E485" s="191"/>
      <c r="F485" s="191"/>
      <c r="G485" s="191"/>
      <c r="H485" s="191"/>
      <c r="I485" s="191"/>
      <c r="J485" s="191"/>
      <c r="K485" s="191"/>
      <c r="L485" s="191"/>
      <c r="M485" s="191"/>
      <c r="N485" s="191"/>
      <c r="P485" s="190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  <c r="AA485" s="191"/>
      <c r="AB485" s="191"/>
      <c r="AD485" s="190"/>
      <c r="AE485" s="191"/>
      <c r="AF485" s="191"/>
      <c r="AG485" s="191"/>
      <c r="AH485" s="191"/>
      <c r="AI485" s="191"/>
      <c r="AJ485" s="191"/>
      <c r="AK485" s="191"/>
      <c r="AL485" s="191"/>
      <c r="AM485" s="191"/>
      <c r="AN485" s="191"/>
    </row>
    <row r="486" spans="2:40" ht="15" thickBot="1" x14ac:dyDescent="0.4">
      <c r="B486" s="190"/>
      <c r="C486" s="191"/>
      <c r="D486" s="191"/>
      <c r="E486" s="191"/>
      <c r="F486" s="191"/>
      <c r="G486" s="191"/>
      <c r="H486" s="191"/>
      <c r="I486" s="191"/>
      <c r="J486" s="191"/>
      <c r="K486" s="191"/>
      <c r="L486" s="191"/>
      <c r="M486" s="191"/>
      <c r="N486" s="191"/>
      <c r="P486" s="190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  <c r="AA486" s="191"/>
      <c r="AB486" s="191"/>
      <c r="AD486" s="190"/>
      <c r="AE486" s="191"/>
      <c r="AF486" s="191"/>
      <c r="AG486" s="191"/>
      <c r="AH486" s="191"/>
      <c r="AI486" s="191"/>
      <c r="AJ486" s="191"/>
      <c r="AK486" s="191"/>
      <c r="AL486" s="191"/>
      <c r="AM486" s="191"/>
      <c r="AN486" s="191"/>
    </row>
    <row r="487" spans="2:40" ht="21" x14ac:dyDescent="0.5">
      <c r="B487" s="565" t="s">
        <v>208</v>
      </c>
      <c r="C487" s="566"/>
      <c r="D487" s="566"/>
      <c r="E487" s="566"/>
      <c r="F487" s="566"/>
      <c r="G487" s="566"/>
      <c r="H487" s="566"/>
      <c r="I487" s="566"/>
      <c r="J487" s="566"/>
      <c r="K487" s="566"/>
      <c r="L487" s="566"/>
      <c r="M487" s="566"/>
      <c r="N487" s="567"/>
      <c r="P487" s="583" t="s">
        <v>208</v>
      </c>
      <c r="Q487" s="584"/>
      <c r="R487" s="584"/>
      <c r="S487" s="584"/>
      <c r="T487" s="584"/>
      <c r="U487" s="584"/>
      <c r="V487" s="584"/>
      <c r="W487" s="584"/>
      <c r="X487" s="584"/>
      <c r="Y487" s="584"/>
      <c r="Z487" s="584"/>
      <c r="AA487" s="584"/>
      <c r="AB487" s="585"/>
      <c r="AD487" s="583" t="s">
        <v>208</v>
      </c>
      <c r="AE487" s="584"/>
      <c r="AF487" s="584"/>
      <c r="AG487" s="584"/>
      <c r="AH487" s="584"/>
      <c r="AI487" s="584"/>
      <c r="AJ487" s="584"/>
      <c r="AK487" s="584"/>
      <c r="AL487" s="584"/>
      <c r="AM487" s="584"/>
      <c r="AN487" s="585"/>
    </row>
    <row r="488" spans="2:40" ht="21.5" thickBot="1" x14ac:dyDescent="0.55000000000000004">
      <c r="B488" s="574">
        <v>44593</v>
      </c>
      <c r="C488" s="575"/>
      <c r="D488" s="575"/>
      <c r="E488" s="575"/>
      <c r="F488" s="575"/>
      <c r="G488" s="575"/>
      <c r="H488" s="575"/>
      <c r="I488" s="575"/>
      <c r="J488" s="575"/>
      <c r="K488" s="575"/>
      <c r="L488" s="575"/>
      <c r="M488" s="575"/>
      <c r="N488" s="576"/>
      <c r="P488" s="586">
        <v>44593</v>
      </c>
      <c r="Q488" s="587"/>
      <c r="R488" s="587"/>
      <c r="S488" s="587"/>
      <c r="T488" s="587"/>
      <c r="U488" s="587"/>
      <c r="V488" s="587"/>
      <c r="W488" s="587"/>
      <c r="X488" s="587"/>
      <c r="Y488" s="587"/>
      <c r="Z488" s="587"/>
      <c r="AA488" s="587"/>
      <c r="AB488" s="588"/>
      <c r="AD488" s="586">
        <v>44593</v>
      </c>
      <c r="AE488" s="587"/>
      <c r="AF488" s="587"/>
      <c r="AG488" s="587"/>
      <c r="AH488" s="587"/>
      <c r="AI488" s="587"/>
      <c r="AJ488" s="587"/>
      <c r="AK488" s="587"/>
      <c r="AL488" s="587"/>
      <c r="AM488" s="587"/>
      <c r="AN488" s="588"/>
    </row>
    <row r="489" spans="2:40" ht="15" thickBot="1" x14ac:dyDescent="0.4">
      <c r="B489" s="577" t="s">
        <v>185</v>
      </c>
      <c r="C489" s="578"/>
      <c r="D489" s="578"/>
      <c r="E489" s="578"/>
      <c r="F489" s="578"/>
      <c r="G489" s="578"/>
      <c r="H489" s="578"/>
      <c r="I489" s="578"/>
      <c r="J489" s="578"/>
      <c r="K489" s="578"/>
      <c r="L489" s="578"/>
      <c r="M489" s="578"/>
      <c r="N489" s="579"/>
      <c r="P489" s="589" t="s">
        <v>186</v>
      </c>
      <c r="Q489" s="590"/>
      <c r="R489" s="590"/>
      <c r="S489" s="590"/>
      <c r="T489" s="590"/>
      <c r="U489" s="590"/>
      <c r="V489" s="590"/>
      <c r="W489" s="590"/>
      <c r="X489" s="590"/>
      <c r="Y489" s="590"/>
      <c r="Z489" s="590"/>
      <c r="AA489" s="590"/>
      <c r="AB489" s="591"/>
      <c r="AD489" s="589" t="s">
        <v>341</v>
      </c>
      <c r="AE489" s="590"/>
      <c r="AF489" s="590"/>
      <c r="AG489" s="590"/>
      <c r="AH489" s="590"/>
      <c r="AI489" s="590"/>
      <c r="AJ489" s="590"/>
      <c r="AK489" s="590"/>
      <c r="AL489" s="590"/>
      <c r="AM489" s="590"/>
      <c r="AN489" s="591"/>
    </row>
    <row r="490" spans="2:40" ht="29.5" thickBot="1" x14ac:dyDescent="0.4">
      <c r="B490" s="210" t="s">
        <v>10</v>
      </c>
      <c r="C490" s="211" t="s">
        <v>187</v>
      </c>
      <c r="D490" s="174" t="s">
        <v>188</v>
      </c>
      <c r="E490" s="212" t="s">
        <v>189</v>
      </c>
      <c r="F490" s="212" t="s">
        <v>47</v>
      </c>
      <c r="G490" s="212" t="s">
        <v>190</v>
      </c>
      <c r="H490" s="212" t="s">
        <v>345</v>
      </c>
      <c r="I490" s="212" t="s">
        <v>191</v>
      </c>
      <c r="J490" s="212" t="s">
        <v>192</v>
      </c>
      <c r="K490" s="212" t="s">
        <v>193</v>
      </c>
      <c r="L490" s="213" t="s">
        <v>194</v>
      </c>
      <c r="M490" s="212" t="s">
        <v>195</v>
      </c>
      <c r="N490" s="177" t="s">
        <v>196</v>
      </c>
      <c r="P490" s="173" t="s">
        <v>10</v>
      </c>
      <c r="Q490" s="174" t="s">
        <v>187</v>
      </c>
      <c r="R490" s="174" t="s">
        <v>188</v>
      </c>
      <c r="S490" s="175" t="s">
        <v>197</v>
      </c>
      <c r="T490" s="174" t="s">
        <v>198</v>
      </c>
      <c r="U490" s="176" t="s">
        <v>199</v>
      </c>
      <c r="V490" s="176" t="s">
        <v>200</v>
      </c>
      <c r="W490" s="176" t="s">
        <v>201</v>
      </c>
      <c r="X490" s="176" t="s">
        <v>202</v>
      </c>
      <c r="Y490" s="176" t="s">
        <v>203</v>
      </c>
      <c r="Z490" s="176" t="s">
        <v>204</v>
      </c>
      <c r="AA490" s="176" t="s">
        <v>205</v>
      </c>
      <c r="AB490" s="177" t="s">
        <v>206</v>
      </c>
      <c r="AD490" s="173" t="s">
        <v>10</v>
      </c>
      <c r="AE490" s="175" t="s">
        <v>197</v>
      </c>
      <c r="AF490" s="174" t="s">
        <v>198</v>
      </c>
      <c r="AG490" s="176" t="s">
        <v>199</v>
      </c>
      <c r="AH490" s="176" t="s">
        <v>200</v>
      </c>
      <c r="AI490" s="176" t="s">
        <v>201</v>
      </c>
      <c r="AJ490" s="176" t="s">
        <v>202</v>
      </c>
      <c r="AK490" s="176" t="s">
        <v>203</v>
      </c>
      <c r="AL490" s="176" t="s">
        <v>204</v>
      </c>
      <c r="AM490" s="176" t="s">
        <v>205</v>
      </c>
      <c r="AN490" s="177" t="s">
        <v>339</v>
      </c>
    </row>
    <row r="491" spans="2:40" x14ac:dyDescent="0.35">
      <c r="B491" s="208">
        <v>44593</v>
      </c>
      <c r="C491" s="178">
        <v>140</v>
      </c>
      <c r="D491" s="178">
        <f>C491*2.88</f>
        <v>403.2</v>
      </c>
      <c r="E491" s="178">
        <v>32.5</v>
      </c>
      <c r="F491" s="178">
        <v>19</v>
      </c>
      <c r="G491" s="178">
        <v>185</v>
      </c>
      <c r="H491" s="178">
        <v>4.2</v>
      </c>
      <c r="I491" s="178">
        <v>150</v>
      </c>
      <c r="J491" s="178">
        <v>4.5999999999999996</v>
      </c>
      <c r="K491" s="178">
        <v>252</v>
      </c>
      <c r="L491" s="178">
        <v>385</v>
      </c>
      <c r="M491" s="178">
        <v>0</v>
      </c>
      <c r="N491" s="179">
        <v>0</v>
      </c>
      <c r="P491" s="180">
        <v>44593</v>
      </c>
      <c r="Q491" s="178">
        <v>140</v>
      </c>
      <c r="R491" s="205">
        <f>Q491*2.88</f>
        <v>403.2</v>
      </c>
      <c r="S491" s="178">
        <v>0</v>
      </c>
      <c r="T491" s="178">
        <v>398.40000000000003</v>
      </c>
      <c r="U491" s="178">
        <v>0</v>
      </c>
      <c r="V491" s="178">
        <v>0</v>
      </c>
      <c r="W491" s="178">
        <v>0</v>
      </c>
      <c r="X491" s="178">
        <v>0</v>
      </c>
      <c r="Y491" s="178">
        <v>0</v>
      </c>
      <c r="Z491" s="178">
        <v>0</v>
      </c>
      <c r="AA491" s="178">
        <v>0</v>
      </c>
      <c r="AB491" s="206">
        <f t="shared" ref="AB491:AB518" si="120">SUM(S491:AA491)</f>
        <v>398.40000000000003</v>
      </c>
      <c r="AD491" s="180">
        <v>44593</v>
      </c>
      <c r="AE491" s="301">
        <f>S491*Assumption!$K$7</f>
        <v>0</v>
      </c>
      <c r="AF491" s="301">
        <f>T491*Assumption!$K$10</f>
        <v>16334.400000000001</v>
      </c>
      <c r="AG491" s="301">
        <f>U491*Assumption!$K$9</f>
        <v>0</v>
      </c>
      <c r="AH491" s="301">
        <f>V491*Assumption!$K$11</f>
        <v>0</v>
      </c>
      <c r="AI491" s="301">
        <f>W491*Assumption!$K$6</f>
        <v>0</v>
      </c>
      <c r="AJ491" s="301">
        <f>X491*Assumption!$K$8</f>
        <v>0</v>
      </c>
      <c r="AK491" s="301">
        <f>Y491*Assumption!$K$12</f>
        <v>0</v>
      </c>
      <c r="AL491" s="301">
        <f>Z491*Assumption!$K$14</f>
        <v>0</v>
      </c>
      <c r="AM491" s="301">
        <f>AA491*Assumption!$K$13</f>
        <v>0</v>
      </c>
      <c r="AN491" s="206">
        <f t="shared" ref="AN491:AN518" si="121">SUM(AE491:AM491)</f>
        <v>16334.400000000001</v>
      </c>
    </row>
    <row r="492" spans="2:40" x14ac:dyDescent="0.35">
      <c r="B492" s="208">
        <v>44594</v>
      </c>
      <c r="C492" s="178">
        <v>140</v>
      </c>
      <c r="D492" s="178">
        <f t="shared" ref="D492:D518" si="122">C492*2.88</f>
        <v>403.2</v>
      </c>
      <c r="E492" s="178">
        <v>32.5</v>
      </c>
      <c r="F492" s="178">
        <v>19</v>
      </c>
      <c r="G492" s="178">
        <v>185</v>
      </c>
      <c r="H492" s="178">
        <v>4.2</v>
      </c>
      <c r="I492" s="178">
        <v>150</v>
      </c>
      <c r="J492" s="178">
        <v>4.5999999999999996</v>
      </c>
      <c r="K492" s="178">
        <v>252</v>
      </c>
      <c r="L492" s="178">
        <v>385</v>
      </c>
      <c r="M492" s="178">
        <v>0</v>
      </c>
      <c r="N492" s="179">
        <v>0</v>
      </c>
      <c r="P492" s="180">
        <f>P491+1</f>
        <v>44594</v>
      </c>
      <c r="Q492" s="178">
        <v>140</v>
      </c>
      <c r="R492" s="205">
        <f t="shared" ref="R492:R518" si="123">Q492*2.88</f>
        <v>403.2</v>
      </c>
      <c r="S492" s="178">
        <v>0</v>
      </c>
      <c r="T492" s="178">
        <v>398.40000000000003</v>
      </c>
      <c r="U492" s="178">
        <v>0</v>
      </c>
      <c r="V492" s="178">
        <v>0</v>
      </c>
      <c r="W492" s="178">
        <v>0</v>
      </c>
      <c r="X492" s="178">
        <v>0</v>
      </c>
      <c r="Y492" s="178">
        <v>0</v>
      </c>
      <c r="Z492" s="178">
        <v>0</v>
      </c>
      <c r="AA492" s="178">
        <v>0</v>
      </c>
      <c r="AB492" s="206">
        <f t="shared" si="120"/>
        <v>398.40000000000003</v>
      </c>
      <c r="AD492" s="180">
        <f>AD491+1</f>
        <v>44594</v>
      </c>
      <c r="AE492" s="301">
        <f>S492*Assumption!$K$7</f>
        <v>0</v>
      </c>
      <c r="AF492" s="301">
        <f>T492*Assumption!$K$10</f>
        <v>16334.400000000001</v>
      </c>
      <c r="AG492" s="301">
        <f>U492*Assumption!$K$9</f>
        <v>0</v>
      </c>
      <c r="AH492" s="301">
        <f>V492*Assumption!$K$11</f>
        <v>0</v>
      </c>
      <c r="AI492" s="301">
        <f>W492*Assumption!$K$6</f>
        <v>0</v>
      </c>
      <c r="AJ492" s="301">
        <f>X492*Assumption!$K$8</f>
        <v>0</v>
      </c>
      <c r="AK492" s="301">
        <f>Y492*Assumption!$K$12</f>
        <v>0</v>
      </c>
      <c r="AL492" s="301">
        <f>Z492*Assumption!$K$14</f>
        <v>0</v>
      </c>
      <c r="AM492" s="301">
        <f>AA492*Assumption!$K$13</f>
        <v>0</v>
      </c>
      <c r="AN492" s="206">
        <f t="shared" si="121"/>
        <v>16334.400000000001</v>
      </c>
    </row>
    <row r="493" spans="2:40" x14ac:dyDescent="0.35">
      <c r="B493" s="208">
        <v>44595</v>
      </c>
      <c r="C493" s="178">
        <v>140</v>
      </c>
      <c r="D493" s="178">
        <f t="shared" si="122"/>
        <v>403.2</v>
      </c>
      <c r="E493" s="178">
        <v>32.5</v>
      </c>
      <c r="F493" s="178">
        <v>19</v>
      </c>
      <c r="G493" s="178">
        <v>185</v>
      </c>
      <c r="H493" s="178">
        <v>4.2</v>
      </c>
      <c r="I493" s="178">
        <v>150</v>
      </c>
      <c r="J493" s="178">
        <v>4.5999999999999996</v>
      </c>
      <c r="K493" s="178">
        <v>252</v>
      </c>
      <c r="L493" s="178">
        <v>385</v>
      </c>
      <c r="M493" s="178">
        <v>0</v>
      </c>
      <c r="N493" s="179">
        <v>0</v>
      </c>
      <c r="P493" s="180">
        <f t="shared" ref="P493:P518" si="124">P492+1</f>
        <v>44595</v>
      </c>
      <c r="Q493" s="178">
        <v>140</v>
      </c>
      <c r="R493" s="205">
        <f t="shared" si="123"/>
        <v>403.2</v>
      </c>
      <c r="S493" s="178">
        <v>0</v>
      </c>
      <c r="T493" s="178">
        <v>300</v>
      </c>
      <c r="U493" s="178">
        <v>97.199999999999989</v>
      </c>
      <c r="V493" s="178">
        <v>0</v>
      </c>
      <c r="W493" s="178">
        <v>0</v>
      </c>
      <c r="X493" s="178">
        <v>0</v>
      </c>
      <c r="Y493" s="178">
        <v>0</v>
      </c>
      <c r="Z493" s="178">
        <v>0</v>
      </c>
      <c r="AA493" s="178">
        <v>0</v>
      </c>
      <c r="AB493" s="206">
        <f t="shared" si="120"/>
        <v>397.2</v>
      </c>
      <c r="AD493" s="180">
        <f t="shared" ref="AD493:AD518" si="125">AD492+1</f>
        <v>44595</v>
      </c>
      <c r="AE493" s="301">
        <f>S493*Assumption!$K$7</f>
        <v>0</v>
      </c>
      <c r="AF493" s="301">
        <f>T493*Assumption!$K$10</f>
        <v>12300</v>
      </c>
      <c r="AG493" s="301">
        <f>U493*Assumption!$K$9</f>
        <v>5345.9999999999991</v>
      </c>
      <c r="AH493" s="301">
        <f>V493*Assumption!$K$11</f>
        <v>0</v>
      </c>
      <c r="AI493" s="301">
        <f>W493*Assumption!$K$6</f>
        <v>0</v>
      </c>
      <c r="AJ493" s="301">
        <f>X493*Assumption!$K$8</f>
        <v>0</v>
      </c>
      <c r="AK493" s="301">
        <f>Y493*Assumption!$K$12</f>
        <v>0</v>
      </c>
      <c r="AL493" s="301">
        <f>Z493*Assumption!$K$14</f>
        <v>0</v>
      </c>
      <c r="AM493" s="301">
        <f>AA493*Assumption!$K$13</f>
        <v>0</v>
      </c>
      <c r="AN493" s="206">
        <f t="shared" si="121"/>
        <v>17646</v>
      </c>
    </row>
    <row r="494" spans="2:40" x14ac:dyDescent="0.35">
      <c r="B494" s="208">
        <v>44596</v>
      </c>
      <c r="C494" s="178">
        <v>140</v>
      </c>
      <c r="D494" s="178">
        <f t="shared" si="122"/>
        <v>403.2</v>
      </c>
      <c r="E494" s="178">
        <v>32.5</v>
      </c>
      <c r="F494" s="178">
        <v>19</v>
      </c>
      <c r="G494" s="178">
        <v>185</v>
      </c>
      <c r="H494" s="178">
        <v>4.2</v>
      </c>
      <c r="I494" s="178">
        <v>150</v>
      </c>
      <c r="J494" s="178">
        <v>4.5999999999999996</v>
      </c>
      <c r="K494" s="178">
        <v>252</v>
      </c>
      <c r="L494" s="178">
        <v>385</v>
      </c>
      <c r="M494" s="178">
        <v>0</v>
      </c>
      <c r="N494" s="179">
        <v>0</v>
      </c>
      <c r="P494" s="180">
        <f t="shared" si="124"/>
        <v>44596</v>
      </c>
      <c r="Q494" s="178">
        <v>140</v>
      </c>
      <c r="R494" s="205">
        <f t="shared" si="123"/>
        <v>403.2</v>
      </c>
      <c r="S494" s="178">
        <v>0</v>
      </c>
      <c r="T494" s="178">
        <v>396</v>
      </c>
      <c r="U494" s="178">
        <v>0</v>
      </c>
      <c r="V494" s="178">
        <v>0</v>
      </c>
      <c r="W494" s="178">
        <v>0</v>
      </c>
      <c r="X494" s="178">
        <v>0</v>
      </c>
      <c r="Y494" s="178">
        <v>0</v>
      </c>
      <c r="Z494" s="178">
        <v>0</v>
      </c>
      <c r="AA494" s="178">
        <v>0</v>
      </c>
      <c r="AB494" s="206">
        <f t="shared" si="120"/>
        <v>396</v>
      </c>
      <c r="AD494" s="180">
        <f t="shared" si="125"/>
        <v>44596</v>
      </c>
      <c r="AE494" s="301">
        <f>S494*Assumption!$K$7</f>
        <v>0</v>
      </c>
      <c r="AF494" s="301">
        <f>T494*Assumption!$K$10</f>
        <v>16236</v>
      </c>
      <c r="AG494" s="301">
        <f>U494*Assumption!$K$9</f>
        <v>0</v>
      </c>
      <c r="AH494" s="301">
        <f>V494*Assumption!$K$11</f>
        <v>0</v>
      </c>
      <c r="AI494" s="301">
        <f>W494*Assumption!$K$6</f>
        <v>0</v>
      </c>
      <c r="AJ494" s="301">
        <f>X494*Assumption!$K$8</f>
        <v>0</v>
      </c>
      <c r="AK494" s="301">
        <f>Y494*Assumption!$K$12</f>
        <v>0</v>
      </c>
      <c r="AL494" s="301">
        <f>Z494*Assumption!$K$14</f>
        <v>0</v>
      </c>
      <c r="AM494" s="301">
        <f>AA494*Assumption!$K$13</f>
        <v>0</v>
      </c>
      <c r="AN494" s="206">
        <f t="shared" si="121"/>
        <v>16236</v>
      </c>
    </row>
    <row r="495" spans="2:40" x14ac:dyDescent="0.35">
      <c r="B495" s="208">
        <v>44597</v>
      </c>
      <c r="C495" s="178">
        <v>140</v>
      </c>
      <c r="D495" s="178">
        <f t="shared" si="122"/>
        <v>403.2</v>
      </c>
      <c r="E495" s="178">
        <v>32.5</v>
      </c>
      <c r="F495" s="178">
        <v>19</v>
      </c>
      <c r="G495" s="178">
        <v>185</v>
      </c>
      <c r="H495" s="178">
        <v>4.2</v>
      </c>
      <c r="I495" s="178">
        <v>150</v>
      </c>
      <c r="J495" s="178">
        <v>4.5999999999999996</v>
      </c>
      <c r="K495" s="178">
        <v>252</v>
      </c>
      <c r="L495" s="178">
        <v>385</v>
      </c>
      <c r="M495" s="178">
        <v>0</v>
      </c>
      <c r="N495" s="179">
        <v>0</v>
      </c>
      <c r="P495" s="180">
        <f t="shared" si="124"/>
        <v>44597</v>
      </c>
      <c r="Q495" s="178">
        <v>140</v>
      </c>
      <c r="R495" s="205">
        <f t="shared" si="123"/>
        <v>403.2</v>
      </c>
      <c r="S495" s="178">
        <v>0</v>
      </c>
      <c r="T495" s="178">
        <v>316.8</v>
      </c>
      <c r="U495" s="178">
        <v>75.599999999999994</v>
      </c>
      <c r="V495" s="178">
        <v>0</v>
      </c>
      <c r="W495" s="178">
        <v>0</v>
      </c>
      <c r="X495" s="178">
        <v>0</v>
      </c>
      <c r="Y495" s="178">
        <v>0</v>
      </c>
      <c r="Z495" s="178">
        <v>0</v>
      </c>
      <c r="AA495" s="178">
        <v>0</v>
      </c>
      <c r="AB495" s="206">
        <f t="shared" si="120"/>
        <v>392.4</v>
      </c>
      <c r="AD495" s="180">
        <f t="shared" si="125"/>
        <v>44597</v>
      </c>
      <c r="AE495" s="301">
        <f>S495*Assumption!$K$7</f>
        <v>0</v>
      </c>
      <c r="AF495" s="301">
        <f>T495*Assumption!$K$10</f>
        <v>12988.800000000001</v>
      </c>
      <c r="AG495" s="301">
        <f>U495*Assumption!$K$9</f>
        <v>4158</v>
      </c>
      <c r="AH495" s="301">
        <f>V495*Assumption!$K$11</f>
        <v>0</v>
      </c>
      <c r="AI495" s="301">
        <f>W495*Assumption!$K$6</f>
        <v>0</v>
      </c>
      <c r="AJ495" s="301">
        <f>X495*Assumption!$K$8</f>
        <v>0</v>
      </c>
      <c r="AK495" s="301">
        <f>Y495*Assumption!$K$12</f>
        <v>0</v>
      </c>
      <c r="AL495" s="301">
        <f>Z495*Assumption!$K$14</f>
        <v>0</v>
      </c>
      <c r="AM495" s="301">
        <f>AA495*Assumption!$K$13</f>
        <v>0</v>
      </c>
      <c r="AN495" s="206">
        <f t="shared" si="121"/>
        <v>17146.800000000003</v>
      </c>
    </row>
    <row r="496" spans="2:40" x14ac:dyDescent="0.35">
      <c r="B496" s="208">
        <v>44598</v>
      </c>
      <c r="C496" s="178">
        <v>140</v>
      </c>
      <c r="D496" s="178">
        <f t="shared" si="122"/>
        <v>403.2</v>
      </c>
      <c r="E496" s="178">
        <v>32.5</v>
      </c>
      <c r="F496" s="178">
        <v>19</v>
      </c>
      <c r="G496" s="178">
        <v>185</v>
      </c>
      <c r="H496" s="178">
        <v>4.2</v>
      </c>
      <c r="I496" s="178">
        <v>150</v>
      </c>
      <c r="J496" s="178">
        <v>4.5999999999999996</v>
      </c>
      <c r="K496" s="178">
        <v>252</v>
      </c>
      <c r="L496" s="178">
        <v>385</v>
      </c>
      <c r="M496" s="178">
        <v>0</v>
      </c>
      <c r="N496" s="179">
        <v>0</v>
      </c>
      <c r="P496" s="180">
        <f t="shared" si="124"/>
        <v>44598</v>
      </c>
      <c r="Q496" s="178">
        <v>140</v>
      </c>
      <c r="R496" s="205">
        <f t="shared" si="123"/>
        <v>403.2</v>
      </c>
      <c r="S496" s="178">
        <v>0</v>
      </c>
      <c r="T496" s="178">
        <v>314.40000000000003</v>
      </c>
      <c r="U496" s="178">
        <v>77.399999999999991</v>
      </c>
      <c r="V496" s="178">
        <v>0</v>
      </c>
      <c r="W496" s="178">
        <v>0</v>
      </c>
      <c r="X496" s="178">
        <v>0</v>
      </c>
      <c r="Y496" s="178">
        <v>0</v>
      </c>
      <c r="Z496" s="178">
        <v>0</v>
      </c>
      <c r="AA496" s="178">
        <v>0</v>
      </c>
      <c r="AB496" s="206">
        <f t="shared" si="120"/>
        <v>391.8</v>
      </c>
      <c r="AD496" s="180">
        <f t="shared" si="125"/>
        <v>44598</v>
      </c>
      <c r="AE496" s="301">
        <f>S496*Assumption!$K$7</f>
        <v>0</v>
      </c>
      <c r="AF496" s="301">
        <f>T496*Assumption!$K$10</f>
        <v>12890.400000000001</v>
      </c>
      <c r="AG496" s="301">
        <f>U496*Assumption!$K$9</f>
        <v>4256.9999999999991</v>
      </c>
      <c r="AH496" s="301">
        <f>V496*Assumption!$K$11</f>
        <v>0</v>
      </c>
      <c r="AI496" s="301">
        <f>W496*Assumption!$K$6</f>
        <v>0</v>
      </c>
      <c r="AJ496" s="301">
        <f>X496*Assumption!$K$8</f>
        <v>0</v>
      </c>
      <c r="AK496" s="301">
        <f>Y496*Assumption!$K$12</f>
        <v>0</v>
      </c>
      <c r="AL496" s="301">
        <f>Z496*Assumption!$K$14</f>
        <v>0</v>
      </c>
      <c r="AM496" s="301">
        <f>AA496*Assumption!$K$13</f>
        <v>0</v>
      </c>
      <c r="AN496" s="206">
        <f t="shared" si="121"/>
        <v>17147.400000000001</v>
      </c>
    </row>
    <row r="497" spans="2:40" x14ac:dyDescent="0.35">
      <c r="B497" s="208">
        <v>44599</v>
      </c>
      <c r="C497" s="178">
        <v>140</v>
      </c>
      <c r="D497" s="178">
        <f t="shared" si="122"/>
        <v>403.2</v>
      </c>
      <c r="E497" s="178">
        <v>32.5</v>
      </c>
      <c r="F497" s="178">
        <v>19</v>
      </c>
      <c r="G497" s="178">
        <v>185</v>
      </c>
      <c r="H497" s="178">
        <v>4.2</v>
      </c>
      <c r="I497" s="178">
        <v>150</v>
      </c>
      <c r="J497" s="178">
        <v>4.5999999999999996</v>
      </c>
      <c r="K497" s="178">
        <v>252</v>
      </c>
      <c r="L497" s="178">
        <v>385</v>
      </c>
      <c r="M497" s="178">
        <v>0</v>
      </c>
      <c r="N497" s="179">
        <v>0</v>
      </c>
      <c r="P497" s="180">
        <f t="shared" si="124"/>
        <v>44599</v>
      </c>
      <c r="Q497" s="178">
        <v>140</v>
      </c>
      <c r="R497" s="205">
        <f t="shared" si="123"/>
        <v>403.2</v>
      </c>
      <c r="S497" s="178">
        <v>0</v>
      </c>
      <c r="T497" s="178">
        <v>192</v>
      </c>
      <c r="U497" s="178">
        <v>201.6</v>
      </c>
      <c r="V497" s="178">
        <v>0</v>
      </c>
      <c r="W497" s="178">
        <v>0</v>
      </c>
      <c r="X497" s="178">
        <v>0</v>
      </c>
      <c r="Y497" s="178">
        <v>0</v>
      </c>
      <c r="Z497" s="178">
        <v>0</v>
      </c>
      <c r="AA497" s="178">
        <v>0</v>
      </c>
      <c r="AB497" s="206">
        <f t="shared" si="120"/>
        <v>393.6</v>
      </c>
      <c r="AD497" s="180">
        <f t="shared" si="125"/>
        <v>44599</v>
      </c>
      <c r="AE497" s="301">
        <f>S497*Assumption!$K$7</f>
        <v>0</v>
      </c>
      <c r="AF497" s="301">
        <f>T497*Assumption!$K$10</f>
        <v>7872</v>
      </c>
      <c r="AG497" s="301">
        <f>U497*Assumption!$K$9</f>
        <v>11088</v>
      </c>
      <c r="AH497" s="301">
        <f>V497*Assumption!$K$11</f>
        <v>0</v>
      </c>
      <c r="AI497" s="301">
        <f>W497*Assumption!$K$6</f>
        <v>0</v>
      </c>
      <c r="AJ497" s="301">
        <f>X497*Assumption!$K$8</f>
        <v>0</v>
      </c>
      <c r="AK497" s="301">
        <f>Y497*Assumption!$K$12</f>
        <v>0</v>
      </c>
      <c r="AL497" s="301">
        <f>Z497*Assumption!$K$14</f>
        <v>0</v>
      </c>
      <c r="AM497" s="301">
        <f>AA497*Assumption!$K$13</f>
        <v>0</v>
      </c>
      <c r="AN497" s="206">
        <f t="shared" si="121"/>
        <v>18960</v>
      </c>
    </row>
    <row r="498" spans="2:40" x14ac:dyDescent="0.35">
      <c r="B498" s="208">
        <v>44600</v>
      </c>
      <c r="C498" s="178">
        <v>140</v>
      </c>
      <c r="D498" s="178">
        <f t="shared" si="122"/>
        <v>403.2</v>
      </c>
      <c r="E498" s="178">
        <v>31.5</v>
      </c>
      <c r="F498" s="178">
        <v>19</v>
      </c>
      <c r="G498" s="178">
        <v>190</v>
      </c>
      <c r="H498" s="178">
        <v>4.2</v>
      </c>
      <c r="I498" s="178">
        <v>152</v>
      </c>
      <c r="J498" s="178">
        <v>4.5999999999999996</v>
      </c>
      <c r="K498" s="178">
        <v>252</v>
      </c>
      <c r="L498" s="178">
        <v>385</v>
      </c>
      <c r="M498" s="178">
        <v>0</v>
      </c>
      <c r="N498" s="179">
        <v>0</v>
      </c>
      <c r="P498" s="180">
        <f t="shared" si="124"/>
        <v>44600</v>
      </c>
      <c r="Q498" s="178">
        <v>140</v>
      </c>
      <c r="R498" s="205">
        <f t="shared" si="123"/>
        <v>403.2</v>
      </c>
      <c r="S498" s="178">
        <v>0</v>
      </c>
      <c r="T498" s="178">
        <v>336</v>
      </c>
      <c r="U498" s="178">
        <v>0</v>
      </c>
      <c r="V498" s="178">
        <v>0</v>
      </c>
      <c r="W498" s="178">
        <v>0</v>
      </c>
      <c r="X498" s="178">
        <v>0</v>
      </c>
      <c r="Y498" s="178">
        <v>60</v>
      </c>
      <c r="Z498" s="178">
        <v>0</v>
      </c>
      <c r="AA498" s="178">
        <v>0</v>
      </c>
      <c r="AB498" s="206">
        <f t="shared" si="120"/>
        <v>396</v>
      </c>
      <c r="AD498" s="180">
        <f t="shared" si="125"/>
        <v>44600</v>
      </c>
      <c r="AE498" s="301">
        <f>S498*Assumption!$K$7</f>
        <v>0</v>
      </c>
      <c r="AF498" s="301">
        <f>T498*Assumption!$K$10</f>
        <v>13776</v>
      </c>
      <c r="AG498" s="301">
        <f>U498*Assumption!$K$9</f>
        <v>0</v>
      </c>
      <c r="AH498" s="301">
        <f>V498*Assumption!$K$11</f>
        <v>0</v>
      </c>
      <c r="AI498" s="301">
        <f>W498*Assumption!$K$6</f>
        <v>0</v>
      </c>
      <c r="AJ498" s="301">
        <f>X498*Assumption!$K$8</f>
        <v>0</v>
      </c>
      <c r="AK498" s="301">
        <f>Y498*Assumption!$K$12</f>
        <v>1980</v>
      </c>
      <c r="AL498" s="301">
        <f>Z498*Assumption!$K$14</f>
        <v>0</v>
      </c>
      <c r="AM498" s="301">
        <f>AA498*Assumption!$K$13</f>
        <v>0</v>
      </c>
      <c r="AN498" s="206">
        <f t="shared" si="121"/>
        <v>15756</v>
      </c>
    </row>
    <row r="499" spans="2:40" x14ac:dyDescent="0.35">
      <c r="B499" s="208">
        <v>44601</v>
      </c>
      <c r="C499" s="178">
        <v>140</v>
      </c>
      <c r="D499" s="178">
        <f t="shared" si="122"/>
        <v>403.2</v>
      </c>
      <c r="E499" s="178">
        <v>31.5</v>
      </c>
      <c r="F499" s="178">
        <v>19</v>
      </c>
      <c r="G499" s="178">
        <v>190</v>
      </c>
      <c r="H499" s="178">
        <v>4.2</v>
      </c>
      <c r="I499" s="178">
        <v>152</v>
      </c>
      <c r="J499" s="178">
        <v>4.5999999999999996</v>
      </c>
      <c r="K499" s="178">
        <v>252</v>
      </c>
      <c r="L499" s="178">
        <v>385</v>
      </c>
      <c r="M499" s="178">
        <v>0</v>
      </c>
      <c r="N499" s="179">
        <v>0</v>
      </c>
      <c r="P499" s="180">
        <f t="shared" si="124"/>
        <v>44601</v>
      </c>
      <c r="Q499" s="178">
        <v>140</v>
      </c>
      <c r="R499" s="205">
        <f t="shared" si="123"/>
        <v>403.2</v>
      </c>
      <c r="S499" s="178">
        <v>64.8</v>
      </c>
      <c r="T499" s="178">
        <v>240</v>
      </c>
      <c r="U499" s="178">
        <v>90</v>
      </c>
      <c r="V499" s="178">
        <v>0</v>
      </c>
      <c r="W499" s="178">
        <v>0</v>
      </c>
      <c r="X499" s="178">
        <v>0</v>
      </c>
      <c r="Y499" s="178">
        <v>0</v>
      </c>
      <c r="Z499" s="178">
        <v>0</v>
      </c>
      <c r="AA499" s="178">
        <v>0</v>
      </c>
      <c r="AB499" s="206">
        <f t="shared" si="120"/>
        <v>394.8</v>
      </c>
      <c r="AD499" s="180">
        <f t="shared" si="125"/>
        <v>44601</v>
      </c>
      <c r="AE499" s="301">
        <f>S499*Assumption!$K$7</f>
        <v>5378.4</v>
      </c>
      <c r="AF499" s="301">
        <f>T499*Assumption!$K$10</f>
        <v>9840</v>
      </c>
      <c r="AG499" s="301">
        <f>U499*Assumption!$K$9</f>
        <v>4950</v>
      </c>
      <c r="AH499" s="301">
        <f>V499*Assumption!$K$11</f>
        <v>0</v>
      </c>
      <c r="AI499" s="301">
        <f>W499*Assumption!$K$6</f>
        <v>0</v>
      </c>
      <c r="AJ499" s="301">
        <f>X499*Assumption!$K$8</f>
        <v>0</v>
      </c>
      <c r="AK499" s="301">
        <f>Y499*Assumption!$K$12</f>
        <v>0</v>
      </c>
      <c r="AL499" s="301">
        <f>Z499*Assumption!$K$14</f>
        <v>0</v>
      </c>
      <c r="AM499" s="301">
        <f>AA499*Assumption!$K$13</f>
        <v>0</v>
      </c>
      <c r="AN499" s="206">
        <f t="shared" si="121"/>
        <v>20168.400000000001</v>
      </c>
    </row>
    <row r="500" spans="2:40" x14ac:dyDescent="0.35">
      <c r="B500" s="208">
        <f>B499+1</f>
        <v>44602</v>
      </c>
      <c r="C500" s="178">
        <v>140</v>
      </c>
      <c r="D500" s="178">
        <f t="shared" si="122"/>
        <v>403.2</v>
      </c>
      <c r="E500" s="178">
        <v>31.5</v>
      </c>
      <c r="F500" s="178">
        <v>19</v>
      </c>
      <c r="G500" s="178">
        <v>190</v>
      </c>
      <c r="H500" s="178">
        <v>4.2</v>
      </c>
      <c r="I500" s="178">
        <v>152</v>
      </c>
      <c r="J500" s="178">
        <v>4.5999999999999996</v>
      </c>
      <c r="K500" s="178">
        <v>252</v>
      </c>
      <c r="L500" s="178">
        <v>385</v>
      </c>
      <c r="M500" s="178">
        <v>0</v>
      </c>
      <c r="N500" s="179">
        <v>0</v>
      </c>
      <c r="P500" s="180">
        <f t="shared" si="124"/>
        <v>44602</v>
      </c>
      <c r="Q500" s="178">
        <v>140</v>
      </c>
      <c r="R500" s="205">
        <f t="shared" si="123"/>
        <v>403.2</v>
      </c>
      <c r="S500" s="178">
        <v>276</v>
      </c>
      <c r="T500" s="178">
        <v>117.60000000000001</v>
      </c>
      <c r="U500" s="178">
        <v>0</v>
      </c>
      <c r="V500" s="178">
        <v>0</v>
      </c>
      <c r="W500" s="178">
        <v>0</v>
      </c>
      <c r="X500" s="178">
        <v>0</v>
      </c>
      <c r="Y500" s="178">
        <v>0</v>
      </c>
      <c r="Z500" s="178">
        <v>0</v>
      </c>
      <c r="AA500" s="178">
        <v>0</v>
      </c>
      <c r="AB500" s="206">
        <f t="shared" si="120"/>
        <v>393.6</v>
      </c>
      <c r="AD500" s="180">
        <f t="shared" si="125"/>
        <v>44602</v>
      </c>
      <c r="AE500" s="301">
        <f>S500*Assumption!$K$7</f>
        <v>22908</v>
      </c>
      <c r="AF500" s="301">
        <f>T500*Assumption!$K$10</f>
        <v>4821.6000000000004</v>
      </c>
      <c r="AG500" s="301">
        <f>U500*Assumption!$K$9</f>
        <v>0</v>
      </c>
      <c r="AH500" s="301">
        <f>V500*Assumption!$K$11</f>
        <v>0</v>
      </c>
      <c r="AI500" s="301">
        <f>W500*Assumption!$K$6</f>
        <v>0</v>
      </c>
      <c r="AJ500" s="301">
        <f>X500*Assumption!$K$8</f>
        <v>0</v>
      </c>
      <c r="AK500" s="301">
        <f>Y500*Assumption!$K$12</f>
        <v>0</v>
      </c>
      <c r="AL500" s="301">
        <f>Z500*Assumption!$K$14</f>
        <v>0</v>
      </c>
      <c r="AM500" s="301">
        <f>AA500*Assumption!$K$13</f>
        <v>0</v>
      </c>
      <c r="AN500" s="206">
        <f t="shared" si="121"/>
        <v>27729.599999999999</v>
      </c>
    </row>
    <row r="501" spans="2:40" x14ac:dyDescent="0.35">
      <c r="B501" s="208">
        <f t="shared" ref="B501:B518" si="126">B500+1</f>
        <v>44603</v>
      </c>
      <c r="C501" s="178">
        <v>140</v>
      </c>
      <c r="D501" s="178">
        <f t="shared" si="122"/>
        <v>403.2</v>
      </c>
      <c r="E501" s="178">
        <v>31.5</v>
      </c>
      <c r="F501" s="178">
        <v>19</v>
      </c>
      <c r="G501" s="178">
        <v>190</v>
      </c>
      <c r="H501" s="178">
        <v>4.2</v>
      </c>
      <c r="I501" s="178">
        <v>152</v>
      </c>
      <c r="J501" s="178">
        <v>4.5999999999999996</v>
      </c>
      <c r="K501" s="178">
        <v>252</v>
      </c>
      <c r="L501" s="178">
        <v>385</v>
      </c>
      <c r="M501" s="178">
        <v>0</v>
      </c>
      <c r="N501" s="179">
        <v>0</v>
      </c>
      <c r="P501" s="180">
        <f t="shared" si="124"/>
        <v>44603</v>
      </c>
      <c r="Q501" s="178">
        <v>140</v>
      </c>
      <c r="R501" s="205">
        <f t="shared" si="123"/>
        <v>403.2</v>
      </c>
      <c r="S501" s="178">
        <v>216</v>
      </c>
      <c r="T501" s="178">
        <v>0</v>
      </c>
      <c r="U501" s="178">
        <v>180</v>
      </c>
      <c r="V501" s="178">
        <v>0</v>
      </c>
      <c r="W501" s="178">
        <v>0</v>
      </c>
      <c r="X501" s="178">
        <v>0</v>
      </c>
      <c r="Y501" s="178">
        <v>0</v>
      </c>
      <c r="Z501" s="178">
        <v>0</v>
      </c>
      <c r="AA501" s="178">
        <v>0</v>
      </c>
      <c r="AB501" s="206">
        <f t="shared" si="120"/>
        <v>396</v>
      </c>
      <c r="AD501" s="180">
        <f t="shared" si="125"/>
        <v>44603</v>
      </c>
      <c r="AE501" s="301">
        <f>S501*Assumption!$K$7</f>
        <v>17928</v>
      </c>
      <c r="AF501" s="301">
        <f>T501*Assumption!$K$10</f>
        <v>0</v>
      </c>
      <c r="AG501" s="301">
        <f>U501*Assumption!$K$9</f>
        <v>9900</v>
      </c>
      <c r="AH501" s="301">
        <f>V501*Assumption!$K$11</f>
        <v>0</v>
      </c>
      <c r="AI501" s="301">
        <f>W501*Assumption!$K$6</f>
        <v>0</v>
      </c>
      <c r="AJ501" s="301">
        <f>X501*Assumption!$K$8</f>
        <v>0</v>
      </c>
      <c r="AK501" s="301">
        <f>Y501*Assumption!$K$12</f>
        <v>0</v>
      </c>
      <c r="AL501" s="301">
        <f>Z501*Assumption!$K$14</f>
        <v>0</v>
      </c>
      <c r="AM501" s="301">
        <f>AA501*Assumption!$K$13</f>
        <v>0</v>
      </c>
      <c r="AN501" s="206">
        <f t="shared" si="121"/>
        <v>27828</v>
      </c>
    </row>
    <row r="502" spans="2:40" x14ac:dyDescent="0.35">
      <c r="B502" s="208">
        <f t="shared" si="126"/>
        <v>44604</v>
      </c>
      <c r="C502" s="178">
        <v>140</v>
      </c>
      <c r="D502" s="178">
        <f t="shared" si="122"/>
        <v>403.2</v>
      </c>
      <c r="E502" s="178">
        <v>31.5</v>
      </c>
      <c r="F502" s="178">
        <v>19</v>
      </c>
      <c r="G502" s="178">
        <v>190</v>
      </c>
      <c r="H502" s="178">
        <v>4.2</v>
      </c>
      <c r="I502" s="178">
        <v>152</v>
      </c>
      <c r="J502" s="178">
        <v>4.5999999999999996</v>
      </c>
      <c r="K502" s="178">
        <v>252</v>
      </c>
      <c r="L502" s="178">
        <v>385</v>
      </c>
      <c r="M502" s="178">
        <v>0</v>
      </c>
      <c r="N502" s="179">
        <v>0</v>
      </c>
      <c r="P502" s="180">
        <f t="shared" si="124"/>
        <v>44604</v>
      </c>
      <c r="Q502" s="178">
        <v>140</v>
      </c>
      <c r="R502" s="205">
        <f t="shared" si="123"/>
        <v>403.2</v>
      </c>
      <c r="S502" s="178">
        <v>396</v>
      </c>
      <c r="T502" s="178">
        <v>0</v>
      </c>
      <c r="U502" s="178">
        <v>0</v>
      </c>
      <c r="V502" s="178">
        <v>0</v>
      </c>
      <c r="W502" s="178">
        <v>0</v>
      </c>
      <c r="X502" s="178">
        <v>0</v>
      </c>
      <c r="Y502" s="178">
        <v>0</v>
      </c>
      <c r="Z502" s="178">
        <v>0</v>
      </c>
      <c r="AA502" s="178">
        <v>0</v>
      </c>
      <c r="AB502" s="206">
        <f t="shared" si="120"/>
        <v>396</v>
      </c>
      <c r="AD502" s="180">
        <f t="shared" si="125"/>
        <v>44604</v>
      </c>
      <c r="AE502" s="301">
        <f>S502*Assumption!$K$7</f>
        <v>32868</v>
      </c>
      <c r="AF502" s="301">
        <f>T502*Assumption!$K$10</f>
        <v>0</v>
      </c>
      <c r="AG502" s="301">
        <f>U502*Assumption!$K$9</f>
        <v>0</v>
      </c>
      <c r="AH502" s="301">
        <f>V502*Assumption!$K$11</f>
        <v>0</v>
      </c>
      <c r="AI502" s="301">
        <f>W502*Assumption!$K$6</f>
        <v>0</v>
      </c>
      <c r="AJ502" s="301">
        <f>X502*Assumption!$K$8</f>
        <v>0</v>
      </c>
      <c r="AK502" s="301">
        <f>Y502*Assumption!$K$12</f>
        <v>0</v>
      </c>
      <c r="AL502" s="301">
        <f>Z502*Assumption!$K$14</f>
        <v>0</v>
      </c>
      <c r="AM502" s="301">
        <f>AA502*Assumption!$K$13</f>
        <v>0</v>
      </c>
      <c r="AN502" s="206">
        <f t="shared" si="121"/>
        <v>32868</v>
      </c>
    </row>
    <row r="503" spans="2:40" x14ac:dyDescent="0.35">
      <c r="B503" s="208">
        <f t="shared" si="126"/>
        <v>44605</v>
      </c>
      <c r="C503" s="178">
        <v>140</v>
      </c>
      <c r="D503" s="178">
        <f t="shared" si="122"/>
        <v>403.2</v>
      </c>
      <c r="E503" s="178">
        <v>30</v>
      </c>
      <c r="F503" s="178">
        <v>19.75</v>
      </c>
      <c r="G503" s="178">
        <v>205</v>
      </c>
      <c r="H503" s="178">
        <v>4.2</v>
      </c>
      <c r="I503" s="178">
        <v>148</v>
      </c>
      <c r="J503" s="178">
        <v>4.5999999999999996</v>
      </c>
      <c r="K503" s="178">
        <v>252</v>
      </c>
      <c r="L503" s="178">
        <v>385</v>
      </c>
      <c r="M503" s="178">
        <v>0</v>
      </c>
      <c r="N503" s="179">
        <v>0</v>
      </c>
      <c r="P503" s="180">
        <f t="shared" si="124"/>
        <v>44605</v>
      </c>
      <c r="Q503" s="178">
        <v>140</v>
      </c>
      <c r="R503" s="205">
        <f t="shared" si="123"/>
        <v>403.2</v>
      </c>
      <c r="S503" s="178">
        <v>0</v>
      </c>
      <c r="T503" s="178">
        <v>240</v>
      </c>
      <c r="U503" s="178">
        <v>90</v>
      </c>
      <c r="V503" s="178">
        <v>66.239999999999995</v>
      </c>
      <c r="W503" s="178">
        <v>0</v>
      </c>
      <c r="X503" s="178">
        <v>0</v>
      </c>
      <c r="Y503" s="178">
        <v>0</v>
      </c>
      <c r="Z503" s="178">
        <v>0</v>
      </c>
      <c r="AA503" s="178">
        <v>0</v>
      </c>
      <c r="AB503" s="206">
        <f t="shared" si="120"/>
        <v>396.24</v>
      </c>
      <c r="AD503" s="180">
        <f t="shared" si="125"/>
        <v>44605</v>
      </c>
      <c r="AE503" s="301">
        <f>S503*Assumption!$K$7</f>
        <v>0</v>
      </c>
      <c r="AF503" s="301">
        <f>T503*Assumption!$K$10</f>
        <v>9840</v>
      </c>
      <c r="AG503" s="301">
        <f>U503*Assumption!$K$9</f>
        <v>4950</v>
      </c>
      <c r="AH503" s="301">
        <f>V503*Assumption!$K$11</f>
        <v>2450.8799999999997</v>
      </c>
      <c r="AI503" s="301">
        <f>W503*Assumption!$K$6</f>
        <v>0</v>
      </c>
      <c r="AJ503" s="301">
        <f>X503*Assumption!$K$8</f>
        <v>0</v>
      </c>
      <c r="AK503" s="301">
        <f>Y503*Assumption!$K$12</f>
        <v>0</v>
      </c>
      <c r="AL503" s="301">
        <f>Z503*Assumption!$K$14</f>
        <v>0</v>
      </c>
      <c r="AM503" s="301">
        <f>AA503*Assumption!$K$13</f>
        <v>0</v>
      </c>
      <c r="AN503" s="206">
        <f t="shared" si="121"/>
        <v>17240.88</v>
      </c>
    </row>
    <row r="504" spans="2:40" x14ac:dyDescent="0.35">
      <c r="B504" s="208">
        <f t="shared" si="126"/>
        <v>44606</v>
      </c>
      <c r="C504" s="178">
        <v>140</v>
      </c>
      <c r="D504" s="178">
        <f t="shared" si="122"/>
        <v>403.2</v>
      </c>
      <c r="E504" s="178">
        <v>30</v>
      </c>
      <c r="F504" s="178">
        <v>19.75</v>
      </c>
      <c r="G504" s="178">
        <v>205</v>
      </c>
      <c r="H504" s="178">
        <v>4.2</v>
      </c>
      <c r="I504" s="178">
        <v>148</v>
      </c>
      <c r="J504" s="178">
        <v>4.5999999999999996</v>
      </c>
      <c r="K504" s="178">
        <v>252</v>
      </c>
      <c r="L504" s="178">
        <v>385</v>
      </c>
      <c r="M504" s="178">
        <v>0</v>
      </c>
      <c r="N504" s="179">
        <v>0</v>
      </c>
      <c r="P504" s="180">
        <f t="shared" si="124"/>
        <v>44606</v>
      </c>
      <c r="Q504" s="178">
        <v>140</v>
      </c>
      <c r="R504" s="205">
        <f t="shared" si="123"/>
        <v>403.2</v>
      </c>
      <c r="S504" s="178">
        <v>210</v>
      </c>
      <c r="T504" s="178">
        <v>108</v>
      </c>
      <c r="U504" s="178">
        <v>0</v>
      </c>
      <c r="V504" s="178">
        <v>77.28</v>
      </c>
      <c r="W504" s="178">
        <v>0</v>
      </c>
      <c r="X504" s="178">
        <v>0</v>
      </c>
      <c r="Y504" s="178">
        <v>0</v>
      </c>
      <c r="Z504" s="178">
        <v>0</v>
      </c>
      <c r="AA504" s="178">
        <v>0</v>
      </c>
      <c r="AB504" s="206">
        <f t="shared" si="120"/>
        <v>395.28</v>
      </c>
      <c r="AD504" s="180">
        <f t="shared" si="125"/>
        <v>44606</v>
      </c>
      <c r="AE504" s="301">
        <f>S504*Assumption!$K$7</f>
        <v>17430</v>
      </c>
      <c r="AF504" s="301">
        <f>T504*Assumption!$K$10</f>
        <v>4428</v>
      </c>
      <c r="AG504" s="301">
        <f>U504*Assumption!$K$9</f>
        <v>0</v>
      </c>
      <c r="AH504" s="301">
        <f>V504*Assumption!$K$11</f>
        <v>2859.36</v>
      </c>
      <c r="AI504" s="301">
        <f>W504*Assumption!$K$6</f>
        <v>0</v>
      </c>
      <c r="AJ504" s="301">
        <f>X504*Assumption!$K$8</f>
        <v>0</v>
      </c>
      <c r="AK504" s="301">
        <f>Y504*Assumption!$K$12</f>
        <v>0</v>
      </c>
      <c r="AL504" s="301">
        <f>Z504*Assumption!$K$14</f>
        <v>0</v>
      </c>
      <c r="AM504" s="301">
        <f>AA504*Assumption!$K$13</f>
        <v>0</v>
      </c>
      <c r="AN504" s="206">
        <f t="shared" si="121"/>
        <v>24717.360000000001</v>
      </c>
    </row>
    <row r="505" spans="2:40" x14ac:dyDescent="0.35">
      <c r="B505" s="208">
        <f t="shared" si="126"/>
        <v>44607</v>
      </c>
      <c r="C505" s="178">
        <v>140</v>
      </c>
      <c r="D505" s="178">
        <f t="shared" si="122"/>
        <v>403.2</v>
      </c>
      <c r="E505" s="178">
        <v>30</v>
      </c>
      <c r="F505" s="178">
        <v>19.75</v>
      </c>
      <c r="G505" s="178">
        <v>205</v>
      </c>
      <c r="H505" s="178">
        <v>4.2</v>
      </c>
      <c r="I505" s="178">
        <v>148</v>
      </c>
      <c r="J505" s="178">
        <v>4.5999999999999996</v>
      </c>
      <c r="K505" s="178">
        <v>252</v>
      </c>
      <c r="L505" s="178">
        <v>385</v>
      </c>
      <c r="M505" s="178">
        <v>0</v>
      </c>
      <c r="N505" s="179">
        <v>0</v>
      </c>
      <c r="P505" s="180">
        <f t="shared" si="124"/>
        <v>44607</v>
      </c>
      <c r="Q505" s="178">
        <v>140</v>
      </c>
      <c r="R505" s="205">
        <f t="shared" si="123"/>
        <v>403.2</v>
      </c>
      <c r="S505" s="178">
        <v>138</v>
      </c>
      <c r="T505" s="178">
        <v>72</v>
      </c>
      <c r="U505" s="178">
        <v>151.19999999999999</v>
      </c>
      <c r="V505" s="178">
        <v>0</v>
      </c>
      <c r="W505" s="178">
        <v>0</v>
      </c>
      <c r="X505" s="178">
        <v>0</v>
      </c>
      <c r="Y505" s="178">
        <v>0</v>
      </c>
      <c r="Z505" s="178">
        <v>0</v>
      </c>
      <c r="AA505" s="178">
        <v>36</v>
      </c>
      <c r="AB505" s="206">
        <f t="shared" si="120"/>
        <v>397.2</v>
      </c>
      <c r="AD505" s="180">
        <f t="shared" si="125"/>
        <v>44607</v>
      </c>
      <c r="AE505" s="301">
        <f>S505*Assumption!$K$7</f>
        <v>11454</v>
      </c>
      <c r="AF505" s="301">
        <f>T505*Assumption!$K$10</f>
        <v>2952</v>
      </c>
      <c r="AG505" s="301">
        <f>U505*Assumption!$K$9</f>
        <v>8316</v>
      </c>
      <c r="AH505" s="301">
        <f>V505*Assumption!$K$11</f>
        <v>0</v>
      </c>
      <c r="AI505" s="301">
        <f>W505*Assumption!$K$6</f>
        <v>0</v>
      </c>
      <c r="AJ505" s="301">
        <f>X505*Assumption!$K$8</f>
        <v>0</v>
      </c>
      <c r="AK505" s="301">
        <f>Y505*Assumption!$K$12</f>
        <v>0</v>
      </c>
      <c r="AL505" s="301">
        <f>Z505*Assumption!$K$14</f>
        <v>0</v>
      </c>
      <c r="AM505" s="301">
        <f>AA505*Assumption!$K$13</f>
        <v>972</v>
      </c>
      <c r="AN505" s="206">
        <f t="shared" si="121"/>
        <v>23694</v>
      </c>
    </row>
    <row r="506" spans="2:40" x14ac:dyDescent="0.35">
      <c r="B506" s="208">
        <f t="shared" si="126"/>
        <v>44608</v>
      </c>
      <c r="C506" s="178">
        <v>140</v>
      </c>
      <c r="D506" s="178">
        <f t="shared" si="122"/>
        <v>403.2</v>
      </c>
      <c r="E506" s="178">
        <v>28</v>
      </c>
      <c r="F506" s="178">
        <v>20</v>
      </c>
      <c r="G506" s="178">
        <v>210</v>
      </c>
      <c r="H506" s="178">
        <v>4.2</v>
      </c>
      <c r="I506" s="178">
        <v>148</v>
      </c>
      <c r="J506" s="178">
        <v>4.5999999999999996</v>
      </c>
      <c r="K506" s="178">
        <v>252</v>
      </c>
      <c r="L506" s="178">
        <v>385</v>
      </c>
      <c r="M506" s="178">
        <v>0</v>
      </c>
      <c r="N506" s="179">
        <v>0</v>
      </c>
      <c r="P506" s="180">
        <f t="shared" si="124"/>
        <v>44608</v>
      </c>
      <c r="Q506" s="178">
        <v>140</v>
      </c>
      <c r="R506" s="205">
        <f t="shared" si="123"/>
        <v>403.2</v>
      </c>
      <c r="S506" s="178">
        <v>132</v>
      </c>
      <c r="T506" s="178">
        <v>84</v>
      </c>
      <c r="U506" s="178">
        <v>180</v>
      </c>
      <c r="V506" s="178">
        <v>0</v>
      </c>
      <c r="W506" s="178">
        <v>0</v>
      </c>
      <c r="X506" s="178">
        <v>0</v>
      </c>
      <c r="Y506" s="178">
        <v>0</v>
      </c>
      <c r="Z506" s="178">
        <v>0</v>
      </c>
      <c r="AA506" s="178">
        <v>0</v>
      </c>
      <c r="AB506" s="206">
        <f t="shared" si="120"/>
        <v>396</v>
      </c>
      <c r="AD506" s="180">
        <f t="shared" si="125"/>
        <v>44608</v>
      </c>
      <c r="AE506" s="301">
        <f>S506*Assumption!$K$7</f>
        <v>10956</v>
      </c>
      <c r="AF506" s="301">
        <f>T506*Assumption!$K$10</f>
        <v>3444</v>
      </c>
      <c r="AG506" s="301">
        <f>U506*Assumption!$K$9</f>
        <v>9900</v>
      </c>
      <c r="AH506" s="301">
        <f>V506*Assumption!$K$11</f>
        <v>0</v>
      </c>
      <c r="AI506" s="301">
        <f>W506*Assumption!$K$6</f>
        <v>0</v>
      </c>
      <c r="AJ506" s="301">
        <f>X506*Assumption!$K$8</f>
        <v>0</v>
      </c>
      <c r="AK506" s="301">
        <f>Y506*Assumption!$K$12</f>
        <v>0</v>
      </c>
      <c r="AL506" s="301">
        <f>Z506*Assumption!$K$14</f>
        <v>0</v>
      </c>
      <c r="AM506" s="301">
        <f>AA506*Assumption!$K$13</f>
        <v>0</v>
      </c>
      <c r="AN506" s="206">
        <f t="shared" si="121"/>
        <v>24300</v>
      </c>
    </row>
    <row r="507" spans="2:40" x14ac:dyDescent="0.35">
      <c r="B507" s="208">
        <f t="shared" si="126"/>
        <v>44609</v>
      </c>
      <c r="C507" s="178">
        <v>140</v>
      </c>
      <c r="D507" s="178">
        <f t="shared" si="122"/>
        <v>403.2</v>
      </c>
      <c r="E507" s="178">
        <v>28</v>
      </c>
      <c r="F507" s="178">
        <v>20</v>
      </c>
      <c r="G507" s="178">
        <v>210</v>
      </c>
      <c r="H507" s="178">
        <v>4.2</v>
      </c>
      <c r="I507" s="178">
        <v>148</v>
      </c>
      <c r="J507" s="178">
        <v>4.5999999999999996</v>
      </c>
      <c r="K507" s="178">
        <v>252</v>
      </c>
      <c r="L507" s="178">
        <v>385</v>
      </c>
      <c r="M507" s="178">
        <v>0</v>
      </c>
      <c r="N507" s="179">
        <v>0</v>
      </c>
      <c r="P507" s="180">
        <f t="shared" si="124"/>
        <v>44609</v>
      </c>
      <c r="Q507" s="178">
        <v>140</v>
      </c>
      <c r="R507" s="205">
        <f t="shared" si="123"/>
        <v>403.2</v>
      </c>
      <c r="S507" s="178">
        <v>144</v>
      </c>
      <c r="T507" s="178">
        <v>252</v>
      </c>
      <c r="U507" s="178">
        <v>0</v>
      </c>
      <c r="V507" s="178">
        <v>0</v>
      </c>
      <c r="W507" s="178">
        <v>0</v>
      </c>
      <c r="X507" s="178">
        <v>0</v>
      </c>
      <c r="Y507" s="178">
        <v>0</v>
      </c>
      <c r="Z507" s="178">
        <v>0</v>
      </c>
      <c r="AA507" s="178">
        <v>0</v>
      </c>
      <c r="AB507" s="206">
        <f t="shared" si="120"/>
        <v>396</v>
      </c>
      <c r="AD507" s="180">
        <f t="shared" si="125"/>
        <v>44609</v>
      </c>
      <c r="AE507" s="301">
        <f>S507*Assumption!$K$7</f>
        <v>11952</v>
      </c>
      <c r="AF507" s="301">
        <f>T507*Assumption!$K$10</f>
        <v>10332</v>
      </c>
      <c r="AG507" s="301">
        <f>U507*Assumption!$K$9</f>
        <v>0</v>
      </c>
      <c r="AH507" s="301">
        <f>V507*Assumption!$K$11</f>
        <v>0</v>
      </c>
      <c r="AI507" s="301">
        <f>W507*Assumption!$K$6</f>
        <v>0</v>
      </c>
      <c r="AJ507" s="301">
        <f>X507*Assumption!$K$8</f>
        <v>0</v>
      </c>
      <c r="AK507" s="301">
        <f>Y507*Assumption!$K$12</f>
        <v>0</v>
      </c>
      <c r="AL507" s="301">
        <f>Z507*Assumption!$K$14</f>
        <v>0</v>
      </c>
      <c r="AM507" s="301">
        <f>AA507*Assumption!$K$13</f>
        <v>0</v>
      </c>
      <c r="AN507" s="206">
        <f t="shared" si="121"/>
        <v>22284</v>
      </c>
    </row>
    <row r="508" spans="2:40" x14ac:dyDescent="0.35">
      <c r="B508" s="208">
        <f t="shared" si="126"/>
        <v>44610</v>
      </c>
      <c r="C508" s="178">
        <v>140</v>
      </c>
      <c r="D508" s="178">
        <f t="shared" si="122"/>
        <v>403.2</v>
      </c>
      <c r="E508" s="178">
        <v>28</v>
      </c>
      <c r="F508" s="178">
        <v>20</v>
      </c>
      <c r="G508" s="178">
        <v>210</v>
      </c>
      <c r="H508" s="178">
        <v>4.2</v>
      </c>
      <c r="I508" s="178">
        <v>148</v>
      </c>
      <c r="J508" s="178">
        <v>4.5999999999999996</v>
      </c>
      <c r="K508" s="178">
        <v>252</v>
      </c>
      <c r="L508" s="178">
        <v>385</v>
      </c>
      <c r="M508" s="178">
        <v>0</v>
      </c>
      <c r="N508" s="179">
        <v>0</v>
      </c>
      <c r="P508" s="180">
        <f t="shared" si="124"/>
        <v>44610</v>
      </c>
      <c r="Q508" s="178">
        <v>140</v>
      </c>
      <c r="R508" s="205">
        <f t="shared" si="123"/>
        <v>403.2</v>
      </c>
      <c r="S508" s="178">
        <v>396</v>
      </c>
      <c r="T508" s="178">
        <v>0</v>
      </c>
      <c r="U508" s="178">
        <v>0</v>
      </c>
      <c r="V508" s="178">
        <v>0</v>
      </c>
      <c r="W508" s="178">
        <v>0</v>
      </c>
      <c r="X508" s="178">
        <v>0</v>
      </c>
      <c r="Y508" s="178">
        <v>0</v>
      </c>
      <c r="Z508" s="178">
        <v>0</v>
      </c>
      <c r="AA508" s="178">
        <v>0</v>
      </c>
      <c r="AB508" s="206">
        <f t="shared" si="120"/>
        <v>396</v>
      </c>
      <c r="AD508" s="180">
        <f t="shared" si="125"/>
        <v>44610</v>
      </c>
      <c r="AE508" s="301">
        <f>S508*Assumption!$K$7</f>
        <v>32868</v>
      </c>
      <c r="AF508" s="301">
        <f>T508*Assumption!$K$10</f>
        <v>0</v>
      </c>
      <c r="AG508" s="301">
        <f>U508*Assumption!$K$9</f>
        <v>0</v>
      </c>
      <c r="AH508" s="301">
        <f>V508*Assumption!$K$11</f>
        <v>0</v>
      </c>
      <c r="AI508" s="301">
        <f>W508*Assumption!$K$6</f>
        <v>0</v>
      </c>
      <c r="AJ508" s="301">
        <f>X508*Assumption!$K$8</f>
        <v>0</v>
      </c>
      <c r="AK508" s="301">
        <f>Y508*Assumption!$K$12</f>
        <v>0</v>
      </c>
      <c r="AL508" s="301">
        <f>Z508*Assumption!$K$14</f>
        <v>0</v>
      </c>
      <c r="AM508" s="301">
        <f>AA508*Assumption!$K$13</f>
        <v>0</v>
      </c>
      <c r="AN508" s="206">
        <f t="shared" si="121"/>
        <v>32868</v>
      </c>
    </row>
    <row r="509" spans="2:40" x14ac:dyDescent="0.35">
      <c r="B509" s="208">
        <f t="shared" si="126"/>
        <v>44611</v>
      </c>
      <c r="C509" s="178">
        <v>140</v>
      </c>
      <c r="D509" s="178">
        <f t="shared" si="122"/>
        <v>403.2</v>
      </c>
      <c r="E509" s="178">
        <v>28</v>
      </c>
      <c r="F509" s="178">
        <v>20</v>
      </c>
      <c r="G509" s="178">
        <v>210</v>
      </c>
      <c r="H509" s="178">
        <v>4.2</v>
      </c>
      <c r="I509" s="178">
        <v>148</v>
      </c>
      <c r="J509" s="178">
        <v>4.5999999999999996</v>
      </c>
      <c r="K509" s="178">
        <v>252</v>
      </c>
      <c r="L509" s="178">
        <v>385</v>
      </c>
      <c r="M509" s="178">
        <v>0</v>
      </c>
      <c r="N509" s="179">
        <v>0</v>
      </c>
      <c r="P509" s="180">
        <f t="shared" si="124"/>
        <v>44611</v>
      </c>
      <c r="Q509" s="178">
        <v>140</v>
      </c>
      <c r="R509" s="205">
        <f t="shared" si="123"/>
        <v>403.2</v>
      </c>
      <c r="S509" s="178">
        <v>396</v>
      </c>
      <c r="T509" s="178">
        <v>0</v>
      </c>
      <c r="U509" s="178">
        <v>0</v>
      </c>
      <c r="V509" s="178">
        <v>0</v>
      </c>
      <c r="W509" s="178">
        <v>0</v>
      </c>
      <c r="X509" s="178">
        <v>0</v>
      </c>
      <c r="Y509" s="178">
        <v>0</v>
      </c>
      <c r="Z509" s="178">
        <v>0</v>
      </c>
      <c r="AA509" s="178">
        <v>0</v>
      </c>
      <c r="AB509" s="206">
        <f t="shared" si="120"/>
        <v>396</v>
      </c>
      <c r="AD509" s="180">
        <f t="shared" si="125"/>
        <v>44611</v>
      </c>
      <c r="AE509" s="301">
        <f>S509*Assumption!$K$7</f>
        <v>32868</v>
      </c>
      <c r="AF509" s="301">
        <f>T509*Assumption!$K$10</f>
        <v>0</v>
      </c>
      <c r="AG509" s="301">
        <f>U509*Assumption!$K$9</f>
        <v>0</v>
      </c>
      <c r="AH509" s="301">
        <f>V509*Assumption!$K$11</f>
        <v>0</v>
      </c>
      <c r="AI509" s="301">
        <f>W509*Assumption!$K$6</f>
        <v>0</v>
      </c>
      <c r="AJ509" s="301">
        <f>X509*Assumption!$K$8</f>
        <v>0</v>
      </c>
      <c r="AK509" s="301">
        <f>Y509*Assumption!$K$12</f>
        <v>0</v>
      </c>
      <c r="AL509" s="301">
        <f>Z509*Assumption!$K$14</f>
        <v>0</v>
      </c>
      <c r="AM509" s="301">
        <f>AA509*Assumption!$K$13</f>
        <v>0</v>
      </c>
      <c r="AN509" s="206">
        <f t="shared" si="121"/>
        <v>32868</v>
      </c>
    </row>
    <row r="510" spans="2:40" x14ac:dyDescent="0.35">
      <c r="B510" s="208">
        <f t="shared" si="126"/>
        <v>44612</v>
      </c>
      <c r="C510" s="178">
        <v>0</v>
      </c>
      <c r="D510" s="178">
        <f t="shared" si="122"/>
        <v>0</v>
      </c>
      <c r="E510" s="178">
        <v>0</v>
      </c>
      <c r="F510" s="178">
        <v>0</v>
      </c>
      <c r="G510" s="178">
        <v>0</v>
      </c>
      <c r="H510" s="178">
        <v>0</v>
      </c>
      <c r="I510" s="178">
        <v>0</v>
      </c>
      <c r="J510" s="178">
        <v>0</v>
      </c>
      <c r="K510" s="178">
        <v>0</v>
      </c>
      <c r="L510" s="178">
        <v>0</v>
      </c>
      <c r="M510" s="178">
        <v>0</v>
      </c>
      <c r="N510" s="179">
        <v>0</v>
      </c>
      <c r="P510" s="180">
        <f t="shared" si="124"/>
        <v>44612</v>
      </c>
      <c r="Q510" s="178">
        <v>0</v>
      </c>
      <c r="R510" s="205">
        <f t="shared" si="123"/>
        <v>0</v>
      </c>
      <c r="S510" s="178">
        <v>0</v>
      </c>
      <c r="T510" s="178">
        <v>0</v>
      </c>
      <c r="U510" s="178">
        <v>0</v>
      </c>
      <c r="V510" s="178">
        <v>0</v>
      </c>
      <c r="W510" s="178">
        <v>0</v>
      </c>
      <c r="X510" s="178">
        <v>0</v>
      </c>
      <c r="Y510" s="178">
        <v>0</v>
      </c>
      <c r="Z510" s="178">
        <v>0</v>
      </c>
      <c r="AA510" s="178">
        <v>0</v>
      </c>
      <c r="AB510" s="206">
        <f t="shared" si="120"/>
        <v>0</v>
      </c>
      <c r="AD510" s="180">
        <f t="shared" si="125"/>
        <v>44612</v>
      </c>
      <c r="AE510" s="301">
        <f>S510*Assumption!$K$7</f>
        <v>0</v>
      </c>
      <c r="AF510" s="301">
        <f>T510*Assumption!$K$10</f>
        <v>0</v>
      </c>
      <c r="AG510" s="301">
        <f>U510*Assumption!$K$9</f>
        <v>0</v>
      </c>
      <c r="AH510" s="301">
        <f>V510*Assumption!$K$11</f>
        <v>0</v>
      </c>
      <c r="AI510" s="301">
        <f>W510*Assumption!$K$6</f>
        <v>0</v>
      </c>
      <c r="AJ510" s="301">
        <f>X510*Assumption!$K$8</f>
        <v>0</v>
      </c>
      <c r="AK510" s="301">
        <f>Y510*Assumption!$K$12</f>
        <v>0</v>
      </c>
      <c r="AL510" s="301">
        <f>Z510*Assumption!$K$14</f>
        <v>0</v>
      </c>
      <c r="AM510" s="301">
        <f>AA510*Assumption!$K$13</f>
        <v>0</v>
      </c>
      <c r="AN510" s="206">
        <f t="shared" si="121"/>
        <v>0</v>
      </c>
    </row>
    <row r="511" spans="2:40" x14ac:dyDescent="0.35">
      <c r="B511" s="208">
        <f t="shared" si="126"/>
        <v>44613</v>
      </c>
      <c r="C511" s="178">
        <v>0</v>
      </c>
      <c r="D511" s="178">
        <f t="shared" si="122"/>
        <v>0</v>
      </c>
      <c r="E511" s="178">
        <v>0</v>
      </c>
      <c r="F511" s="178">
        <v>0</v>
      </c>
      <c r="G511" s="178">
        <v>0</v>
      </c>
      <c r="H511" s="178">
        <v>0</v>
      </c>
      <c r="I511" s="178">
        <v>0</v>
      </c>
      <c r="J511" s="178">
        <v>0</v>
      </c>
      <c r="K511" s="178">
        <v>0</v>
      </c>
      <c r="L511" s="178">
        <v>0</v>
      </c>
      <c r="M511" s="178">
        <v>0</v>
      </c>
      <c r="N511" s="179">
        <v>0</v>
      </c>
      <c r="P511" s="180">
        <f t="shared" si="124"/>
        <v>44613</v>
      </c>
      <c r="Q511" s="178">
        <v>0</v>
      </c>
      <c r="R511" s="205">
        <f t="shared" si="123"/>
        <v>0</v>
      </c>
      <c r="S511" s="178">
        <v>0</v>
      </c>
      <c r="T511" s="178">
        <v>0</v>
      </c>
      <c r="U511" s="178">
        <v>0</v>
      </c>
      <c r="V511" s="178">
        <v>0</v>
      </c>
      <c r="W511" s="178">
        <v>0</v>
      </c>
      <c r="X511" s="178">
        <v>0</v>
      </c>
      <c r="Y511" s="178">
        <v>0</v>
      </c>
      <c r="Z511" s="178">
        <v>0</v>
      </c>
      <c r="AA511" s="178">
        <v>0</v>
      </c>
      <c r="AB511" s="206">
        <f t="shared" si="120"/>
        <v>0</v>
      </c>
      <c r="AD511" s="180">
        <f t="shared" si="125"/>
        <v>44613</v>
      </c>
      <c r="AE511" s="301">
        <f>S511*Assumption!$K$7</f>
        <v>0</v>
      </c>
      <c r="AF511" s="301">
        <f>T511*Assumption!$K$10</f>
        <v>0</v>
      </c>
      <c r="AG511" s="301">
        <f>U511*Assumption!$K$9</f>
        <v>0</v>
      </c>
      <c r="AH511" s="301">
        <f>V511*Assumption!$K$11</f>
        <v>0</v>
      </c>
      <c r="AI511" s="301">
        <f>W511*Assumption!$K$6</f>
        <v>0</v>
      </c>
      <c r="AJ511" s="301">
        <f>X511*Assumption!$K$8</f>
        <v>0</v>
      </c>
      <c r="AK511" s="301">
        <f>Y511*Assumption!$K$12</f>
        <v>0</v>
      </c>
      <c r="AL511" s="301">
        <f>Z511*Assumption!$K$14</f>
        <v>0</v>
      </c>
      <c r="AM511" s="301">
        <f>AA511*Assumption!$K$13</f>
        <v>0</v>
      </c>
      <c r="AN511" s="206">
        <f t="shared" si="121"/>
        <v>0</v>
      </c>
    </row>
    <row r="512" spans="2:40" x14ac:dyDescent="0.35">
      <c r="B512" s="208">
        <f t="shared" si="126"/>
        <v>44614</v>
      </c>
      <c r="C512" s="178">
        <v>140</v>
      </c>
      <c r="D512" s="178">
        <f t="shared" si="122"/>
        <v>403.2</v>
      </c>
      <c r="E512" s="178">
        <v>30.5</v>
      </c>
      <c r="F512" s="178">
        <v>19</v>
      </c>
      <c r="G512" s="178">
        <v>200</v>
      </c>
      <c r="H512" s="178">
        <v>4.2</v>
      </c>
      <c r="I512" s="178">
        <v>144</v>
      </c>
      <c r="J512" s="178">
        <v>4.7</v>
      </c>
      <c r="K512" s="178">
        <v>252</v>
      </c>
      <c r="L512" s="178">
        <v>385</v>
      </c>
      <c r="M512" s="178">
        <v>0</v>
      </c>
      <c r="N512" s="179">
        <v>0</v>
      </c>
      <c r="P512" s="180">
        <f t="shared" si="124"/>
        <v>44614</v>
      </c>
      <c r="Q512" s="178">
        <v>140</v>
      </c>
      <c r="R512" s="205">
        <f t="shared" si="123"/>
        <v>403.2</v>
      </c>
      <c r="S512" s="178">
        <v>0</v>
      </c>
      <c r="T512" s="178">
        <v>398.40000000000003</v>
      </c>
      <c r="U512" s="178">
        <v>0</v>
      </c>
      <c r="V512" s="178">
        <v>0</v>
      </c>
      <c r="W512" s="178">
        <v>0</v>
      </c>
      <c r="X512" s="178">
        <v>0</v>
      </c>
      <c r="Y512" s="178">
        <v>0</v>
      </c>
      <c r="Z512" s="178">
        <v>0</v>
      </c>
      <c r="AA512" s="178">
        <v>0</v>
      </c>
      <c r="AB512" s="206">
        <f t="shared" si="120"/>
        <v>398.40000000000003</v>
      </c>
      <c r="AD512" s="180">
        <f t="shared" si="125"/>
        <v>44614</v>
      </c>
      <c r="AE512" s="301">
        <f>S512*Assumption!$K$7</f>
        <v>0</v>
      </c>
      <c r="AF512" s="301">
        <f>T512*Assumption!$K$10</f>
        <v>16334.400000000001</v>
      </c>
      <c r="AG512" s="301">
        <f>U512*Assumption!$K$9</f>
        <v>0</v>
      </c>
      <c r="AH512" s="301">
        <f>V512*Assumption!$K$11</f>
        <v>0</v>
      </c>
      <c r="AI512" s="301">
        <f>W512*Assumption!$K$6</f>
        <v>0</v>
      </c>
      <c r="AJ512" s="301">
        <f>X512*Assumption!$K$8</f>
        <v>0</v>
      </c>
      <c r="AK512" s="301">
        <f>Y512*Assumption!$K$12</f>
        <v>0</v>
      </c>
      <c r="AL512" s="301">
        <f>Z512*Assumption!$K$14</f>
        <v>0</v>
      </c>
      <c r="AM512" s="301">
        <f>AA512*Assumption!$K$13</f>
        <v>0</v>
      </c>
      <c r="AN512" s="206">
        <f t="shared" si="121"/>
        <v>16334.400000000001</v>
      </c>
    </row>
    <row r="513" spans="2:40" x14ac:dyDescent="0.35">
      <c r="B513" s="208">
        <f t="shared" si="126"/>
        <v>44615</v>
      </c>
      <c r="C513" s="178">
        <v>140</v>
      </c>
      <c r="D513" s="178">
        <f t="shared" si="122"/>
        <v>403.2</v>
      </c>
      <c r="E513" s="178">
        <v>30.5</v>
      </c>
      <c r="F513" s="178">
        <v>19</v>
      </c>
      <c r="G513" s="178">
        <v>200</v>
      </c>
      <c r="H513" s="178">
        <v>4.2</v>
      </c>
      <c r="I513" s="178">
        <v>144</v>
      </c>
      <c r="J513" s="178">
        <v>4.7</v>
      </c>
      <c r="K513" s="178">
        <v>252</v>
      </c>
      <c r="L513" s="178">
        <v>385</v>
      </c>
      <c r="M513" s="178">
        <v>0</v>
      </c>
      <c r="N513" s="179">
        <v>0</v>
      </c>
      <c r="P513" s="180">
        <f t="shared" si="124"/>
        <v>44615</v>
      </c>
      <c r="Q513" s="178">
        <v>140</v>
      </c>
      <c r="R513" s="205">
        <f t="shared" si="123"/>
        <v>403.2</v>
      </c>
      <c r="S513" s="178">
        <v>0</v>
      </c>
      <c r="T513" s="178">
        <v>300</v>
      </c>
      <c r="U513" s="178">
        <v>97.199999999999989</v>
      </c>
      <c r="V513" s="178">
        <v>0</v>
      </c>
      <c r="W513" s="178">
        <v>0</v>
      </c>
      <c r="X513" s="178">
        <v>0</v>
      </c>
      <c r="Y513" s="178">
        <v>0</v>
      </c>
      <c r="Z513" s="178">
        <v>0</v>
      </c>
      <c r="AA513" s="178">
        <v>0</v>
      </c>
      <c r="AB513" s="206">
        <f t="shared" si="120"/>
        <v>397.2</v>
      </c>
      <c r="AD513" s="180">
        <f t="shared" si="125"/>
        <v>44615</v>
      </c>
      <c r="AE513" s="301">
        <f>S513*Assumption!$K$7</f>
        <v>0</v>
      </c>
      <c r="AF513" s="301">
        <f>T513*Assumption!$K$10</f>
        <v>12300</v>
      </c>
      <c r="AG513" s="301">
        <f>U513*Assumption!$K$9</f>
        <v>5345.9999999999991</v>
      </c>
      <c r="AH513" s="301">
        <f>V513*Assumption!$K$11</f>
        <v>0</v>
      </c>
      <c r="AI513" s="301">
        <f>W513*Assumption!$K$6</f>
        <v>0</v>
      </c>
      <c r="AJ513" s="301">
        <f>X513*Assumption!$K$8</f>
        <v>0</v>
      </c>
      <c r="AK513" s="301">
        <f>Y513*Assumption!$K$12</f>
        <v>0</v>
      </c>
      <c r="AL513" s="301">
        <f>Z513*Assumption!$K$14</f>
        <v>0</v>
      </c>
      <c r="AM513" s="301">
        <f>AA513*Assumption!$K$13</f>
        <v>0</v>
      </c>
      <c r="AN513" s="206">
        <f t="shared" si="121"/>
        <v>17646</v>
      </c>
    </row>
    <row r="514" spans="2:40" x14ac:dyDescent="0.35">
      <c r="B514" s="208">
        <f t="shared" si="126"/>
        <v>44616</v>
      </c>
      <c r="C514" s="178">
        <v>140</v>
      </c>
      <c r="D514" s="178">
        <f t="shared" si="122"/>
        <v>403.2</v>
      </c>
      <c r="E514" s="178">
        <v>30.5</v>
      </c>
      <c r="F514" s="178">
        <v>19</v>
      </c>
      <c r="G514" s="178">
        <v>200</v>
      </c>
      <c r="H514" s="178">
        <v>4.2</v>
      </c>
      <c r="I514" s="178">
        <v>144</v>
      </c>
      <c r="J514" s="178">
        <v>4.7</v>
      </c>
      <c r="K514" s="178">
        <v>252</v>
      </c>
      <c r="L514" s="178">
        <v>385</v>
      </c>
      <c r="M514" s="178">
        <v>0</v>
      </c>
      <c r="N514" s="179">
        <v>0</v>
      </c>
      <c r="P514" s="180">
        <f t="shared" si="124"/>
        <v>44616</v>
      </c>
      <c r="Q514" s="178">
        <v>140</v>
      </c>
      <c r="R514" s="205">
        <f t="shared" si="123"/>
        <v>403.2</v>
      </c>
      <c r="S514" s="178">
        <v>0</v>
      </c>
      <c r="T514" s="178">
        <v>312</v>
      </c>
      <c r="U514" s="178">
        <v>81</v>
      </c>
      <c r="V514" s="178">
        <v>0</v>
      </c>
      <c r="W514" s="178">
        <v>0</v>
      </c>
      <c r="X514" s="178">
        <v>0</v>
      </c>
      <c r="Y514" s="178">
        <v>0</v>
      </c>
      <c r="Z514" s="178">
        <v>0</v>
      </c>
      <c r="AA514" s="178">
        <v>0</v>
      </c>
      <c r="AB514" s="206">
        <f t="shared" si="120"/>
        <v>393</v>
      </c>
      <c r="AD514" s="180">
        <f t="shared" si="125"/>
        <v>44616</v>
      </c>
      <c r="AE514" s="301">
        <f>S514*Assumption!$K$7</f>
        <v>0</v>
      </c>
      <c r="AF514" s="301">
        <f>T514*Assumption!$K$10</f>
        <v>12792</v>
      </c>
      <c r="AG514" s="301">
        <f>U514*Assumption!$K$9</f>
        <v>4455</v>
      </c>
      <c r="AH514" s="301">
        <f>V514*Assumption!$K$11</f>
        <v>0</v>
      </c>
      <c r="AI514" s="301">
        <f>W514*Assumption!$K$6</f>
        <v>0</v>
      </c>
      <c r="AJ514" s="301">
        <f>X514*Assumption!$K$8</f>
        <v>0</v>
      </c>
      <c r="AK514" s="301">
        <f>Y514*Assumption!$K$12</f>
        <v>0</v>
      </c>
      <c r="AL514" s="301">
        <f>Z514*Assumption!$K$14</f>
        <v>0</v>
      </c>
      <c r="AM514" s="301">
        <f>AA514*Assumption!$K$13</f>
        <v>0</v>
      </c>
      <c r="AN514" s="206">
        <f t="shared" si="121"/>
        <v>17247</v>
      </c>
    </row>
    <row r="515" spans="2:40" x14ac:dyDescent="0.35">
      <c r="B515" s="208">
        <f t="shared" si="126"/>
        <v>44617</v>
      </c>
      <c r="C515" s="178">
        <v>140</v>
      </c>
      <c r="D515" s="178">
        <f t="shared" si="122"/>
        <v>403.2</v>
      </c>
      <c r="E515" s="178">
        <v>30.5</v>
      </c>
      <c r="F515" s="178">
        <v>19</v>
      </c>
      <c r="G515" s="178">
        <v>200</v>
      </c>
      <c r="H515" s="178">
        <v>4.2</v>
      </c>
      <c r="I515" s="178">
        <v>144</v>
      </c>
      <c r="J515" s="178">
        <v>4.7</v>
      </c>
      <c r="K515" s="178">
        <v>252</v>
      </c>
      <c r="L515" s="178">
        <v>385</v>
      </c>
      <c r="M515" s="178">
        <v>0</v>
      </c>
      <c r="N515" s="179">
        <v>0</v>
      </c>
      <c r="P515" s="180">
        <f t="shared" si="124"/>
        <v>44617</v>
      </c>
      <c r="Q515" s="178">
        <v>140</v>
      </c>
      <c r="R515" s="205">
        <f t="shared" si="123"/>
        <v>403.2</v>
      </c>
      <c r="S515" s="178">
        <v>0</v>
      </c>
      <c r="T515" s="178">
        <v>297.60000000000002</v>
      </c>
      <c r="U515" s="178">
        <v>98.999999999999986</v>
      </c>
      <c r="V515" s="178">
        <v>0</v>
      </c>
      <c r="W515" s="178">
        <v>0</v>
      </c>
      <c r="X515" s="178">
        <v>0</v>
      </c>
      <c r="Y515" s="178">
        <v>0</v>
      </c>
      <c r="Z515" s="178">
        <v>0</v>
      </c>
      <c r="AA515" s="178">
        <v>0</v>
      </c>
      <c r="AB515" s="206">
        <f t="shared" si="120"/>
        <v>396.6</v>
      </c>
      <c r="AD515" s="180">
        <f t="shared" si="125"/>
        <v>44617</v>
      </c>
      <c r="AE515" s="301">
        <f>S515*Assumption!$K$7</f>
        <v>0</v>
      </c>
      <c r="AF515" s="301">
        <f>T515*Assumption!$K$10</f>
        <v>12201.6</v>
      </c>
      <c r="AG515" s="301">
        <f>U515*Assumption!$K$9</f>
        <v>5444.9999999999991</v>
      </c>
      <c r="AH515" s="301">
        <f>V515*Assumption!$K$11</f>
        <v>0</v>
      </c>
      <c r="AI515" s="301">
        <f>W515*Assumption!$K$6</f>
        <v>0</v>
      </c>
      <c r="AJ515" s="301">
        <f>X515*Assumption!$K$8</f>
        <v>0</v>
      </c>
      <c r="AK515" s="301">
        <f>Y515*Assumption!$K$12</f>
        <v>0</v>
      </c>
      <c r="AL515" s="301">
        <f>Z515*Assumption!$K$14</f>
        <v>0</v>
      </c>
      <c r="AM515" s="301">
        <f>AA515*Assumption!$K$13</f>
        <v>0</v>
      </c>
      <c r="AN515" s="206">
        <f t="shared" si="121"/>
        <v>17646.599999999999</v>
      </c>
    </row>
    <row r="516" spans="2:40" x14ac:dyDescent="0.35">
      <c r="B516" s="208">
        <f t="shared" si="126"/>
        <v>44618</v>
      </c>
      <c r="C516" s="178">
        <v>140</v>
      </c>
      <c r="D516" s="178">
        <f t="shared" si="122"/>
        <v>403.2</v>
      </c>
      <c r="E516" s="178">
        <v>30.5</v>
      </c>
      <c r="F516" s="178">
        <v>19</v>
      </c>
      <c r="G516" s="178">
        <v>200</v>
      </c>
      <c r="H516" s="178">
        <v>4.2</v>
      </c>
      <c r="I516" s="178">
        <v>144</v>
      </c>
      <c r="J516" s="178">
        <v>4.7</v>
      </c>
      <c r="K516" s="178">
        <v>252</v>
      </c>
      <c r="L516" s="178">
        <v>385</v>
      </c>
      <c r="M516" s="178">
        <v>0</v>
      </c>
      <c r="N516" s="179">
        <v>0</v>
      </c>
      <c r="P516" s="180">
        <f t="shared" si="124"/>
        <v>44618</v>
      </c>
      <c r="Q516" s="178">
        <v>140</v>
      </c>
      <c r="R516" s="205">
        <f t="shared" si="123"/>
        <v>403.2</v>
      </c>
      <c r="S516" s="178">
        <v>0</v>
      </c>
      <c r="T516" s="178">
        <v>396</v>
      </c>
      <c r="U516" s="178">
        <v>0</v>
      </c>
      <c r="V516" s="178">
        <v>0</v>
      </c>
      <c r="W516" s="178">
        <v>0</v>
      </c>
      <c r="X516" s="178">
        <v>0</v>
      </c>
      <c r="Y516" s="178">
        <v>0</v>
      </c>
      <c r="Z516" s="178">
        <v>0</v>
      </c>
      <c r="AA516" s="178">
        <v>0</v>
      </c>
      <c r="AB516" s="206">
        <f t="shared" si="120"/>
        <v>396</v>
      </c>
      <c r="AD516" s="180">
        <f t="shared" si="125"/>
        <v>44618</v>
      </c>
      <c r="AE516" s="301">
        <f>S516*Assumption!$K$7</f>
        <v>0</v>
      </c>
      <c r="AF516" s="301">
        <f>T516*Assumption!$K$10</f>
        <v>16236</v>
      </c>
      <c r="AG516" s="301">
        <f>U516*Assumption!$K$9</f>
        <v>0</v>
      </c>
      <c r="AH516" s="301">
        <f>V516*Assumption!$K$11</f>
        <v>0</v>
      </c>
      <c r="AI516" s="301">
        <f>W516*Assumption!$K$6</f>
        <v>0</v>
      </c>
      <c r="AJ516" s="301">
        <f>X516*Assumption!$K$8</f>
        <v>0</v>
      </c>
      <c r="AK516" s="301">
        <f>Y516*Assumption!$K$12</f>
        <v>0</v>
      </c>
      <c r="AL516" s="301">
        <f>Z516*Assumption!$K$14</f>
        <v>0</v>
      </c>
      <c r="AM516" s="301">
        <f>AA516*Assumption!$K$13</f>
        <v>0</v>
      </c>
      <c r="AN516" s="206">
        <f t="shared" si="121"/>
        <v>16236</v>
      </c>
    </row>
    <row r="517" spans="2:40" x14ac:dyDescent="0.35">
      <c r="B517" s="208">
        <f t="shared" si="126"/>
        <v>44619</v>
      </c>
      <c r="C517" s="178">
        <v>140</v>
      </c>
      <c r="D517" s="178">
        <f t="shared" si="122"/>
        <v>403.2</v>
      </c>
      <c r="E517" s="178">
        <v>30.5</v>
      </c>
      <c r="F517" s="178">
        <v>19</v>
      </c>
      <c r="G517" s="178">
        <v>200</v>
      </c>
      <c r="H517" s="178">
        <v>4.2</v>
      </c>
      <c r="I517" s="178">
        <v>144</v>
      </c>
      <c r="J517" s="178">
        <v>4.7</v>
      </c>
      <c r="K517" s="178">
        <v>252</v>
      </c>
      <c r="L517" s="178">
        <v>385</v>
      </c>
      <c r="M517" s="178">
        <v>0</v>
      </c>
      <c r="N517" s="179">
        <v>0</v>
      </c>
      <c r="P517" s="180">
        <f t="shared" si="124"/>
        <v>44619</v>
      </c>
      <c r="Q517" s="178">
        <v>140</v>
      </c>
      <c r="R517" s="205">
        <f t="shared" si="123"/>
        <v>403.2</v>
      </c>
      <c r="S517" s="178">
        <v>117.60000000000001</v>
      </c>
      <c r="T517" s="178">
        <v>0</v>
      </c>
      <c r="U517" s="178">
        <v>0</v>
      </c>
      <c r="V517" s="178">
        <v>276</v>
      </c>
      <c r="W517" s="178">
        <v>0</v>
      </c>
      <c r="X517" s="178">
        <v>0</v>
      </c>
      <c r="Y517" s="178">
        <v>0</v>
      </c>
      <c r="Z517" s="178">
        <v>0</v>
      </c>
      <c r="AA517" s="178">
        <v>0</v>
      </c>
      <c r="AB517" s="206">
        <f t="shared" si="120"/>
        <v>393.6</v>
      </c>
      <c r="AD517" s="180">
        <f t="shared" si="125"/>
        <v>44619</v>
      </c>
      <c r="AE517" s="301">
        <f>S517*Assumption!$K$7</f>
        <v>9760.8000000000011</v>
      </c>
      <c r="AF517" s="301">
        <f>T517*Assumption!$K$10</f>
        <v>0</v>
      </c>
      <c r="AG517" s="301">
        <f>U517*Assumption!$K$9</f>
        <v>0</v>
      </c>
      <c r="AH517" s="301">
        <f>V517*Assumption!$K$11</f>
        <v>10212</v>
      </c>
      <c r="AI517" s="301">
        <f>W517*Assumption!$K$6</f>
        <v>0</v>
      </c>
      <c r="AJ517" s="301">
        <f>X517*Assumption!$K$8</f>
        <v>0</v>
      </c>
      <c r="AK517" s="301">
        <f>Y517*Assumption!$K$12</f>
        <v>0</v>
      </c>
      <c r="AL517" s="301">
        <f>Z517*Assumption!$K$14</f>
        <v>0</v>
      </c>
      <c r="AM517" s="301">
        <f>AA517*Assumption!$K$13</f>
        <v>0</v>
      </c>
      <c r="AN517" s="206">
        <f t="shared" si="121"/>
        <v>19972.800000000003</v>
      </c>
    </row>
    <row r="518" spans="2:40" x14ac:dyDescent="0.35">
      <c r="B518" s="208">
        <f t="shared" si="126"/>
        <v>44620</v>
      </c>
      <c r="C518" s="178">
        <v>0</v>
      </c>
      <c r="D518" s="178">
        <f t="shared" si="122"/>
        <v>0</v>
      </c>
      <c r="E518" s="178">
        <v>0</v>
      </c>
      <c r="F518" s="178">
        <v>0</v>
      </c>
      <c r="G518" s="178">
        <v>0</v>
      </c>
      <c r="H518" s="178">
        <v>0</v>
      </c>
      <c r="I518" s="178">
        <v>0</v>
      </c>
      <c r="J518" s="178">
        <v>0</v>
      </c>
      <c r="K518" s="178">
        <v>0</v>
      </c>
      <c r="L518" s="178">
        <v>0</v>
      </c>
      <c r="M518" s="178">
        <v>0</v>
      </c>
      <c r="N518" s="179">
        <v>0</v>
      </c>
      <c r="P518" s="180">
        <f t="shared" si="124"/>
        <v>44620</v>
      </c>
      <c r="Q518" s="178">
        <v>0</v>
      </c>
      <c r="R518" s="205">
        <f t="shared" si="123"/>
        <v>0</v>
      </c>
      <c r="S518" s="178">
        <v>0</v>
      </c>
      <c r="T518" s="178">
        <v>0</v>
      </c>
      <c r="U518" s="178">
        <v>0</v>
      </c>
      <c r="V518" s="178">
        <v>0</v>
      </c>
      <c r="W518" s="178">
        <v>0</v>
      </c>
      <c r="X518" s="178">
        <v>0</v>
      </c>
      <c r="Y518" s="178">
        <v>0</v>
      </c>
      <c r="Z518" s="178">
        <v>0</v>
      </c>
      <c r="AA518" s="178">
        <v>0</v>
      </c>
      <c r="AB518" s="206">
        <f t="shared" si="120"/>
        <v>0</v>
      </c>
      <c r="AD518" s="180">
        <f t="shared" si="125"/>
        <v>44620</v>
      </c>
      <c r="AE518" s="301">
        <f>S518*Assumption!$K$7</f>
        <v>0</v>
      </c>
      <c r="AF518" s="301">
        <f>T518*Assumption!$K$10</f>
        <v>0</v>
      </c>
      <c r="AG518" s="301">
        <f>U518*Assumption!$K$9</f>
        <v>0</v>
      </c>
      <c r="AH518" s="301">
        <f>V518*Assumption!$K$11</f>
        <v>0</v>
      </c>
      <c r="AI518" s="301">
        <f>W518*Assumption!$K$6</f>
        <v>0</v>
      </c>
      <c r="AJ518" s="301">
        <f>X518*Assumption!$K$8</f>
        <v>0</v>
      </c>
      <c r="AK518" s="301">
        <f>Y518*Assumption!$K$12</f>
        <v>0</v>
      </c>
      <c r="AL518" s="301">
        <f>Z518*Assumption!$K$14</f>
        <v>0</v>
      </c>
      <c r="AM518" s="301">
        <f>AA518*Assumption!$K$13</f>
        <v>0</v>
      </c>
      <c r="AN518" s="206">
        <f t="shared" si="121"/>
        <v>0</v>
      </c>
    </row>
    <row r="519" spans="2:40" ht="15" thickBot="1" x14ac:dyDescent="0.4">
      <c r="B519" s="194" t="s">
        <v>183</v>
      </c>
      <c r="C519" s="55">
        <f>SUM(C491:C518)</f>
        <v>3500</v>
      </c>
      <c r="D519" s="55">
        <f>SUM(D491:D518)</f>
        <v>10080</v>
      </c>
      <c r="E519" s="55">
        <f t="shared" ref="E519:N519" si="127">SUM(E491:E518)</f>
        <v>770</v>
      </c>
      <c r="F519" s="55">
        <f t="shared" si="127"/>
        <v>481.25</v>
      </c>
      <c r="G519" s="55">
        <f t="shared" si="127"/>
        <v>4900</v>
      </c>
      <c r="H519" s="55">
        <f t="shared" si="127"/>
        <v>105.00000000000004</v>
      </c>
      <c r="I519" s="55">
        <f t="shared" si="127"/>
        <v>3710</v>
      </c>
      <c r="J519" s="55">
        <f t="shared" si="127"/>
        <v>115.6</v>
      </c>
      <c r="K519" s="55">
        <f t="shared" si="127"/>
        <v>6300</v>
      </c>
      <c r="L519" s="55">
        <f t="shared" si="127"/>
        <v>9625</v>
      </c>
      <c r="M519" s="55">
        <f t="shared" si="127"/>
        <v>0</v>
      </c>
      <c r="N519" s="56">
        <f t="shared" si="127"/>
        <v>0</v>
      </c>
      <c r="O519" s="51"/>
      <c r="P519" s="184" t="s">
        <v>183</v>
      </c>
      <c r="Q519" s="188">
        <f>SUM(Q491:Q518)</f>
        <v>3500</v>
      </c>
      <c r="R519" s="188">
        <f t="shared" ref="R519:AB519" si="128">SUM(R491:R518)</f>
        <v>10080</v>
      </c>
      <c r="S519" s="188">
        <f t="shared" si="128"/>
        <v>2486.4</v>
      </c>
      <c r="T519" s="188">
        <f t="shared" si="128"/>
        <v>5469.6</v>
      </c>
      <c r="U519" s="188">
        <f t="shared" si="128"/>
        <v>1420.2</v>
      </c>
      <c r="V519" s="188">
        <f t="shared" si="128"/>
        <v>419.52</v>
      </c>
      <c r="W519" s="188">
        <f t="shared" si="128"/>
        <v>0</v>
      </c>
      <c r="X519" s="188">
        <f t="shared" si="128"/>
        <v>0</v>
      </c>
      <c r="Y519" s="188">
        <f t="shared" si="128"/>
        <v>60</v>
      </c>
      <c r="Z519" s="188">
        <f t="shared" si="128"/>
        <v>0</v>
      </c>
      <c r="AA519" s="188">
        <f t="shared" si="128"/>
        <v>36</v>
      </c>
      <c r="AB519" s="189">
        <f t="shared" si="128"/>
        <v>9891.7200000000012</v>
      </c>
      <c r="AD519" s="184" t="s">
        <v>183</v>
      </c>
      <c r="AE519" s="304">
        <f>S519*Assumption!$K$7</f>
        <v>206371.20000000001</v>
      </c>
      <c r="AF519" s="304">
        <f>T519*Assumption!$K$10</f>
        <v>224253.6</v>
      </c>
      <c r="AG519" s="304">
        <f>U519*Assumption!$K$9</f>
        <v>78111</v>
      </c>
      <c r="AH519" s="304">
        <f>V519*Assumption!$K$11</f>
        <v>15522.24</v>
      </c>
      <c r="AI519" s="304">
        <f>W519*Assumption!$K$6</f>
        <v>0</v>
      </c>
      <c r="AJ519" s="304">
        <f>X519*Assumption!$K$8</f>
        <v>0</v>
      </c>
      <c r="AK519" s="304">
        <f>Y519*Assumption!$K$12</f>
        <v>1980</v>
      </c>
      <c r="AL519" s="304">
        <f>Z519*Assumption!$K$14</f>
        <v>0</v>
      </c>
      <c r="AM519" s="304">
        <f>AA519*Assumption!$K$13</f>
        <v>972</v>
      </c>
      <c r="AN519" s="189">
        <f t="shared" ref="AN519" si="129">SUM(AN491:AN518)</f>
        <v>527210.04</v>
      </c>
    </row>
    <row r="520" spans="2:40" x14ac:dyDescent="0.35">
      <c r="B520" s="190"/>
      <c r="C520" s="191"/>
      <c r="D520" s="191"/>
      <c r="E520" s="191"/>
      <c r="F520" s="191"/>
      <c r="G520" s="191"/>
      <c r="H520" s="191"/>
      <c r="I520" s="191"/>
      <c r="J520" s="191"/>
      <c r="K520" s="191"/>
      <c r="L520" s="191"/>
      <c r="M520" s="191"/>
      <c r="N520" s="191"/>
      <c r="P520" s="190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  <c r="AA520" s="191"/>
      <c r="AB520" s="191"/>
      <c r="AD520" s="190"/>
      <c r="AE520" s="191"/>
      <c r="AF520" s="191"/>
      <c r="AG520" s="191"/>
      <c r="AH520" s="191"/>
      <c r="AI520" s="191"/>
      <c r="AJ520" s="191"/>
      <c r="AK520" s="191"/>
      <c r="AL520" s="191"/>
      <c r="AM520" s="191"/>
      <c r="AN520" s="191"/>
    </row>
    <row r="521" spans="2:40" ht="15" thickBot="1" x14ac:dyDescent="0.4">
      <c r="B521" s="190"/>
      <c r="C521" s="191"/>
      <c r="D521" s="191"/>
      <c r="E521" s="191"/>
      <c r="F521" s="191"/>
      <c r="G521" s="191"/>
      <c r="H521" s="191"/>
      <c r="I521" s="191"/>
      <c r="J521" s="191"/>
      <c r="K521" s="191"/>
      <c r="L521" s="191"/>
      <c r="M521" s="191"/>
      <c r="N521" s="191"/>
      <c r="P521" s="190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  <c r="AA521" s="191"/>
      <c r="AB521" s="191"/>
      <c r="AD521" s="190"/>
      <c r="AE521" s="191"/>
      <c r="AF521" s="191"/>
      <c r="AG521" s="191"/>
      <c r="AH521" s="191"/>
      <c r="AI521" s="191"/>
      <c r="AJ521" s="191"/>
      <c r="AK521" s="191"/>
      <c r="AL521" s="191"/>
      <c r="AM521" s="191"/>
      <c r="AN521" s="191"/>
    </row>
    <row r="522" spans="2:40" ht="21" x14ac:dyDescent="0.5">
      <c r="B522" s="565" t="s">
        <v>207</v>
      </c>
      <c r="C522" s="566"/>
      <c r="D522" s="566"/>
      <c r="E522" s="566"/>
      <c r="F522" s="566"/>
      <c r="G522" s="566"/>
      <c r="H522" s="566"/>
      <c r="I522" s="566"/>
      <c r="J522" s="566"/>
      <c r="K522" s="566"/>
      <c r="L522" s="566"/>
      <c r="M522" s="566"/>
      <c r="N522" s="567"/>
      <c r="P522" s="583" t="s">
        <v>208</v>
      </c>
      <c r="Q522" s="584"/>
      <c r="R522" s="584"/>
      <c r="S522" s="584"/>
      <c r="T522" s="584"/>
      <c r="U522" s="584"/>
      <c r="V522" s="584"/>
      <c r="W522" s="584"/>
      <c r="X522" s="584"/>
      <c r="Y522" s="584"/>
      <c r="Z522" s="584"/>
      <c r="AA522" s="584"/>
      <c r="AB522" s="585"/>
      <c r="AD522" s="583" t="s">
        <v>208</v>
      </c>
      <c r="AE522" s="584"/>
      <c r="AF522" s="584"/>
      <c r="AG522" s="584"/>
      <c r="AH522" s="584"/>
      <c r="AI522" s="584"/>
      <c r="AJ522" s="584"/>
      <c r="AK522" s="584"/>
      <c r="AL522" s="584"/>
      <c r="AM522" s="584"/>
      <c r="AN522" s="585"/>
    </row>
    <row r="523" spans="2:40" ht="21.5" thickBot="1" x14ac:dyDescent="0.55000000000000004">
      <c r="B523" s="574">
        <v>44621</v>
      </c>
      <c r="C523" s="575"/>
      <c r="D523" s="575"/>
      <c r="E523" s="575"/>
      <c r="F523" s="575"/>
      <c r="G523" s="575"/>
      <c r="H523" s="575"/>
      <c r="I523" s="575"/>
      <c r="J523" s="575"/>
      <c r="K523" s="575"/>
      <c r="L523" s="575"/>
      <c r="M523" s="575"/>
      <c r="N523" s="576"/>
      <c r="P523" s="586">
        <v>44621</v>
      </c>
      <c r="Q523" s="587"/>
      <c r="R523" s="587"/>
      <c r="S523" s="587"/>
      <c r="T523" s="587"/>
      <c r="U523" s="587"/>
      <c r="V523" s="587"/>
      <c r="W523" s="587"/>
      <c r="X523" s="587"/>
      <c r="Y523" s="587"/>
      <c r="Z523" s="587"/>
      <c r="AA523" s="587"/>
      <c r="AB523" s="588"/>
      <c r="AD523" s="586">
        <v>44621</v>
      </c>
      <c r="AE523" s="587"/>
      <c r="AF523" s="587"/>
      <c r="AG523" s="587"/>
      <c r="AH523" s="587"/>
      <c r="AI523" s="587"/>
      <c r="AJ523" s="587"/>
      <c r="AK523" s="587"/>
      <c r="AL523" s="587"/>
      <c r="AM523" s="587"/>
      <c r="AN523" s="588"/>
    </row>
    <row r="524" spans="2:40" ht="15" thickBot="1" x14ac:dyDescent="0.4">
      <c r="B524" s="577" t="s">
        <v>185</v>
      </c>
      <c r="C524" s="578"/>
      <c r="D524" s="578"/>
      <c r="E524" s="578"/>
      <c r="F524" s="578"/>
      <c r="G524" s="578"/>
      <c r="H524" s="578"/>
      <c r="I524" s="578"/>
      <c r="J524" s="578"/>
      <c r="K524" s="578"/>
      <c r="L524" s="578"/>
      <c r="M524" s="578"/>
      <c r="N524" s="579"/>
      <c r="P524" s="589" t="s">
        <v>186</v>
      </c>
      <c r="Q524" s="590"/>
      <c r="R524" s="590"/>
      <c r="S524" s="590"/>
      <c r="T524" s="590"/>
      <c r="U524" s="590"/>
      <c r="V524" s="590"/>
      <c r="W524" s="590"/>
      <c r="X524" s="590"/>
      <c r="Y524" s="590"/>
      <c r="Z524" s="590"/>
      <c r="AA524" s="590"/>
      <c r="AB524" s="591"/>
      <c r="AD524" s="589" t="s">
        <v>341</v>
      </c>
      <c r="AE524" s="590"/>
      <c r="AF524" s="590"/>
      <c r="AG524" s="590"/>
      <c r="AH524" s="590"/>
      <c r="AI524" s="590"/>
      <c r="AJ524" s="590"/>
      <c r="AK524" s="590"/>
      <c r="AL524" s="590"/>
      <c r="AM524" s="590"/>
      <c r="AN524" s="591"/>
    </row>
    <row r="525" spans="2:40" ht="29.5" thickBot="1" x14ac:dyDescent="0.4">
      <c r="B525" s="210" t="s">
        <v>10</v>
      </c>
      <c r="C525" s="211" t="s">
        <v>187</v>
      </c>
      <c r="D525" s="174" t="s">
        <v>188</v>
      </c>
      <c r="E525" s="212" t="s">
        <v>189</v>
      </c>
      <c r="F525" s="212" t="s">
        <v>47</v>
      </c>
      <c r="G525" s="212" t="s">
        <v>190</v>
      </c>
      <c r="H525" s="212" t="s">
        <v>345</v>
      </c>
      <c r="I525" s="212" t="s">
        <v>191</v>
      </c>
      <c r="J525" s="212" t="s">
        <v>192</v>
      </c>
      <c r="K525" s="212" t="s">
        <v>193</v>
      </c>
      <c r="L525" s="213" t="s">
        <v>194</v>
      </c>
      <c r="M525" s="212" t="s">
        <v>195</v>
      </c>
      <c r="N525" s="177" t="s">
        <v>196</v>
      </c>
      <c r="P525" s="173" t="s">
        <v>10</v>
      </c>
      <c r="Q525" s="174" t="s">
        <v>187</v>
      </c>
      <c r="R525" s="174" t="s">
        <v>188</v>
      </c>
      <c r="S525" s="175" t="s">
        <v>197</v>
      </c>
      <c r="T525" s="174" t="s">
        <v>198</v>
      </c>
      <c r="U525" s="176" t="s">
        <v>199</v>
      </c>
      <c r="V525" s="176" t="s">
        <v>200</v>
      </c>
      <c r="W525" s="176" t="s">
        <v>201</v>
      </c>
      <c r="X525" s="176" t="s">
        <v>202</v>
      </c>
      <c r="Y525" s="176" t="s">
        <v>203</v>
      </c>
      <c r="Z525" s="176" t="s">
        <v>204</v>
      </c>
      <c r="AA525" s="176" t="s">
        <v>205</v>
      </c>
      <c r="AB525" s="177" t="s">
        <v>206</v>
      </c>
      <c r="AD525" s="173" t="s">
        <v>10</v>
      </c>
      <c r="AE525" s="175" t="s">
        <v>197</v>
      </c>
      <c r="AF525" s="174" t="s">
        <v>198</v>
      </c>
      <c r="AG525" s="176" t="s">
        <v>199</v>
      </c>
      <c r="AH525" s="176" t="s">
        <v>200</v>
      </c>
      <c r="AI525" s="176" t="s">
        <v>201</v>
      </c>
      <c r="AJ525" s="176" t="s">
        <v>202</v>
      </c>
      <c r="AK525" s="176" t="s">
        <v>203</v>
      </c>
      <c r="AL525" s="176" t="s">
        <v>204</v>
      </c>
      <c r="AM525" s="176" t="s">
        <v>205</v>
      </c>
      <c r="AN525" s="177" t="s">
        <v>339</v>
      </c>
    </row>
    <row r="526" spans="2:40" x14ac:dyDescent="0.35">
      <c r="B526" s="208">
        <v>44621</v>
      </c>
      <c r="C526" s="178">
        <v>140</v>
      </c>
      <c r="D526" s="178">
        <f>C526*2.88</f>
        <v>403.2</v>
      </c>
      <c r="E526" s="178">
        <v>24</v>
      </c>
      <c r="F526" s="178">
        <v>18</v>
      </c>
      <c r="G526" s="178">
        <v>177.5</v>
      </c>
      <c r="H526" s="178">
        <v>7</v>
      </c>
      <c r="I526" s="178">
        <v>134</v>
      </c>
      <c r="J526" s="178">
        <v>4.2</v>
      </c>
      <c r="K526" s="178">
        <v>210</v>
      </c>
      <c r="L526" s="178">
        <v>315</v>
      </c>
      <c r="M526" s="178">
        <v>0</v>
      </c>
      <c r="N526" s="179">
        <v>0</v>
      </c>
      <c r="P526" s="180">
        <v>44621</v>
      </c>
      <c r="Q526" s="178">
        <v>140</v>
      </c>
      <c r="R526" s="205">
        <f>Q526*2.88</f>
        <v>403.2</v>
      </c>
      <c r="S526" s="178">
        <v>0</v>
      </c>
      <c r="T526" s="178">
        <v>393.6</v>
      </c>
      <c r="U526" s="178">
        <v>0</v>
      </c>
      <c r="V526" s="178">
        <v>0</v>
      </c>
      <c r="W526" s="178">
        <v>0</v>
      </c>
      <c r="X526" s="178">
        <v>0</v>
      </c>
      <c r="Y526" s="178">
        <v>0</v>
      </c>
      <c r="Z526" s="178">
        <v>0</v>
      </c>
      <c r="AA526" s="178">
        <v>0</v>
      </c>
      <c r="AB526" s="206">
        <f t="shared" ref="AB526:AB556" si="130">SUM(S526:AA526)</f>
        <v>393.6</v>
      </c>
      <c r="AD526" s="180">
        <v>44621</v>
      </c>
      <c r="AE526" s="301">
        <f>S526*Assumption!$K$7</f>
        <v>0</v>
      </c>
      <c r="AF526" s="301">
        <f>T526*Assumption!$K$10</f>
        <v>16137.6</v>
      </c>
      <c r="AG526" s="301">
        <f>U526*Assumption!$K$9</f>
        <v>0</v>
      </c>
      <c r="AH526" s="301">
        <f>V526*Assumption!$K$11</f>
        <v>0</v>
      </c>
      <c r="AI526" s="301">
        <f>W526*Assumption!$K$6</f>
        <v>0</v>
      </c>
      <c r="AJ526" s="301">
        <f>X526*Assumption!$K$8</f>
        <v>0</v>
      </c>
      <c r="AK526" s="301">
        <f>Y526*Assumption!$K$12</f>
        <v>0</v>
      </c>
      <c r="AL526" s="301">
        <f>Z526*Assumption!$K$14</f>
        <v>0</v>
      </c>
      <c r="AM526" s="301">
        <f>AA526*Assumption!$K$13</f>
        <v>0</v>
      </c>
      <c r="AN526" s="206">
        <f t="shared" ref="AN526:AN556" si="131">SUM(AE526:AM526)</f>
        <v>16137.6</v>
      </c>
    </row>
    <row r="527" spans="2:40" x14ac:dyDescent="0.35">
      <c r="B527" s="208">
        <f>B526+1</f>
        <v>44622</v>
      </c>
      <c r="C527" s="178">
        <v>140</v>
      </c>
      <c r="D527" s="178">
        <f t="shared" ref="D527:D556" si="132">C527*2.88</f>
        <v>403.2</v>
      </c>
      <c r="E527" s="178">
        <v>24</v>
      </c>
      <c r="F527" s="178">
        <v>18</v>
      </c>
      <c r="G527" s="178">
        <v>177.5</v>
      </c>
      <c r="H527" s="178">
        <v>7</v>
      </c>
      <c r="I527" s="178">
        <v>134</v>
      </c>
      <c r="J527" s="178">
        <v>4.2</v>
      </c>
      <c r="K527" s="178">
        <v>210</v>
      </c>
      <c r="L527" s="178">
        <v>315</v>
      </c>
      <c r="M527" s="178">
        <v>0</v>
      </c>
      <c r="N527" s="179">
        <v>0</v>
      </c>
      <c r="P527" s="180">
        <f>P526+1</f>
        <v>44622</v>
      </c>
      <c r="Q527" s="178">
        <v>140</v>
      </c>
      <c r="R527" s="205">
        <f t="shared" ref="R527:R556" si="133">Q527*2.88</f>
        <v>403.2</v>
      </c>
      <c r="S527" s="178">
        <v>0</v>
      </c>
      <c r="T527" s="178">
        <v>393.6</v>
      </c>
      <c r="U527" s="178">
        <v>0</v>
      </c>
      <c r="V527" s="178">
        <v>0</v>
      </c>
      <c r="W527" s="178">
        <v>0</v>
      </c>
      <c r="X527" s="178">
        <v>0</v>
      </c>
      <c r="Y527" s="178">
        <v>0</v>
      </c>
      <c r="Z527" s="178">
        <v>0</v>
      </c>
      <c r="AA527" s="178">
        <v>0</v>
      </c>
      <c r="AB527" s="206">
        <f t="shared" si="130"/>
        <v>393.6</v>
      </c>
      <c r="AD527" s="180">
        <f>AD526+1</f>
        <v>44622</v>
      </c>
      <c r="AE527" s="301">
        <f>S527*Assumption!$K$7</f>
        <v>0</v>
      </c>
      <c r="AF527" s="301">
        <f>T527*Assumption!$K$10</f>
        <v>16137.6</v>
      </c>
      <c r="AG527" s="301">
        <f>U527*Assumption!$K$9</f>
        <v>0</v>
      </c>
      <c r="AH527" s="301">
        <f>V527*Assumption!$K$11</f>
        <v>0</v>
      </c>
      <c r="AI527" s="301">
        <f>W527*Assumption!$K$6</f>
        <v>0</v>
      </c>
      <c r="AJ527" s="301">
        <f>X527*Assumption!$K$8</f>
        <v>0</v>
      </c>
      <c r="AK527" s="301">
        <f>Y527*Assumption!$K$12</f>
        <v>0</v>
      </c>
      <c r="AL527" s="301">
        <f>Z527*Assumption!$K$14</f>
        <v>0</v>
      </c>
      <c r="AM527" s="301">
        <f>AA527*Assumption!$K$13</f>
        <v>0</v>
      </c>
      <c r="AN527" s="206">
        <f t="shared" si="131"/>
        <v>16137.6</v>
      </c>
    </row>
    <row r="528" spans="2:40" x14ac:dyDescent="0.35">
      <c r="B528" s="208">
        <f t="shared" ref="B528:B556" si="134">B527+1</f>
        <v>44623</v>
      </c>
      <c r="C528" s="178">
        <v>140</v>
      </c>
      <c r="D528" s="178">
        <f t="shared" si="132"/>
        <v>403.2</v>
      </c>
      <c r="E528" s="178">
        <v>24</v>
      </c>
      <c r="F528" s="178">
        <v>18</v>
      </c>
      <c r="G528" s="178">
        <v>177.5</v>
      </c>
      <c r="H528" s="178">
        <v>7</v>
      </c>
      <c r="I528" s="178">
        <v>134</v>
      </c>
      <c r="J528" s="178">
        <v>4.2</v>
      </c>
      <c r="K528" s="178">
        <v>210</v>
      </c>
      <c r="L528" s="178">
        <v>315</v>
      </c>
      <c r="M528" s="178">
        <v>0</v>
      </c>
      <c r="N528" s="179">
        <v>0</v>
      </c>
      <c r="P528" s="180">
        <f t="shared" ref="P528:P556" si="135">P527+1</f>
        <v>44623</v>
      </c>
      <c r="Q528" s="178">
        <v>140</v>
      </c>
      <c r="R528" s="205">
        <f t="shared" si="133"/>
        <v>403.2</v>
      </c>
      <c r="S528" s="178">
        <v>0</v>
      </c>
      <c r="T528" s="178">
        <v>300</v>
      </c>
      <c r="U528" s="178">
        <v>95.399999999999991</v>
      </c>
      <c r="V528" s="178">
        <v>0</v>
      </c>
      <c r="W528" s="178">
        <v>0</v>
      </c>
      <c r="X528" s="178">
        <v>0</v>
      </c>
      <c r="Y528" s="178">
        <v>0</v>
      </c>
      <c r="Z528" s="178">
        <v>0</v>
      </c>
      <c r="AA528" s="178">
        <v>0</v>
      </c>
      <c r="AB528" s="206">
        <f t="shared" si="130"/>
        <v>395.4</v>
      </c>
      <c r="AD528" s="180">
        <f t="shared" ref="AD528:AD556" si="136">AD527+1</f>
        <v>44623</v>
      </c>
      <c r="AE528" s="301">
        <f>S528*Assumption!$K$7</f>
        <v>0</v>
      </c>
      <c r="AF528" s="301">
        <f>T528*Assumption!$K$10</f>
        <v>12300</v>
      </c>
      <c r="AG528" s="301">
        <f>U528*Assumption!$K$9</f>
        <v>5246.9999999999991</v>
      </c>
      <c r="AH528" s="301">
        <f>V528*Assumption!$K$11</f>
        <v>0</v>
      </c>
      <c r="AI528" s="301">
        <f>W528*Assumption!$K$6</f>
        <v>0</v>
      </c>
      <c r="AJ528" s="301">
        <f>X528*Assumption!$K$8</f>
        <v>0</v>
      </c>
      <c r="AK528" s="301">
        <f>Y528*Assumption!$K$12</f>
        <v>0</v>
      </c>
      <c r="AL528" s="301">
        <f>Z528*Assumption!$K$14</f>
        <v>0</v>
      </c>
      <c r="AM528" s="301">
        <f>AA528*Assumption!$K$13</f>
        <v>0</v>
      </c>
      <c r="AN528" s="206">
        <f t="shared" si="131"/>
        <v>17547</v>
      </c>
    </row>
    <row r="529" spans="2:40" x14ac:dyDescent="0.35">
      <c r="B529" s="208">
        <f t="shared" si="134"/>
        <v>44624</v>
      </c>
      <c r="C529" s="178">
        <v>140</v>
      </c>
      <c r="D529" s="178">
        <f t="shared" si="132"/>
        <v>403.2</v>
      </c>
      <c r="E529" s="178">
        <v>24</v>
      </c>
      <c r="F529" s="178">
        <v>18</v>
      </c>
      <c r="G529" s="178">
        <v>177.5</v>
      </c>
      <c r="H529" s="178">
        <v>7</v>
      </c>
      <c r="I529" s="178">
        <v>134</v>
      </c>
      <c r="J529" s="178">
        <v>4.2</v>
      </c>
      <c r="K529" s="178">
        <v>210</v>
      </c>
      <c r="L529" s="178">
        <v>315</v>
      </c>
      <c r="M529" s="178">
        <v>0</v>
      </c>
      <c r="N529" s="179">
        <v>0</v>
      </c>
      <c r="P529" s="180">
        <f t="shared" si="135"/>
        <v>44624</v>
      </c>
      <c r="Q529" s="178">
        <v>140</v>
      </c>
      <c r="R529" s="205">
        <f t="shared" si="133"/>
        <v>403.2</v>
      </c>
      <c r="S529" s="178">
        <v>0</v>
      </c>
      <c r="T529" s="178">
        <v>393.6</v>
      </c>
      <c r="U529" s="178">
        <v>0</v>
      </c>
      <c r="V529" s="178">
        <v>0</v>
      </c>
      <c r="W529" s="178">
        <v>0</v>
      </c>
      <c r="X529" s="178">
        <v>0</v>
      </c>
      <c r="Y529" s="178">
        <v>0</v>
      </c>
      <c r="Z529" s="178">
        <v>0</v>
      </c>
      <c r="AA529" s="178">
        <v>0</v>
      </c>
      <c r="AB529" s="206">
        <f t="shared" si="130"/>
        <v>393.6</v>
      </c>
      <c r="AD529" s="180">
        <f t="shared" si="136"/>
        <v>44624</v>
      </c>
      <c r="AE529" s="301">
        <f>S529*Assumption!$K$7</f>
        <v>0</v>
      </c>
      <c r="AF529" s="301">
        <f>T529*Assumption!$K$10</f>
        <v>16137.6</v>
      </c>
      <c r="AG529" s="301">
        <f>U529*Assumption!$K$9</f>
        <v>0</v>
      </c>
      <c r="AH529" s="301">
        <f>V529*Assumption!$K$11</f>
        <v>0</v>
      </c>
      <c r="AI529" s="301">
        <f>W529*Assumption!$K$6</f>
        <v>0</v>
      </c>
      <c r="AJ529" s="301">
        <f>X529*Assumption!$K$8</f>
        <v>0</v>
      </c>
      <c r="AK529" s="301">
        <f>Y529*Assumption!$K$12</f>
        <v>0</v>
      </c>
      <c r="AL529" s="301">
        <f>Z529*Assumption!$K$14</f>
        <v>0</v>
      </c>
      <c r="AM529" s="301">
        <f>AA529*Assumption!$K$13</f>
        <v>0</v>
      </c>
      <c r="AN529" s="206">
        <f t="shared" si="131"/>
        <v>16137.6</v>
      </c>
    </row>
    <row r="530" spans="2:40" x14ac:dyDescent="0.35">
      <c r="B530" s="208">
        <f t="shared" si="134"/>
        <v>44625</v>
      </c>
      <c r="C530" s="178">
        <v>140</v>
      </c>
      <c r="D530" s="178">
        <f t="shared" si="132"/>
        <v>403.2</v>
      </c>
      <c r="E530" s="178">
        <v>24</v>
      </c>
      <c r="F530" s="178">
        <v>18</v>
      </c>
      <c r="G530" s="178">
        <v>177.5</v>
      </c>
      <c r="H530" s="178">
        <v>7</v>
      </c>
      <c r="I530" s="178">
        <v>134</v>
      </c>
      <c r="J530" s="178">
        <v>4.2</v>
      </c>
      <c r="K530" s="178">
        <v>210</v>
      </c>
      <c r="L530" s="178">
        <v>315</v>
      </c>
      <c r="M530" s="178">
        <v>0</v>
      </c>
      <c r="N530" s="179">
        <v>0</v>
      </c>
      <c r="P530" s="180">
        <f t="shared" si="135"/>
        <v>44625</v>
      </c>
      <c r="Q530" s="178">
        <v>140</v>
      </c>
      <c r="R530" s="205">
        <f t="shared" si="133"/>
        <v>403.2</v>
      </c>
      <c r="S530" s="178">
        <v>0</v>
      </c>
      <c r="T530" s="178">
        <v>312</v>
      </c>
      <c r="U530" s="178">
        <v>81</v>
      </c>
      <c r="V530" s="178">
        <v>0</v>
      </c>
      <c r="W530" s="178">
        <v>0</v>
      </c>
      <c r="X530" s="178">
        <v>0</v>
      </c>
      <c r="Y530" s="178">
        <v>0</v>
      </c>
      <c r="Z530" s="178">
        <v>0</v>
      </c>
      <c r="AA530" s="178">
        <v>0</v>
      </c>
      <c r="AB530" s="206">
        <f t="shared" si="130"/>
        <v>393</v>
      </c>
      <c r="AD530" s="180">
        <f t="shared" si="136"/>
        <v>44625</v>
      </c>
      <c r="AE530" s="301">
        <f>S530*Assumption!$K$7</f>
        <v>0</v>
      </c>
      <c r="AF530" s="301">
        <f>T530*Assumption!$K$10</f>
        <v>12792</v>
      </c>
      <c r="AG530" s="301">
        <f>U530*Assumption!$K$9</f>
        <v>4455</v>
      </c>
      <c r="AH530" s="301">
        <f>V530*Assumption!$K$11</f>
        <v>0</v>
      </c>
      <c r="AI530" s="301">
        <f>W530*Assumption!$K$6</f>
        <v>0</v>
      </c>
      <c r="AJ530" s="301">
        <f>X530*Assumption!$K$8</f>
        <v>0</v>
      </c>
      <c r="AK530" s="301">
        <f>Y530*Assumption!$K$12</f>
        <v>0</v>
      </c>
      <c r="AL530" s="301">
        <f>Z530*Assumption!$K$14</f>
        <v>0</v>
      </c>
      <c r="AM530" s="301">
        <f>AA530*Assumption!$K$13</f>
        <v>0</v>
      </c>
      <c r="AN530" s="206">
        <f t="shared" si="131"/>
        <v>17247</v>
      </c>
    </row>
    <row r="531" spans="2:40" x14ac:dyDescent="0.35">
      <c r="B531" s="208">
        <f t="shared" si="134"/>
        <v>44626</v>
      </c>
      <c r="C531" s="178">
        <v>140</v>
      </c>
      <c r="D531" s="178">
        <f t="shared" si="132"/>
        <v>403.2</v>
      </c>
      <c r="E531" s="178">
        <v>27</v>
      </c>
      <c r="F531" s="178">
        <v>17</v>
      </c>
      <c r="G531" s="178">
        <v>174</v>
      </c>
      <c r="H531" s="178">
        <v>7</v>
      </c>
      <c r="I531" s="178">
        <v>134</v>
      </c>
      <c r="J531" s="178">
        <v>4.2</v>
      </c>
      <c r="K531" s="178">
        <v>210.3</v>
      </c>
      <c r="L531" s="178">
        <v>315</v>
      </c>
      <c r="M531" s="178">
        <v>0</v>
      </c>
      <c r="N531" s="179">
        <v>0</v>
      </c>
      <c r="P531" s="180">
        <f t="shared" si="135"/>
        <v>44626</v>
      </c>
      <c r="Q531" s="178">
        <v>140</v>
      </c>
      <c r="R531" s="205">
        <f t="shared" si="133"/>
        <v>403.2</v>
      </c>
      <c r="S531" s="178">
        <v>0</v>
      </c>
      <c r="T531" s="178">
        <v>309.60000000000002</v>
      </c>
      <c r="U531" s="178">
        <v>82.8</v>
      </c>
      <c r="V531" s="178">
        <v>0</v>
      </c>
      <c r="W531" s="178">
        <v>0</v>
      </c>
      <c r="X531" s="178">
        <v>0</v>
      </c>
      <c r="Y531" s="178">
        <v>0</v>
      </c>
      <c r="Z531" s="178">
        <v>0</v>
      </c>
      <c r="AA531" s="178">
        <v>0</v>
      </c>
      <c r="AB531" s="206">
        <f t="shared" si="130"/>
        <v>392.40000000000003</v>
      </c>
      <c r="AD531" s="180">
        <f t="shared" si="136"/>
        <v>44626</v>
      </c>
      <c r="AE531" s="301">
        <f>S531*Assumption!$K$7</f>
        <v>0</v>
      </c>
      <c r="AF531" s="301">
        <f>T531*Assumption!$K$10</f>
        <v>12693.6</v>
      </c>
      <c r="AG531" s="301">
        <f>U531*Assumption!$K$9</f>
        <v>4554</v>
      </c>
      <c r="AH531" s="301">
        <f>V531*Assumption!$K$11</f>
        <v>0</v>
      </c>
      <c r="AI531" s="301">
        <f>W531*Assumption!$K$6</f>
        <v>0</v>
      </c>
      <c r="AJ531" s="301">
        <f>X531*Assumption!$K$8</f>
        <v>0</v>
      </c>
      <c r="AK531" s="301">
        <f>Y531*Assumption!$K$12</f>
        <v>0</v>
      </c>
      <c r="AL531" s="301">
        <f>Z531*Assumption!$K$14</f>
        <v>0</v>
      </c>
      <c r="AM531" s="301">
        <f>AA531*Assumption!$K$13</f>
        <v>0</v>
      </c>
      <c r="AN531" s="206">
        <f t="shared" si="131"/>
        <v>17247.599999999999</v>
      </c>
    </row>
    <row r="532" spans="2:40" x14ac:dyDescent="0.35">
      <c r="B532" s="208">
        <f t="shared" si="134"/>
        <v>44627</v>
      </c>
      <c r="C532" s="178">
        <v>140</v>
      </c>
      <c r="D532" s="178">
        <f t="shared" si="132"/>
        <v>403.2</v>
      </c>
      <c r="E532" s="178">
        <v>27</v>
      </c>
      <c r="F532" s="178">
        <v>17</v>
      </c>
      <c r="G532" s="178">
        <v>174</v>
      </c>
      <c r="H532" s="178">
        <v>7</v>
      </c>
      <c r="I532" s="178">
        <v>134</v>
      </c>
      <c r="J532" s="178">
        <v>4.2</v>
      </c>
      <c r="K532" s="178">
        <v>210.3</v>
      </c>
      <c r="L532" s="178">
        <v>315</v>
      </c>
      <c r="M532" s="178">
        <v>0</v>
      </c>
      <c r="N532" s="179">
        <v>0</v>
      </c>
      <c r="P532" s="180">
        <f t="shared" si="135"/>
        <v>44627</v>
      </c>
      <c r="Q532" s="178">
        <v>140</v>
      </c>
      <c r="R532" s="205">
        <f t="shared" si="133"/>
        <v>403.2</v>
      </c>
      <c r="S532" s="178">
        <v>0</v>
      </c>
      <c r="T532" s="178">
        <v>194.4</v>
      </c>
      <c r="U532" s="178">
        <v>197.99999999999997</v>
      </c>
      <c r="V532" s="178">
        <v>0</v>
      </c>
      <c r="W532" s="178">
        <v>0</v>
      </c>
      <c r="X532" s="178">
        <v>0</v>
      </c>
      <c r="Y532" s="178">
        <v>0</v>
      </c>
      <c r="Z532" s="178">
        <v>0</v>
      </c>
      <c r="AA532" s="178">
        <v>0</v>
      </c>
      <c r="AB532" s="206">
        <f t="shared" si="130"/>
        <v>392.4</v>
      </c>
      <c r="AD532" s="180">
        <f t="shared" si="136"/>
        <v>44627</v>
      </c>
      <c r="AE532" s="301">
        <f>S532*Assumption!$K$7</f>
        <v>0</v>
      </c>
      <c r="AF532" s="301">
        <f>T532*Assumption!$K$10</f>
        <v>7970.4000000000005</v>
      </c>
      <c r="AG532" s="301">
        <f>U532*Assumption!$K$9</f>
        <v>10889.999999999998</v>
      </c>
      <c r="AH532" s="301">
        <f>V532*Assumption!$K$11</f>
        <v>0</v>
      </c>
      <c r="AI532" s="301">
        <f>W532*Assumption!$K$6</f>
        <v>0</v>
      </c>
      <c r="AJ532" s="301">
        <f>X532*Assumption!$K$8</f>
        <v>0</v>
      </c>
      <c r="AK532" s="301">
        <f>Y532*Assumption!$K$12</f>
        <v>0</v>
      </c>
      <c r="AL532" s="301">
        <f>Z532*Assumption!$K$14</f>
        <v>0</v>
      </c>
      <c r="AM532" s="301">
        <f>AA532*Assumption!$K$13</f>
        <v>0</v>
      </c>
      <c r="AN532" s="206">
        <f t="shared" si="131"/>
        <v>18860.399999999998</v>
      </c>
    </row>
    <row r="533" spans="2:40" x14ac:dyDescent="0.35">
      <c r="B533" s="208">
        <f t="shared" si="134"/>
        <v>44628</v>
      </c>
      <c r="C533" s="178">
        <v>140</v>
      </c>
      <c r="D533" s="178">
        <f t="shared" si="132"/>
        <v>403.2</v>
      </c>
      <c r="E533" s="178">
        <v>27</v>
      </c>
      <c r="F533" s="178">
        <v>17</v>
      </c>
      <c r="G533" s="178">
        <v>174</v>
      </c>
      <c r="H533" s="178">
        <v>7</v>
      </c>
      <c r="I533" s="178">
        <v>134</v>
      </c>
      <c r="J533" s="178">
        <v>4.2</v>
      </c>
      <c r="K533" s="178">
        <v>210.3</v>
      </c>
      <c r="L533" s="178">
        <v>315</v>
      </c>
      <c r="M533" s="178">
        <v>0</v>
      </c>
      <c r="N533" s="179">
        <v>0</v>
      </c>
      <c r="P533" s="180">
        <f t="shared" si="135"/>
        <v>44628</v>
      </c>
      <c r="Q533" s="178">
        <v>140</v>
      </c>
      <c r="R533" s="205">
        <f t="shared" si="133"/>
        <v>403.2</v>
      </c>
      <c r="S533" s="178">
        <v>60</v>
      </c>
      <c r="T533" s="178">
        <v>336</v>
      </c>
      <c r="U533" s="178">
        <v>0</v>
      </c>
      <c r="V533" s="178">
        <v>0</v>
      </c>
      <c r="W533" s="178">
        <v>0</v>
      </c>
      <c r="X533" s="178">
        <v>0</v>
      </c>
      <c r="Y533" s="178">
        <v>0</v>
      </c>
      <c r="Z533" s="178">
        <v>0</v>
      </c>
      <c r="AA533" s="178">
        <v>0</v>
      </c>
      <c r="AB533" s="206">
        <f t="shared" si="130"/>
        <v>396</v>
      </c>
      <c r="AD533" s="180">
        <f t="shared" si="136"/>
        <v>44628</v>
      </c>
      <c r="AE533" s="301">
        <f>S533*Assumption!$K$7</f>
        <v>4980</v>
      </c>
      <c r="AF533" s="301">
        <f>T533*Assumption!$K$10</f>
        <v>13776</v>
      </c>
      <c r="AG533" s="301">
        <f>U533*Assumption!$K$9</f>
        <v>0</v>
      </c>
      <c r="AH533" s="301">
        <f>V533*Assumption!$K$11</f>
        <v>0</v>
      </c>
      <c r="AI533" s="301">
        <f>W533*Assumption!$K$6</f>
        <v>0</v>
      </c>
      <c r="AJ533" s="301">
        <f>X533*Assumption!$K$8</f>
        <v>0</v>
      </c>
      <c r="AK533" s="301">
        <f>Y533*Assumption!$K$12</f>
        <v>0</v>
      </c>
      <c r="AL533" s="301">
        <f>Z533*Assumption!$K$14</f>
        <v>0</v>
      </c>
      <c r="AM533" s="301">
        <f>AA533*Assumption!$K$13</f>
        <v>0</v>
      </c>
      <c r="AN533" s="206">
        <f t="shared" si="131"/>
        <v>18756</v>
      </c>
    </row>
    <row r="534" spans="2:40" x14ac:dyDescent="0.35">
      <c r="B534" s="208">
        <f t="shared" si="134"/>
        <v>44629</v>
      </c>
      <c r="C534" s="178">
        <v>140</v>
      </c>
      <c r="D534" s="178">
        <f t="shared" si="132"/>
        <v>403.2</v>
      </c>
      <c r="E534" s="178">
        <v>24.5</v>
      </c>
      <c r="F534" s="178">
        <v>17.5</v>
      </c>
      <c r="G534" s="178">
        <v>178</v>
      </c>
      <c r="H534" s="178">
        <v>7</v>
      </c>
      <c r="I534" s="178">
        <v>134</v>
      </c>
      <c r="J534" s="178">
        <v>4.2</v>
      </c>
      <c r="K534" s="178">
        <v>210</v>
      </c>
      <c r="L534" s="178">
        <v>315</v>
      </c>
      <c r="M534" s="178">
        <v>0</v>
      </c>
      <c r="N534" s="179">
        <v>0</v>
      </c>
      <c r="P534" s="180">
        <f t="shared" si="135"/>
        <v>44629</v>
      </c>
      <c r="Q534" s="178">
        <v>140</v>
      </c>
      <c r="R534" s="205">
        <f t="shared" si="133"/>
        <v>403.2</v>
      </c>
      <c r="S534" s="178">
        <v>64.8</v>
      </c>
      <c r="T534" s="178">
        <v>240</v>
      </c>
      <c r="U534" s="178">
        <v>90</v>
      </c>
      <c r="V534" s="178">
        <v>0</v>
      </c>
      <c r="W534" s="178">
        <v>0</v>
      </c>
      <c r="X534" s="178">
        <v>0</v>
      </c>
      <c r="Y534" s="178">
        <v>0</v>
      </c>
      <c r="Z534" s="178">
        <v>0</v>
      </c>
      <c r="AA534" s="178">
        <v>0</v>
      </c>
      <c r="AB534" s="206">
        <f t="shared" si="130"/>
        <v>394.8</v>
      </c>
      <c r="AD534" s="180">
        <f t="shared" si="136"/>
        <v>44629</v>
      </c>
      <c r="AE534" s="301">
        <f>S534*Assumption!$K$7</f>
        <v>5378.4</v>
      </c>
      <c r="AF534" s="301">
        <f>T534*Assumption!$K$10</f>
        <v>9840</v>
      </c>
      <c r="AG534" s="301">
        <f>U534*Assumption!$K$9</f>
        <v>4950</v>
      </c>
      <c r="AH534" s="301">
        <f>V534*Assumption!$K$11</f>
        <v>0</v>
      </c>
      <c r="AI534" s="301">
        <f>W534*Assumption!$K$6</f>
        <v>0</v>
      </c>
      <c r="AJ534" s="301">
        <f>X534*Assumption!$K$8</f>
        <v>0</v>
      </c>
      <c r="AK534" s="301">
        <f>Y534*Assumption!$K$12</f>
        <v>0</v>
      </c>
      <c r="AL534" s="301">
        <f>Z534*Assumption!$K$14</f>
        <v>0</v>
      </c>
      <c r="AM534" s="301">
        <f>AA534*Assumption!$K$13</f>
        <v>0</v>
      </c>
      <c r="AN534" s="206">
        <f t="shared" si="131"/>
        <v>20168.400000000001</v>
      </c>
    </row>
    <row r="535" spans="2:40" x14ac:dyDescent="0.35">
      <c r="B535" s="208">
        <f t="shared" si="134"/>
        <v>44630</v>
      </c>
      <c r="C535" s="178">
        <v>140</v>
      </c>
      <c r="D535" s="178">
        <f t="shared" si="132"/>
        <v>403.2</v>
      </c>
      <c r="E535" s="178">
        <v>24.5</v>
      </c>
      <c r="F535" s="178">
        <v>17.5</v>
      </c>
      <c r="G535" s="178">
        <v>178</v>
      </c>
      <c r="H535" s="178">
        <v>7</v>
      </c>
      <c r="I535" s="178">
        <v>134</v>
      </c>
      <c r="J535" s="178">
        <v>4.2</v>
      </c>
      <c r="K535" s="178">
        <v>210</v>
      </c>
      <c r="L535" s="178">
        <v>315</v>
      </c>
      <c r="M535" s="178">
        <v>0</v>
      </c>
      <c r="N535" s="179">
        <v>0</v>
      </c>
      <c r="P535" s="180">
        <f t="shared" si="135"/>
        <v>44630</v>
      </c>
      <c r="Q535" s="178">
        <v>140</v>
      </c>
      <c r="R535" s="205">
        <f t="shared" si="133"/>
        <v>403.2</v>
      </c>
      <c r="S535" s="178">
        <v>276</v>
      </c>
      <c r="T535" s="178">
        <v>117.60000000000001</v>
      </c>
      <c r="U535" s="178">
        <v>0</v>
      </c>
      <c r="V535" s="178">
        <v>0</v>
      </c>
      <c r="W535" s="178">
        <v>0</v>
      </c>
      <c r="X535" s="178">
        <v>0</v>
      </c>
      <c r="Y535" s="178">
        <v>0</v>
      </c>
      <c r="Z535" s="178">
        <v>0</v>
      </c>
      <c r="AA535" s="178">
        <v>0</v>
      </c>
      <c r="AB535" s="206">
        <f t="shared" si="130"/>
        <v>393.6</v>
      </c>
      <c r="AD535" s="180">
        <f t="shared" si="136"/>
        <v>44630</v>
      </c>
      <c r="AE535" s="301">
        <f>S535*Assumption!$K$7</f>
        <v>22908</v>
      </c>
      <c r="AF535" s="301">
        <f>T535*Assumption!$K$10</f>
        <v>4821.6000000000004</v>
      </c>
      <c r="AG535" s="301">
        <f>U535*Assumption!$K$9</f>
        <v>0</v>
      </c>
      <c r="AH535" s="301">
        <f>V535*Assumption!$K$11</f>
        <v>0</v>
      </c>
      <c r="AI535" s="301">
        <f>W535*Assumption!$K$6</f>
        <v>0</v>
      </c>
      <c r="AJ535" s="301">
        <f>X535*Assumption!$K$8</f>
        <v>0</v>
      </c>
      <c r="AK535" s="301">
        <f>Y535*Assumption!$K$12</f>
        <v>0</v>
      </c>
      <c r="AL535" s="301">
        <f>Z535*Assumption!$K$14</f>
        <v>0</v>
      </c>
      <c r="AM535" s="301">
        <f>AA535*Assumption!$K$13</f>
        <v>0</v>
      </c>
      <c r="AN535" s="206">
        <f t="shared" si="131"/>
        <v>27729.599999999999</v>
      </c>
    </row>
    <row r="536" spans="2:40" x14ac:dyDescent="0.35">
      <c r="B536" s="208">
        <f t="shared" si="134"/>
        <v>44631</v>
      </c>
      <c r="C536" s="178">
        <v>140</v>
      </c>
      <c r="D536" s="178">
        <f t="shared" si="132"/>
        <v>403.2</v>
      </c>
      <c r="E536" s="178">
        <v>24.5</v>
      </c>
      <c r="F536" s="178">
        <v>17.5</v>
      </c>
      <c r="G536" s="178">
        <v>178</v>
      </c>
      <c r="H536" s="178">
        <v>7</v>
      </c>
      <c r="I536" s="178">
        <v>134</v>
      </c>
      <c r="J536" s="178">
        <v>4.2</v>
      </c>
      <c r="K536" s="178">
        <v>210</v>
      </c>
      <c r="L536" s="178">
        <v>315</v>
      </c>
      <c r="M536" s="178">
        <v>0</v>
      </c>
      <c r="N536" s="179">
        <v>0</v>
      </c>
      <c r="P536" s="180">
        <f t="shared" si="135"/>
        <v>44631</v>
      </c>
      <c r="Q536" s="178">
        <v>140</v>
      </c>
      <c r="R536" s="205">
        <f t="shared" si="133"/>
        <v>403.2</v>
      </c>
      <c r="S536" s="178">
        <v>216</v>
      </c>
      <c r="T536" s="178">
        <v>0</v>
      </c>
      <c r="U536" s="178">
        <v>180</v>
      </c>
      <c r="V536" s="178">
        <v>0</v>
      </c>
      <c r="W536" s="178">
        <v>0</v>
      </c>
      <c r="X536" s="178">
        <v>0</v>
      </c>
      <c r="Y536" s="178">
        <v>0</v>
      </c>
      <c r="Z536" s="178">
        <v>0</v>
      </c>
      <c r="AA536" s="178">
        <v>0</v>
      </c>
      <c r="AB536" s="206">
        <f t="shared" si="130"/>
        <v>396</v>
      </c>
      <c r="AD536" s="180">
        <f t="shared" si="136"/>
        <v>44631</v>
      </c>
      <c r="AE536" s="301">
        <f>S536*Assumption!$K$7</f>
        <v>17928</v>
      </c>
      <c r="AF536" s="301">
        <f>T536*Assumption!$K$10</f>
        <v>0</v>
      </c>
      <c r="AG536" s="301">
        <f>U536*Assumption!$K$9</f>
        <v>9900</v>
      </c>
      <c r="AH536" s="301">
        <f>V536*Assumption!$K$11</f>
        <v>0</v>
      </c>
      <c r="AI536" s="301">
        <f>W536*Assumption!$K$6</f>
        <v>0</v>
      </c>
      <c r="AJ536" s="301">
        <f>X536*Assumption!$K$8</f>
        <v>0</v>
      </c>
      <c r="AK536" s="301">
        <f>Y536*Assumption!$K$12</f>
        <v>0</v>
      </c>
      <c r="AL536" s="301">
        <f>Z536*Assumption!$K$14</f>
        <v>0</v>
      </c>
      <c r="AM536" s="301">
        <f>AA536*Assumption!$K$13</f>
        <v>0</v>
      </c>
      <c r="AN536" s="206">
        <f t="shared" si="131"/>
        <v>27828</v>
      </c>
    </row>
    <row r="537" spans="2:40" x14ac:dyDescent="0.35">
      <c r="B537" s="208">
        <f t="shared" si="134"/>
        <v>44632</v>
      </c>
      <c r="C537" s="178">
        <v>140</v>
      </c>
      <c r="D537" s="178">
        <f t="shared" si="132"/>
        <v>403.2</v>
      </c>
      <c r="E537" s="178">
        <v>24.5</v>
      </c>
      <c r="F537" s="178">
        <v>17.5</v>
      </c>
      <c r="G537" s="178">
        <v>178</v>
      </c>
      <c r="H537" s="178">
        <v>7</v>
      </c>
      <c r="I537" s="178">
        <v>134</v>
      </c>
      <c r="J537" s="178">
        <v>4.2</v>
      </c>
      <c r="K537" s="178">
        <v>210</v>
      </c>
      <c r="L537" s="178">
        <v>315</v>
      </c>
      <c r="M537" s="178">
        <v>0</v>
      </c>
      <c r="N537" s="179">
        <v>0</v>
      </c>
      <c r="P537" s="180">
        <f t="shared" si="135"/>
        <v>44632</v>
      </c>
      <c r="Q537" s="178">
        <v>140</v>
      </c>
      <c r="R537" s="205">
        <f t="shared" si="133"/>
        <v>403.2</v>
      </c>
      <c r="S537" s="178">
        <v>60</v>
      </c>
      <c r="T537" s="178">
        <v>336</v>
      </c>
      <c r="U537" s="178">
        <v>0</v>
      </c>
      <c r="V537" s="178">
        <v>0</v>
      </c>
      <c r="W537" s="178">
        <v>0</v>
      </c>
      <c r="X537" s="178">
        <v>0</v>
      </c>
      <c r="Y537" s="178">
        <v>0</v>
      </c>
      <c r="Z537" s="178">
        <v>0</v>
      </c>
      <c r="AA537" s="178">
        <v>0</v>
      </c>
      <c r="AB537" s="206">
        <f t="shared" si="130"/>
        <v>396</v>
      </c>
      <c r="AD537" s="180">
        <f t="shared" si="136"/>
        <v>44632</v>
      </c>
      <c r="AE537" s="301">
        <f>S537*Assumption!$K$7</f>
        <v>4980</v>
      </c>
      <c r="AF537" s="301">
        <f>T537*Assumption!$K$10</f>
        <v>13776</v>
      </c>
      <c r="AG537" s="301">
        <f>U537*Assumption!$K$9</f>
        <v>0</v>
      </c>
      <c r="AH537" s="301">
        <f>V537*Assumption!$K$11</f>
        <v>0</v>
      </c>
      <c r="AI537" s="301">
        <f>W537*Assumption!$K$6</f>
        <v>0</v>
      </c>
      <c r="AJ537" s="301">
        <f>X537*Assumption!$K$8</f>
        <v>0</v>
      </c>
      <c r="AK537" s="301">
        <f>Y537*Assumption!$K$12</f>
        <v>0</v>
      </c>
      <c r="AL537" s="301">
        <f>Z537*Assumption!$K$14</f>
        <v>0</v>
      </c>
      <c r="AM537" s="301">
        <f>AA537*Assumption!$K$13</f>
        <v>0</v>
      </c>
      <c r="AN537" s="206">
        <f t="shared" si="131"/>
        <v>18756</v>
      </c>
    </row>
    <row r="538" spans="2:40" x14ac:dyDescent="0.35">
      <c r="B538" s="208">
        <f t="shared" si="134"/>
        <v>44633</v>
      </c>
      <c r="C538" s="178">
        <v>140</v>
      </c>
      <c r="D538" s="178">
        <f t="shared" si="132"/>
        <v>403.2</v>
      </c>
      <c r="E538" s="178">
        <v>24.5</v>
      </c>
      <c r="F538" s="178">
        <v>17.5</v>
      </c>
      <c r="G538" s="178">
        <v>178</v>
      </c>
      <c r="H538" s="178">
        <v>7</v>
      </c>
      <c r="I538" s="178">
        <v>134</v>
      </c>
      <c r="J538" s="178">
        <v>4.2</v>
      </c>
      <c r="K538" s="178">
        <v>210</v>
      </c>
      <c r="L538" s="178">
        <v>315</v>
      </c>
      <c r="M538" s="178">
        <v>0</v>
      </c>
      <c r="N538" s="179">
        <v>0</v>
      </c>
      <c r="P538" s="180">
        <f t="shared" si="135"/>
        <v>44633</v>
      </c>
      <c r="Q538" s="178">
        <v>140</v>
      </c>
      <c r="R538" s="205">
        <f t="shared" si="133"/>
        <v>403.2</v>
      </c>
      <c r="S538" s="178">
        <v>0</v>
      </c>
      <c r="T538" s="178">
        <v>240</v>
      </c>
      <c r="U538" s="178">
        <v>90</v>
      </c>
      <c r="V538" s="178">
        <v>66.239999999999995</v>
      </c>
      <c r="W538" s="178">
        <v>0</v>
      </c>
      <c r="X538" s="178">
        <v>0</v>
      </c>
      <c r="Y538" s="178">
        <v>0</v>
      </c>
      <c r="Z538" s="178">
        <v>0</v>
      </c>
      <c r="AA538" s="178">
        <v>0</v>
      </c>
      <c r="AB538" s="206">
        <f t="shared" si="130"/>
        <v>396.24</v>
      </c>
      <c r="AD538" s="180">
        <f t="shared" si="136"/>
        <v>44633</v>
      </c>
      <c r="AE538" s="301">
        <f>S538*Assumption!$K$7</f>
        <v>0</v>
      </c>
      <c r="AF538" s="301">
        <f>T538*Assumption!$K$10</f>
        <v>9840</v>
      </c>
      <c r="AG538" s="301">
        <f>U538*Assumption!$K$9</f>
        <v>4950</v>
      </c>
      <c r="AH538" s="301">
        <f>V538*Assumption!$K$11</f>
        <v>2450.8799999999997</v>
      </c>
      <c r="AI538" s="301">
        <f>W538*Assumption!$K$6</f>
        <v>0</v>
      </c>
      <c r="AJ538" s="301">
        <f>X538*Assumption!$K$8</f>
        <v>0</v>
      </c>
      <c r="AK538" s="301">
        <f>Y538*Assumption!$K$12</f>
        <v>0</v>
      </c>
      <c r="AL538" s="301">
        <f>Z538*Assumption!$K$14</f>
        <v>0</v>
      </c>
      <c r="AM538" s="301">
        <f>AA538*Assumption!$K$13</f>
        <v>0</v>
      </c>
      <c r="AN538" s="206">
        <f t="shared" si="131"/>
        <v>17240.88</v>
      </c>
    </row>
    <row r="539" spans="2:40" x14ac:dyDescent="0.35">
      <c r="B539" s="208">
        <f t="shared" si="134"/>
        <v>44634</v>
      </c>
      <c r="C539" s="178">
        <v>140</v>
      </c>
      <c r="D539" s="178">
        <f t="shared" si="132"/>
        <v>403.2</v>
      </c>
      <c r="E539" s="178">
        <v>24.5</v>
      </c>
      <c r="F539" s="178">
        <v>17.5</v>
      </c>
      <c r="G539" s="178">
        <v>178</v>
      </c>
      <c r="H539" s="178">
        <v>7</v>
      </c>
      <c r="I539" s="178">
        <v>134</v>
      </c>
      <c r="J539" s="178">
        <v>4.2</v>
      </c>
      <c r="K539" s="178">
        <v>210</v>
      </c>
      <c r="L539" s="178">
        <v>315</v>
      </c>
      <c r="M539" s="178">
        <v>0</v>
      </c>
      <c r="N539" s="179">
        <v>0</v>
      </c>
      <c r="P539" s="180">
        <f t="shared" si="135"/>
        <v>44634</v>
      </c>
      <c r="Q539" s="178">
        <v>140</v>
      </c>
      <c r="R539" s="205">
        <f t="shared" si="133"/>
        <v>403.2</v>
      </c>
      <c r="S539" s="178">
        <v>210</v>
      </c>
      <c r="T539" s="178">
        <v>108</v>
      </c>
      <c r="U539" s="178">
        <v>0</v>
      </c>
      <c r="V539" s="178">
        <v>77.28</v>
      </c>
      <c r="W539" s="178">
        <v>0</v>
      </c>
      <c r="X539" s="178">
        <v>0</v>
      </c>
      <c r="Y539" s="178">
        <v>0</v>
      </c>
      <c r="Z539" s="178">
        <v>0</v>
      </c>
      <c r="AA539" s="178">
        <v>0</v>
      </c>
      <c r="AB539" s="206">
        <f t="shared" si="130"/>
        <v>395.28</v>
      </c>
      <c r="AD539" s="180">
        <f t="shared" si="136"/>
        <v>44634</v>
      </c>
      <c r="AE539" s="301">
        <f>S539*Assumption!$K$7</f>
        <v>17430</v>
      </c>
      <c r="AF539" s="301">
        <f>T539*Assumption!$K$10</f>
        <v>4428</v>
      </c>
      <c r="AG539" s="301">
        <f>U539*Assumption!$K$9</f>
        <v>0</v>
      </c>
      <c r="AH539" s="301">
        <f>V539*Assumption!$K$11</f>
        <v>2859.36</v>
      </c>
      <c r="AI539" s="301">
        <f>W539*Assumption!$K$6</f>
        <v>0</v>
      </c>
      <c r="AJ539" s="301">
        <f>X539*Assumption!$K$8</f>
        <v>0</v>
      </c>
      <c r="AK539" s="301">
        <f>Y539*Assumption!$K$12</f>
        <v>0</v>
      </c>
      <c r="AL539" s="301">
        <f>Z539*Assumption!$K$14</f>
        <v>0</v>
      </c>
      <c r="AM539" s="301">
        <f>AA539*Assumption!$K$13</f>
        <v>0</v>
      </c>
      <c r="AN539" s="206">
        <f t="shared" si="131"/>
        <v>24717.360000000001</v>
      </c>
    </row>
    <row r="540" spans="2:40" x14ac:dyDescent="0.35">
      <c r="B540" s="208">
        <f t="shared" si="134"/>
        <v>44635</v>
      </c>
      <c r="C540" s="178">
        <v>140</v>
      </c>
      <c r="D540" s="178">
        <f t="shared" si="132"/>
        <v>403.2</v>
      </c>
      <c r="E540" s="178">
        <v>24.5</v>
      </c>
      <c r="F540" s="178">
        <v>17.5</v>
      </c>
      <c r="G540" s="178">
        <v>178</v>
      </c>
      <c r="H540" s="178">
        <v>7</v>
      </c>
      <c r="I540" s="178">
        <v>134</v>
      </c>
      <c r="J540" s="178">
        <v>4.2</v>
      </c>
      <c r="K540" s="178">
        <v>210</v>
      </c>
      <c r="L540" s="178">
        <v>315</v>
      </c>
      <c r="M540" s="178">
        <v>0</v>
      </c>
      <c r="N540" s="179">
        <v>0</v>
      </c>
      <c r="P540" s="180">
        <f t="shared" si="135"/>
        <v>44635</v>
      </c>
      <c r="Q540" s="178">
        <v>140</v>
      </c>
      <c r="R540" s="205">
        <f t="shared" si="133"/>
        <v>403.2</v>
      </c>
      <c r="S540" s="178">
        <v>0</v>
      </c>
      <c r="T540" s="178">
        <v>0</v>
      </c>
      <c r="U540" s="178">
        <v>0</v>
      </c>
      <c r="V540" s="178">
        <v>0</v>
      </c>
      <c r="W540" s="178">
        <v>98.999999999999986</v>
      </c>
      <c r="X540" s="178">
        <v>0</v>
      </c>
      <c r="Y540" s="178">
        <v>210</v>
      </c>
      <c r="Z540" s="178">
        <v>0</v>
      </c>
      <c r="AA540" s="178">
        <v>90</v>
      </c>
      <c r="AB540" s="206">
        <f t="shared" si="130"/>
        <v>399</v>
      </c>
      <c r="AD540" s="180">
        <f t="shared" si="136"/>
        <v>44635</v>
      </c>
      <c r="AE540" s="301">
        <f>S540*Assumption!$K$7</f>
        <v>0</v>
      </c>
      <c r="AF540" s="301">
        <f>T540*Assumption!$K$10</f>
        <v>0</v>
      </c>
      <c r="AG540" s="301">
        <f>U540*Assumption!$K$9</f>
        <v>0</v>
      </c>
      <c r="AH540" s="301">
        <f>V540*Assumption!$K$11</f>
        <v>0</v>
      </c>
      <c r="AI540" s="301">
        <f>W540*Assumption!$K$6</f>
        <v>10988.999999999998</v>
      </c>
      <c r="AJ540" s="301">
        <f>X540*Assumption!$K$8</f>
        <v>0</v>
      </c>
      <c r="AK540" s="301">
        <f>Y540*Assumption!$K$12</f>
        <v>6930</v>
      </c>
      <c r="AL540" s="301">
        <f>Z540*Assumption!$K$14</f>
        <v>0</v>
      </c>
      <c r="AM540" s="301">
        <f>AA540*Assumption!$K$13</f>
        <v>2430</v>
      </c>
      <c r="AN540" s="206">
        <f t="shared" si="131"/>
        <v>20349</v>
      </c>
    </row>
    <row r="541" spans="2:40" x14ac:dyDescent="0.35">
      <c r="B541" s="208">
        <f t="shared" si="134"/>
        <v>44636</v>
      </c>
      <c r="C541" s="178">
        <v>140</v>
      </c>
      <c r="D541" s="178">
        <f t="shared" si="132"/>
        <v>403.2</v>
      </c>
      <c r="E541" s="178">
        <v>26.5</v>
      </c>
      <c r="F541" s="178">
        <v>16.5</v>
      </c>
      <c r="G541" s="178">
        <v>175</v>
      </c>
      <c r="H541" s="178">
        <v>7</v>
      </c>
      <c r="I541" s="178">
        <v>133.5</v>
      </c>
      <c r="J541" s="178">
        <v>4.2</v>
      </c>
      <c r="K541" s="178">
        <v>210</v>
      </c>
      <c r="L541" s="178">
        <v>315</v>
      </c>
      <c r="M541" s="178">
        <v>0</v>
      </c>
      <c r="N541" s="179">
        <v>0</v>
      </c>
      <c r="P541" s="180">
        <f t="shared" si="135"/>
        <v>44636</v>
      </c>
      <c r="Q541" s="178">
        <v>140</v>
      </c>
      <c r="R541" s="205">
        <f t="shared" si="133"/>
        <v>403.2</v>
      </c>
      <c r="S541" s="178">
        <v>129.6</v>
      </c>
      <c r="T541" s="178">
        <v>0</v>
      </c>
      <c r="U541" s="178">
        <v>0</v>
      </c>
      <c r="V541" s="178">
        <v>0</v>
      </c>
      <c r="W541" s="178">
        <v>262.79999999999995</v>
      </c>
      <c r="X541" s="178">
        <v>0</v>
      </c>
      <c r="Y541" s="178">
        <v>0</v>
      </c>
      <c r="Z541" s="178">
        <v>0</v>
      </c>
      <c r="AA541" s="178">
        <v>0</v>
      </c>
      <c r="AB541" s="206">
        <f t="shared" si="130"/>
        <v>392.4</v>
      </c>
      <c r="AD541" s="180">
        <f t="shared" si="136"/>
        <v>44636</v>
      </c>
      <c r="AE541" s="301">
        <f>S541*Assumption!$K$7</f>
        <v>10756.8</v>
      </c>
      <c r="AF541" s="301">
        <f>T541*Assumption!$K$10</f>
        <v>0</v>
      </c>
      <c r="AG541" s="301">
        <f>U541*Assumption!$K$9</f>
        <v>0</v>
      </c>
      <c r="AH541" s="301">
        <f>V541*Assumption!$K$11</f>
        <v>0</v>
      </c>
      <c r="AI541" s="301">
        <f>W541*Assumption!$K$6</f>
        <v>29170.799999999996</v>
      </c>
      <c r="AJ541" s="301">
        <f>X541*Assumption!$K$8</f>
        <v>0</v>
      </c>
      <c r="AK541" s="301">
        <f>Y541*Assumption!$K$12</f>
        <v>0</v>
      </c>
      <c r="AL541" s="301">
        <f>Z541*Assumption!$K$14</f>
        <v>0</v>
      </c>
      <c r="AM541" s="301">
        <f>AA541*Assumption!$K$13</f>
        <v>0</v>
      </c>
      <c r="AN541" s="206">
        <f t="shared" si="131"/>
        <v>39927.599999999991</v>
      </c>
    </row>
    <row r="542" spans="2:40" x14ac:dyDescent="0.35">
      <c r="B542" s="208">
        <f t="shared" si="134"/>
        <v>44637</v>
      </c>
      <c r="C542" s="178">
        <v>140</v>
      </c>
      <c r="D542" s="178">
        <f t="shared" si="132"/>
        <v>403.2</v>
      </c>
      <c r="E542" s="178">
        <v>26.5</v>
      </c>
      <c r="F542" s="178">
        <v>16.5</v>
      </c>
      <c r="G542" s="178">
        <v>175</v>
      </c>
      <c r="H542" s="178">
        <v>7</v>
      </c>
      <c r="I542" s="178">
        <v>133.5</v>
      </c>
      <c r="J542" s="178">
        <v>4.2</v>
      </c>
      <c r="K542" s="178">
        <v>210</v>
      </c>
      <c r="L542" s="178">
        <v>315</v>
      </c>
      <c r="M542" s="178">
        <v>0</v>
      </c>
      <c r="N542" s="179">
        <v>0</v>
      </c>
      <c r="P542" s="180">
        <f t="shared" si="135"/>
        <v>44637</v>
      </c>
      <c r="Q542" s="178">
        <v>140</v>
      </c>
      <c r="R542" s="205">
        <f t="shared" si="133"/>
        <v>403.2</v>
      </c>
      <c r="S542" s="178">
        <v>141.6</v>
      </c>
      <c r="T542" s="178">
        <v>252</v>
      </c>
      <c r="U542" s="178">
        <v>0</v>
      </c>
      <c r="V542" s="178">
        <v>0</v>
      </c>
      <c r="W542" s="178">
        <v>0</v>
      </c>
      <c r="X542" s="178">
        <v>0</v>
      </c>
      <c r="Y542" s="178">
        <v>0</v>
      </c>
      <c r="Z542" s="178">
        <v>0</v>
      </c>
      <c r="AA542" s="178">
        <v>0</v>
      </c>
      <c r="AB542" s="206">
        <f t="shared" si="130"/>
        <v>393.6</v>
      </c>
      <c r="AD542" s="180">
        <f t="shared" si="136"/>
        <v>44637</v>
      </c>
      <c r="AE542" s="301">
        <f>S542*Assumption!$K$7</f>
        <v>11752.8</v>
      </c>
      <c r="AF542" s="301">
        <f>T542*Assumption!$K$10</f>
        <v>10332</v>
      </c>
      <c r="AG542" s="301">
        <f>U542*Assumption!$K$9</f>
        <v>0</v>
      </c>
      <c r="AH542" s="301">
        <f>V542*Assumption!$K$11</f>
        <v>0</v>
      </c>
      <c r="AI542" s="301">
        <f>W542*Assumption!$K$6</f>
        <v>0</v>
      </c>
      <c r="AJ542" s="301">
        <f>X542*Assumption!$K$8</f>
        <v>0</v>
      </c>
      <c r="AK542" s="301">
        <f>Y542*Assumption!$K$12</f>
        <v>0</v>
      </c>
      <c r="AL542" s="301">
        <f>Z542*Assumption!$K$14</f>
        <v>0</v>
      </c>
      <c r="AM542" s="301">
        <f>AA542*Assumption!$K$13</f>
        <v>0</v>
      </c>
      <c r="AN542" s="206">
        <f t="shared" si="131"/>
        <v>22084.799999999999</v>
      </c>
    </row>
    <row r="543" spans="2:40" x14ac:dyDescent="0.35">
      <c r="B543" s="208">
        <f t="shared" si="134"/>
        <v>44638</v>
      </c>
      <c r="C543" s="178">
        <v>140</v>
      </c>
      <c r="D543" s="178">
        <f t="shared" si="132"/>
        <v>403.2</v>
      </c>
      <c r="E543" s="178">
        <v>26.5</v>
      </c>
      <c r="F543" s="178">
        <v>16.5</v>
      </c>
      <c r="G543" s="178">
        <v>175</v>
      </c>
      <c r="H543" s="178">
        <v>7</v>
      </c>
      <c r="I543" s="178">
        <v>133.5</v>
      </c>
      <c r="J543" s="178">
        <v>4.2</v>
      </c>
      <c r="K543" s="178">
        <v>210</v>
      </c>
      <c r="L543" s="178">
        <v>315</v>
      </c>
      <c r="M543" s="178">
        <v>0</v>
      </c>
      <c r="N543" s="179">
        <v>0</v>
      </c>
      <c r="P543" s="180">
        <f t="shared" si="135"/>
        <v>44638</v>
      </c>
      <c r="Q543" s="178">
        <v>140</v>
      </c>
      <c r="R543" s="205">
        <f t="shared" si="133"/>
        <v>403.2</v>
      </c>
      <c r="S543" s="178">
        <v>60</v>
      </c>
      <c r="T543" s="178">
        <v>336</v>
      </c>
      <c r="U543" s="178">
        <v>0</v>
      </c>
      <c r="V543" s="178">
        <v>0</v>
      </c>
      <c r="W543" s="178">
        <v>0</v>
      </c>
      <c r="X543" s="178">
        <v>0</v>
      </c>
      <c r="Y543" s="178">
        <v>0</v>
      </c>
      <c r="Z543" s="178">
        <v>0</v>
      </c>
      <c r="AA543" s="178">
        <v>0</v>
      </c>
      <c r="AB543" s="206">
        <f t="shared" si="130"/>
        <v>396</v>
      </c>
      <c r="AD543" s="180">
        <f t="shared" si="136"/>
        <v>44638</v>
      </c>
      <c r="AE543" s="301">
        <f>S543*Assumption!$K$7</f>
        <v>4980</v>
      </c>
      <c r="AF543" s="301">
        <f>T543*Assumption!$K$10</f>
        <v>13776</v>
      </c>
      <c r="AG543" s="301">
        <f>U543*Assumption!$K$9</f>
        <v>0</v>
      </c>
      <c r="AH543" s="301">
        <f>V543*Assumption!$K$11</f>
        <v>0</v>
      </c>
      <c r="AI543" s="301">
        <f>W543*Assumption!$K$6</f>
        <v>0</v>
      </c>
      <c r="AJ543" s="301">
        <f>X543*Assumption!$K$8</f>
        <v>0</v>
      </c>
      <c r="AK543" s="301">
        <f>Y543*Assumption!$K$12</f>
        <v>0</v>
      </c>
      <c r="AL543" s="301">
        <f>Z543*Assumption!$K$14</f>
        <v>0</v>
      </c>
      <c r="AM543" s="301">
        <f>AA543*Assumption!$K$13</f>
        <v>0</v>
      </c>
      <c r="AN543" s="206">
        <f t="shared" si="131"/>
        <v>18756</v>
      </c>
    </row>
    <row r="544" spans="2:40" x14ac:dyDescent="0.35">
      <c r="B544" s="208">
        <f t="shared" si="134"/>
        <v>44639</v>
      </c>
      <c r="C544" s="178">
        <v>140</v>
      </c>
      <c r="D544" s="178">
        <f t="shared" si="132"/>
        <v>403.2</v>
      </c>
      <c r="E544" s="178">
        <v>26.5</v>
      </c>
      <c r="F544" s="178">
        <v>16.5</v>
      </c>
      <c r="G544" s="178">
        <v>175</v>
      </c>
      <c r="H544" s="178">
        <v>7</v>
      </c>
      <c r="I544" s="178">
        <v>133.5</v>
      </c>
      <c r="J544" s="178">
        <v>4.2</v>
      </c>
      <c r="K544" s="178">
        <v>210</v>
      </c>
      <c r="L544" s="178">
        <v>315</v>
      </c>
      <c r="M544" s="178">
        <v>0</v>
      </c>
      <c r="N544" s="179">
        <v>0</v>
      </c>
      <c r="P544" s="180">
        <f t="shared" si="135"/>
        <v>44639</v>
      </c>
      <c r="Q544" s="178">
        <v>140</v>
      </c>
      <c r="R544" s="205">
        <f t="shared" si="133"/>
        <v>403.2</v>
      </c>
      <c r="S544" s="178">
        <v>336</v>
      </c>
      <c r="T544" s="178">
        <v>58.800000000000004</v>
      </c>
      <c r="U544" s="178">
        <v>0</v>
      </c>
      <c r="V544" s="178">
        <v>0</v>
      </c>
      <c r="W544" s="178">
        <v>0</v>
      </c>
      <c r="X544" s="178">
        <v>0</v>
      </c>
      <c r="Y544" s="178">
        <v>0</v>
      </c>
      <c r="Z544" s="178">
        <v>0</v>
      </c>
      <c r="AA544" s="178">
        <v>0</v>
      </c>
      <c r="AB544" s="206">
        <f t="shared" si="130"/>
        <v>394.8</v>
      </c>
      <c r="AD544" s="180">
        <f t="shared" si="136"/>
        <v>44639</v>
      </c>
      <c r="AE544" s="301">
        <f>S544*Assumption!$K$7</f>
        <v>27888</v>
      </c>
      <c r="AF544" s="301">
        <f>T544*Assumption!$K$10</f>
        <v>2410.8000000000002</v>
      </c>
      <c r="AG544" s="301">
        <f>U544*Assumption!$K$9</f>
        <v>0</v>
      </c>
      <c r="AH544" s="301">
        <f>V544*Assumption!$K$11</f>
        <v>0</v>
      </c>
      <c r="AI544" s="301">
        <f>W544*Assumption!$K$6</f>
        <v>0</v>
      </c>
      <c r="AJ544" s="301">
        <f>X544*Assumption!$K$8</f>
        <v>0</v>
      </c>
      <c r="AK544" s="301">
        <f>Y544*Assumption!$K$12</f>
        <v>0</v>
      </c>
      <c r="AL544" s="301">
        <f>Z544*Assumption!$K$14</f>
        <v>0</v>
      </c>
      <c r="AM544" s="301">
        <f>AA544*Assumption!$K$13</f>
        <v>0</v>
      </c>
      <c r="AN544" s="206">
        <f t="shared" si="131"/>
        <v>30298.799999999999</v>
      </c>
    </row>
    <row r="545" spans="2:40" x14ac:dyDescent="0.35">
      <c r="B545" s="208">
        <f t="shared" si="134"/>
        <v>44640</v>
      </c>
      <c r="C545" s="178">
        <v>140</v>
      </c>
      <c r="D545" s="178">
        <f t="shared" si="132"/>
        <v>403.2</v>
      </c>
      <c r="E545" s="178">
        <v>25.5</v>
      </c>
      <c r="F545" s="178">
        <v>17.5</v>
      </c>
      <c r="G545" s="178">
        <v>175.5</v>
      </c>
      <c r="H545" s="178">
        <v>7</v>
      </c>
      <c r="I545" s="178">
        <v>133</v>
      </c>
      <c r="J545" s="178">
        <v>4.2</v>
      </c>
      <c r="K545" s="178">
        <v>210</v>
      </c>
      <c r="L545" s="178">
        <v>315</v>
      </c>
      <c r="M545" s="178">
        <v>0</v>
      </c>
      <c r="N545" s="179">
        <v>0</v>
      </c>
      <c r="P545" s="180">
        <f t="shared" si="135"/>
        <v>44640</v>
      </c>
      <c r="Q545" s="178">
        <v>140</v>
      </c>
      <c r="R545" s="205">
        <f t="shared" si="133"/>
        <v>403.2</v>
      </c>
      <c r="S545" s="178">
        <v>0</v>
      </c>
      <c r="T545" s="178">
        <v>0</v>
      </c>
      <c r="U545" s="178">
        <v>0</v>
      </c>
      <c r="V545" s="178">
        <v>0</v>
      </c>
      <c r="W545" s="178">
        <v>98.999999999999986</v>
      </c>
      <c r="X545" s="178">
        <v>0</v>
      </c>
      <c r="Y545" s="178">
        <v>210</v>
      </c>
      <c r="Z545" s="178">
        <v>0</v>
      </c>
      <c r="AA545" s="178">
        <v>90</v>
      </c>
      <c r="AB545" s="206">
        <f t="shared" si="130"/>
        <v>399</v>
      </c>
      <c r="AD545" s="180">
        <f t="shared" si="136"/>
        <v>44640</v>
      </c>
      <c r="AE545" s="301">
        <f>S545*Assumption!$K$7</f>
        <v>0</v>
      </c>
      <c r="AF545" s="301">
        <f>T545*Assumption!$K$10</f>
        <v>0</v>
      </c>
      <c r="AG545" s="301">
        <f>U545*Assumption!$K$9</f>
        <v>0</v>
      </c>
      <c r="AH545" s="301">
        <f>V545*Assumption!$K$11</f>
        <v>0</v>
      </c>
      <c r="AI545" s="301">
        <f>W545*Assumption!$K$6</f>
        <v>10988.999999999998</v>
      </c>
      <c r="AJ545" s="301">
        <f>X545*Assumption!$K$8</f>
        <v>0</v>
      </c>
      <c r="AK545" s="301">
        <f>Y545*Assumption!$K$12</f>
        <v>6930</v>
      </c>
      <c r="AL545" s="301">
        <f>Z545*Assumption!$K$14</f>
        <v>0</v>
      </c>
      <c r="AM545" s="301">
        <f>AA545*Assumption!$K$13</f>
        <v>2430</v>
      </c>
      <c r="AN545" s="206">
        <f t="shared" si="131"/>
        <v>20349</v>
      </c>
    </row>
    <row r="546" spans="2:40" x14ac:dyDescent="0.35">
      <c r="B546" s="208">
        <f t="shared" si="134"/>
        <v>44641</v>
      </c>
      <c r="C546" s="178">
        <v>140</v>
      </c>
      <c r="D546" s="178">
        <f t="shared" si="132"/>
        <v>403.2</v>
      </c>
      <c r="E546" s="178">
        <v>25.5</v>
      </c>
      <c r="F546" s="178">
        <v>17.5</v>
      </c>
      <c r="G546" s="178">
        <v>175.5</v>
      </c>
      <c r="H546" s="178">
        <v>7</v>
      </c>
      <c r="I546" s="178">
        <v>133</v>
      </c>
      <c r="J546" s="178">
        <v>4.2</v>
      </c>
      <c r="K546" s="178">
        <v>210</v>
      </c>
      <c r="L546" s="178">
        <v>315</v>
      </c>
      <c r="M546" s="178">
        <v>0</v>
      </c>
      <c r="N546" s="179">
        <v>0</v>
      </c>
      <c r="P546" s="180">
        <f t="shared" si="135"/>
        <v>44641</v>
      </c>
      <c r="Q546" s="178">
        <v>140</v>
      </c>
      <c r="R546" s="205">
        <f t="shared" si="133"/>
        <v>403.2</v>
      </c>
      <c r="S546" s="178">
        <v>130.80000000000001</v>
      </c>
      <c r="T546" s="178">
        <v>0</v>
      </c>
      <c r="U546" s="178">
        <v>0</v>
      </c>
      <c r="V546" s="178">
        <v>0</v>
      </c>
      <c r="W546" s="178">
        <v>261</v>
      </c>
      <c r="X546" s="178">
        <v>0</v>
      </c>
      <c r="Y546" s="178">
        <v>0</v>
      </c>
      <c r="Z546" s="178">
        <v>0</v>
      </c>
      <c r="AA546" s="178">
        <v>0</v>
      </c>
      <c r="AB546" s="206">
        <f t="shared" si="130"/>
        <v>391.8</v>
      </c>
      <c r="AD546" s="180">
        <f t="shared" si="136"/>
        <v>44641</v>
      </c>
      <c r="AE546" s="301">
        <f>S546*Assumption!$K$7</f>
        <v>10856.400000000001</v>
      </c>
      <c r="AF546" s="301">
        <f>T546*Assumption!$K$10</f>
        <v>0</v>
      </c>
      <c r="AG546" s="301">
        <f>U546*Assumption!$K$9</f>
        <v>0</v>
      </c>
      <c r="AH546" s="301">
        <f>V546*Assumption!$K$11</f>
        <v>0</v>
      </c>
      <c r="AI546" s="301">
        <f>W546*Assumption!$K$6</f>
        <v>28971</v>
      </c>
      <c r="AJ546" s="301">
        <f>X546*Assumption!$K$8</f>
        <v>0</v>
      </c>
      <c r="AK546" s="301">
        <f>Y546*Assumption!$K$12</f>
        <v>0</v>
      </c>
      <c r="AL546" s="301">
        <f>Z546*Assumption!$K$14</f>
        <v>0</v>
      </c>
      <c r="AM546" s="301">
        <f>AA546*Assumption!$K$13</f>
        <v>0</v>
      </c>
      <c r="AN546" s="206">
        <f t="shared" si="131"/>
        <v>39827.4</v>
      </c>
    </row>
    <row r="547" spans="2:40" x14ac:dyDescent="0.35">
      <c r="B547" s="208">
        <f t="shared" si="134"/>
        <v>44642</v>
      </c>
      <c r="C547" s="178">
        <v>140</v>
      </c>
      <c r="D547" s="178">
        <f t="shared" si="132"/>
        <v>403.2</v>
      </c>
      <c r="E547" s="178">
        <v>25.5</v>
      </c>
      <c r="F547" s="178">
        <v>17.5</v>
      </c>
      <c r="G547" s="178">
        <v>175.5</v>
      </c>
      <c r="H547" s="178">
        <v>7</v>
      </c>
      <c r="I547" s="178">
        <v>133</v>
      </c>
      <c r="J547" s="178">
        <v>4.2</v>
      </c>
      <c r="K547" s="178">
        <v>210</v>
      </c>
      <c r="L547" s="178">
        <v>315</v>
      </c>
      <c r="M547" s="178">
        <v>0</v>
      </c>
      <c r="N547" s="179">
        <v>0</v>
      </c>
      <c r="P547" s="180">
        <f t="shared" si="135"/>
        <v>44642</v>
      </c>
      <c r="Q547" s="178">
        <v>140</v>
      </c>
      <c r="R547" s="205">
        <f t="shared" si="133"/>
        <v>403.2</v>
      </c>
      <c r="S547" s="178">
        <v>141.6</v>
      </c>
      <c r="T547" s="178">
        <v>252</v>
      </c>
      <c r="U547" s="178">
        <v>0</v>
      </c>
      <c r="V547" s="178">
        <v>0</v>
      </c>
      <c r="W547" s="178">
        <v>0</v>
      </c>
      <c r="X547" s="178">
        <v>0</v>
      </c>
      <c r="Y547" s="178">
        <v>0</v>
      </c>
      <c r="Z547" s="178">
        <v>0</v>
      </c>
      <c r="AA547" s="178">
        <v>0</v>
      </c>
      <c r="AB547" s="206">
        <f t="shared" si="130"/>
        <v>393.6</v>
      </c>
      <c r="AD547" s="180">
        <f t="shared" si="136"/>
        <v>44642</v>
      </c>
      <c r="AE547" s="301">
        <f>S547*Assumption!$K$7</f>
        <v>11752.8</v>
      </c>
      <c r="AF547" s="301">
        <f>T547*Assumption!$K$10</f>
        <v>10332</v>
      </c>
      <c r="AG547" s="301">
        <f>U547*Assumption!$K$9</f>
        <v>0</v>
      </c>
      <c r="AH547" s="301">
        <f>V547*Assumption!$K$11</f>
        <v>0</v>
      </c>
      <c r="AI547" s="301">
        <f>W547*Assumption!$K$6</f>
        <v>0</v>
      </c>
      <c r="AJ547" s="301">
        <f>X547*Assumption!$K$8</f>
        <v>0</v>
      </c>
      <c r="AK547" s="301">
        <f>Y547*Assumption!$K$12</f>
        <v>0</v>
      </c>
      <c r="AL547" s="301">
        <f>Z547*Assumption!$K$14</f>
        <v>0</v>
      </c>
      <c r="AM547" s="301">
        <f>AA547*Assumption!$K$13</f>
        <v>0</v>
      </c>
      <c r="AN547" s="206">
        <f t="shared" si="131"/>
        <v>22084.799999999999</v>
      </c>
    </row>
    <row r="548" spans="2:40" x14ac:dyDescent="0.35">
      <c r="B548" s="208">
        <f t="shared" si="134"/>
        <v>44643</v>
      </c>
      <c r="C548" s="178">
        <v>140</v>
      </c>
      <c r="D548" s="178">
        <f t="shared" si="132"/>
        <v>403.2</v>
      </c>
      <c r="E548" s="178">
        <v>25.5</v>
      </c>
      <c r="F548" s="178">
        <v>17.5</v>
      </c>
      <c r="G548" s="178">
        <v>175.5</v>
      </c>
      <c r="H548" s="178">
        <v>7</v>
      </c>
      <c r="I548" s="178">
        <v>133</v>
      </c>
      <c r="J548" s="178">
        <v>4.2</v>
      </c>
      <c r="K548" s="178">
        <v>210</v>
      </c>
      <c r="L548" s="178">
        <v>315</v>
      </c>
      <c r="M548" s="178">
        <v>0</v>
      </c>
      <c r="N548" s="179">
        <v>0</v>
      </c>
      <c r="P548" s="180">
        <f t="shared" si="135"/>
        <v>44643</v>
      </c>
      <c r="Q548" s="178">
        <v>140</v>
      </c>
      <c r="R548" s="205">
        <f t="shared" si="133"/>
        <v>403.2</v>
      </c>
      <c r="S548" s="178">
        <v>0</v>
      </c>
      <c r="T548" s="178">
        <v>309.60000000000002</v>
      </c>
      <c r="U548" s="178">
        <v>82.8</v>
      </c>
      <c r="V548" s="178">
        <v>0</v>
      </c>
      <c r="W548" s="178">
        <v>0</v>
      </c>
      <c r="X548" s="178">
        <v>0</v>
      </c>
      <c r="Y548" s="178">
        <v>0</v>
      </c>
      <c r="Z548" s="178">
        <v>0</v>
      </c>
      <c r="AA548" s="178">
        <v>0</v>
      </c>
      <c r="AB548" s="206">
        <f t="shared" si="130"/>
        <v>392.40000000000003</v>
      </c>
      <c r="AD548" s="180">
        <f t="shared" si="136"/>
        <v>44643</v>
      </c>
      <c r="AE548" s="301">
        <f>S548*Assumption!$K$7</f>
        <v>0</v>
      </c>
      <c r="AF548" s="301">
        <f>T548*Assumption!$K$10</f>
        <v>12693.6</v>
      </c>
      <c r="AG548" s="301">
        <f>U548*Assumption!$K$9</f>
        <v>4554</v>
      </c>
      <c r="AH548" s="301">
        <f>V548*Assumption!$K$11</f>
        <v>0</v>
      </c>
      <c r="AI548" s="301">
        <f>W548*Assumption!$K$6</f>
        <v>0</v>
      </c>
      <c r="AJ548" s="301">
        <f>X548*Assumption!$K$8</f>
        <v>0</v>
      </c>
      <c r="AK548" s="301">
        <f>Y548*Assumption!$K$12</f>
        <v>0</v>
      </c>
      <c r="AL548" s="301">
        <f>Z548*Assumption!$K$14</f>
        <v>0</v>
      </c>
      <c r="AM548" s="301">
        <f>AA548*Assumption!$K$13</f>
        <v>0</v>
      </c>
      <c r="AN548" s="206">
        <f t="shared" si="131"/>
        <v>17247.599999999999</v>
      </c>
    </row>
    <row r="549" spans="2:40" x14ac:dyDescent="0.35">
      <c r="B549" s="208">
        <f t="shared" si="134"/>
        <v>44644</v>
      </c>
      <c r="C549" s="178">
        <v>140</v>
      </c>
      <c r="D549" s="178">
        <f t="shared" si="132"/>
        <v>403.2</v>
      </c>
      <c r="E549" s="178">
        <v>25.5</v>
      </c>
      <c r="F549" s="178">
        <v>17.5</v>
      </c>
      <c r="G549" s="178">
        <v>175.5</v>
      </c>
      <c r="H549" s="178">
        <v>7</v>
      </c>
      <c r="I549" s="178">
        <v>133</v>
      </c>
      <c r="J549" s="178">
        <v>4.2</v>
      </c>
      <c r="K549" s="178">
        <v>210</v>
      </c>
      <c r="L549" s="178">
        <v>315</v>
      </c>
      <c r="M549" s="178">
        <v>0</v>
      </c>
      <c r="N549" s="179">
        <v>0</v>
      </c>
      <c r="P549" s="180">
        <f t="shared" si="135"/>
        <v>44644</v>
      </c>
      <c r="Q549" s="178">
        <v>140</v>
      </c>
      <c r="R549" s="205">
        <f t="shared" si="133"/>
        <v>403.2</v>
      </c>
      <c r="S549" s="178">
        <v>80.400000000000006</v>
      </c>
      <c r="T549" s="178">
        <v>312</v>
      </c>
      <c r="U549" s="178">
        <v>0</v>
      </c>
      <c r="V549" s="178">
        <v>0</v>
      </c>
      <c r="W549" s="178">
        <v>0</v>
      </c>
      <c r="X549" s="178">
        <v>0</v>
      </c>
      <c r="Y549" s="178">
        <v>0</v>
      </c>
      <c r="Z549" s="178">
        <v>0</v>
      </c>
      <c r="AA549" s="178">
        <v>0</v>
      </c>
      <c r="AB549" s="206">
        <f t="shared" si="130"/>
        <v>392.4</v>
      </c>
      <c r="AD549" s="180">
        <f t="shared" si="136"/>
        <v>44644</v>
      </c>
      <c r="AE549" s="301">
        <f>S549*Assumption!$K$7</f>
        <v>6673.2000000000007</v>
      </c>
      <c r="AF549" s="301">
        <f>T549*Assumption!$K$10</f>
        <v>12792</v>
      </c>
      <c r="AG549" s="301">
        <f>U549*Assumption!$K$9</f>
        <v>0</v>
      </c>
      <c r="AH549" s="301">
        <f>V549*Assumption!$K$11</f>
        <v>0</v>
      </c>
      <c r="AI549" s="301">
        <f>W549*Assumption!$K$6</f>
        <v>0</v>
      </c>
      <c r="AJ549" s="301">
        <f>X549*Assumption!$K$8</f>
        <v>0</v>
      </c>
      <c r="AK549" s="301">
        <f>Y549*Assumption!$K$12</f>
        <v>0</v>
      </c>
      <c r="AL549" s="301">
        <f>Z549*Assumption!$K$14</f>
        <v>0</v>
      </c>
      <c r="AM549" s="301">
        <f>AA549*Assumption!$K$13</f>
        <v>0</v>
      </c>
      <c r="AN549" s="206">
        <f t="shared" si="131"/>
        <v>19465.2</v>
      </c>
    </row>
    <row r="550" spans="2:40" x14ac:dyDescent="0.35">
      <c r="B550" s="208">
        <f t="shared" si="134"/>
        <v>44645</v>
      </c>
      <c r="C550" s="178">
        <v>140</v>
      </c>
      <c r="D550" s="178">
        <f t="shared" si="132"/>
        <v>403.2</v>
      </c>
      <c r="E550" s="178">
        <v>25</v>
      </c>
      <c r="F550" s="178">
        <v>18</v>
      </c>
      <c r="G550" s="178">
        <v>176.5</v>
      </c>
      <c r="H550" s="178">
        <v>7</v>
      </c>
      <c r="I550" s="178">
        <v>133</v>
      </c>
      <c r="J550" s="178">
        <v>4.2</v>
      </c>
      <c r="K550" s="178">
        <v>210</v>
      </c>
      <c r="L550" s="178">
        <v>315</v>
      </c>
      <c r="M550" s="178">
        <v>0</v>
      </c>
      <c r="N550" s="179">
        <v>0</v>
      </c>
      <c r="P550" s="180">
        <f t="shared" si="135"/>
        <v>44645</v>
      </c>
      <c r="Q550" s="178">
        <v>140</v>
      </c>
      <c r="R550" s="205">
        <f t="shared" si="133"/>
        <v>403.2</v>
      </c>
      <c r="S550" s="178">
        <v>0</v>
      </c>
      <c r="T550" s="178">
        <v>393.6</v>
      </c>
      <c r="U550" s="178">
        <v>0</v>
      </c>
      <c r="V550" s="178">
        <v>0</v>
      </c>
      <c r="W550" s="178">
        <v>0</v>
      </c>
      <c r="X550" s="178">
        <v>0</v>
      </c>
      <c r="Y550" s="178">
        <v>0</v>
      </c>
      <c r="Z550" s="178">
        <v>0</v>
      </c>
      <c r="AA550" s="178">
        <v>0</v>
      </c>
      <c r="AB550" s="206">
        <f t="shared" si="130"/>
        <v>393.6</v>
      </c>
      <c r="AD550" s="180">
        <f t="shared" si="136"/>
        <v>44645</v>
      </c>
      <c r="AE550" s="301">
        <f>S550*Assumption!$K$7</f>
        <v>0</v>
      </c>
      <c r="AF550" s="301">
        <f>T550*Assumption!$K$10</f>
        <v>16137.6</v>
      </c>
      <c r="AG550" s="301">
        <f>U550*Assumption!$K$9</f>
        <v>0</v>
      </c>
      <c r="AH550" s="301">
        <f>V550*Assumption!$K$11</f>
        <v>0</v>
      </c>
      <c r="AI550" s="301">
        <f>W550*Assumption!$K$6</f>
        <v>0</v>
      </c>
      <c r="AJ550" s="301">
        <f>X550*Assumption!$K$8</f>
        <v>0</v>
      </c>
      <c r="AK550" s="301">
        <f>Y550*Assumption!$K$12</f>
        <v>0</v>
      </c>
      <c r="AL550" s="301">
        <f>Z550*Assumption!$K$14</f>
        <v>0</v>
      </c>
      <c r="AM550" s="301">
        <f>AA550*Assumption!$K$13</f>
        <v>0</v>
      </c>
      <c r="AN550" s="206">
        <f t="shared" si="131"/>
        <v>16137.6</v>
      </c>
    </row>
    <row r="551" spans="2:40" x14ac:dyDescent="0.35">
      <c r="B551" s="208">
        <f t="shared" si="134"/>
        <v>44646</v>
      </c>
      <c r="C551" s="178">
        <v>140</v>
      </c>
      <c r="D551" s="178">
        <f t="shared" si="132"/>
        <v>403.2</v>
      </c>
      <c r="E551" s="178">
        <v>25</v>
      </c>
      <c r="F551" s="178">
        <v>18</v>
      </c>
      <c r="G551" s="178">
        <v>176.5</v>
      </c>
      <c r="H551" s="178">
        <v>7</v>
      </c>
      <c r="I551" s="178">
        <v>133</v>
      </c>
      <c r="J551" s="178">
        <v>4.2</v>
      </c>
      <c r="K551" s="178">
        <v>210</v>
      </c>
      <c r="L551" s="178">
        <v>315</v>
      </c>
      <c r="M551" s="178">
        <v>0</v>
      </c>
      <c r="N551" s="179">
        <v>0</v>
      </c>
      <c r="P551" s="180">
        <f t="shared" si="135"/>
        <v>44646</v>
      </c>
      <c r="Q551" s="178">
        <v>140</v>
      </c>
      <c r="R551" s="205">
        <f t="shared" si="133"/>
        <v>403.2</v>
      </c>
      <c r="S551" s="178">
        <v>0</v>
      </c>
      <c r="T551" s="178">
        <v>288</v>
      </c>
      <c r="U551" s="178">
        <v>0</v>
      </c>
      <c r="V551" s="178">
        <v>0</v>
      </c>
      <c r="W551" s="178">
        <v>107.99999999999999</v>
      </c>
      <c r="X551" s="178">
        <v>0</v>
      </c>
      <c r="Y551" s="178">
        <v>0</v>
      </c>
      <c r="Z551" s="178">
        <v>0</v>
      </c>
      <c r="AA551" s="178">
        <v>0</v>
      </c>
      <c r="AB551" s="206">
        <f t="shared" si="130"/>
        <v>396</v>
      </c>
      <c r="AD551" s="180">
        <f t="shared" si="136"/>
        <v>44646</v>
      </c>
      <c r="AE551" s="301">
        <f>S551*Assumption!$K$7</f>
        <v>0</v>
      </c>
      <c r="AF551" s="301">
        <f>T551*Assumption!$K$10</f>
        <v>11808</v>
      </c>
      <c r="AG551" s="301">
        <f>U551*Assumption!$K$9</f>
        <v>0</v>
      </c>
      <c r="AH551" s="301">
        <f>V551*Assumption!$K$11</f>
        <v>0</v>
      </c>
      <c r="AI551" s="301">
        <f>W551*Assumption!$K$6</f>
        <v>11987.999999999998</v>
      </c>
      <c r="AJ551" s="301">
        <f>X551*Assumption!$K$8</f>
        <v>0</v>
      </c>
      <c r="AK551" s="301">
        <f>Y551*Assumption!$K$12</f>
        <v>0</v>
      </c>
      <c r="AL551" s="301">
        <f>Z551*Assumption!$K$14</f>
        <v>0</v>
      </c>
      <c r="AM551" s="301">
        <f>AA551*Assumption!$K$13</f>
        <v>0</v>
      </c>
      <c r="AN551" s="206">
        <f t="shared" si="131"/>
        <v>23796</v>
      </c>
    </row>
    <row r="552" spans="2:40" x14ac:dyDescent="0.35">
      <c r="B552" s="208">
        <f t="shared" si="134"/>
        <v>44647</v>
      </c>
      <c r="C552" s="178">
        <v>140</v>
      </c>
      <c r="D552" s="178">
        <f t="shared" si="132"/>
        <v>403.2</v>
      </c>
      <c r="E552" s="178">
        <v>25</v>
      </c>
      <c r="F552" s="178">
        <v>18</v>
      </c>
      <c r="G552" s="178">
        <v>176.5</v>
      </c>
      <c r="H552" s="178">
        <v>7</v>
      </c>
      <c r="I552" s="178">
        <v>133</v>
      </c>
      <c r="J552" s="178">
        <v>4.2</v>
      </c>
      <c r="K552" s="178">
        <v>210</v>
      </c>
      <c r="L552" s="178">
        <v>315</v>
      </c>
      <c r="M552" s="178">
        <v>0</v>
      </c>
      <c r="N552" s="179">
        <v>0</v>
      </c>
      <c r="P552" s="180">
        <f t="shared" si="135"/>
        <v>44647</v>
      </c>
      <c r="Q552" s="178">
        <v>140</v>
      </c>
      <c r="R552" s="205">
        <f t="shared" si="133"/>
        <v>403.2</v>
      </c>
      <c r="S552" s="178">
        <v>36</v>
      </c>
      <c r="T552" s="178">
        <v>360</v>
      </c>
      <c r="U552" s="178">
        <v>0</v>
      </c>
      <c r="V552" s="178">
        <v>0</v>
      </c>
      <c r="W552" s="178">
        <v>0</v>
      </c>
      <c r="X552" s="178">
        <v>0</v>
      </c>
      <c r="Y552" s="178">
        <v>0</v>
      </c>
      <c r="Z552" s="178">
        <v>0</v>
      </c>
      <c r="AA552" s="178">
        <v>0</v>
      </c>
      <c r="AB552" s="206">
        <f t="shared" si="130"/>
        <v>396</v>
      </c>
      <c r="AD552" s="180">
        <f t="shared" si="136"/>
        <v>44647</v>
      </c>
      <c r="AE552" s="301">
        <f>S552*Assumption!$K$7</f>
        <v>2988</v>
      </c>
      <c r="AF552" s="301">
        <f>T552*Assumption!$K$10</f>
        <v>14760</v>
      </c>
      <c r="AG552" s="301">
        <f>U552*Assumption!$K$9</f>
        <v>0</v>
      </c>
      <c r="AH552" s="301">
        <f>V552*Assumption!$K$11</f>
        <v>0</v>
      </c>
      <c r="AI552" s="301">
        <f>W552*Assumption!$K$6</f>
        <v>0</v>
      </c>
      <c r="AJ552" s="301">
        <f>X552*Assumption!$K$8</f>
        <v>0</v>
      </c>
      <c r="AK552" s="301">
        <f>Y552*Assumption!$K$12</f>
        <v>0</v>
      </c>
      <c r="AL552" s="301">
        <f>Z552*Assumption!$K$14</f>
        <v>0</v>
      </c>
      <c r="AM552" s="301">
        <f>AA552*Assumption!$K$13</f>
        <v>0</v>
      </c>
      <c r="AN552" s="206">
        <f t="shared" si="131"/>
        <v>17748</v>
      </c>
    </row>
    <row r="553" spans="2:40" x14ac:dyDescent="0.35">
      <c r="B553" s="208">
        <f t="shared" si="134"/>
        <v>44648</v>
      </c>
      <c r="C553" s="178">
        <v>140</v>
      </c>
      <c r="D553" s="178">
        <f t="shared" si="132"/>
        <v>403.2</v>
      </c>
      <c r="E553" s="178">
        <v>25</v>
      </c>
      <c r="F553" s="178">
        <v>18</v>
      </c>
      <c r="G553" s="178">
        <v>176.5</v>
      </c>
      <c r="H553" s="178">
        <v>7</v>
      </c>
      <c r="I553" s="178">
        <v>133</v>
      </c>
      <c r="J553" s="178">
        <v>4.2</v>
      </c>
      <c r="K553" s="178">
        <v>210</v>
      </c>
      <c r="L553" s="178">
        <v>315</v>
      </c>
      <c r="M553" s="178">
        <v>0</v>
      </c>
      <c r="N553" s="179">
        <v>0</v>
      </c>
      <c r="P553" s="180">
        <f t="shared" si="135"/>
        <v>44648</v>
      </c>
      <c r="Q553" s="178">
        <v>140</v>
      </c>
      <c r="R553" s="205">
        <f t="shared" si="133"/>
        <v>403.2</v>
      </c>
      <c r="S553" s="178">
        <v>96</v>
      </c>
      <c r="T553" s="178">
        <v>297.60000000000002</v>
      </c>
      <c r="U553" s="178">
        <v>0</v>
      </c>
      <c r="V553" s="178">
        <v>0</v>
      </c>
      <c r="W553" s="178">
        <v>0</v>
      </c>
      <c r="X553" s="178">
        <v>0</v>
      </c>
      <c r="Y553" s="178">
        <v>0</v>
      </c>
      <c r="Z553" s="178">
        <v>0</v>
      </c>
      <c r="AA553" s="178">
        <v>0</v>
      </c>
      <c r="AB553" s="206">
        <f t="shared" si="130"/>
        <v>393.6</v>
      </c>
      <c r="AD553" s="180">
        <f t="shared" si="136"/>
        <v>44648</v>
      </c>
      <c r="AE553" s="301">
        <f>S553*Assumption!$K$7</f>
        <v>7968</v>
      </c>
      <c r="AF553" s="301">
        <f>T553*Assumption!$K$10</f>
        <v>12201.6</v>
      </c>
      <c r="AG553" s="301">
        <f>U553*Assumption!$K$9</f>
        <v>0</v>
      </c>
      <c r="AH553" s="301">
        <f>V553*Assumption!$K$11</f>
        <v>0</v>
      </c>
      <c r="AI553" s="301">
        <f>W553*Assumption!$K$6</f>
        <v>0</v>
      </c>
      <c r="AJ553" s="301">
        <f>X553*Assumption!$K$8</f>
        <v>0</v>
      </c>
      <c r="AK553" s="301">
        <f>Y553*Assumption!$K$12</f>
        <v>0</v>
      </c>
      <c r="AL553" s="301">
        <f>Z553*Assumption!$K$14</f>
        <v>0</v>
      </c>
      <c r="AM553" s="301">
        <f>AA553*Assumption!$K$13</f>
        <v>0</v>
      </c>
      <c r="AN553" s="206">
        <f t="shared" si="131"/>
        <v>20169.599999999999</v>
      </c>
    </row>
    <row r="554" spans="2:40" x14ac:dyDescent="0.35">
      <c r="B554" s="208">
        <f t="shared" si="134"/>
        <v>44649</v>
      </c>
      <c r="C554" s="178">
        <v>140</v>
      </c>
      <c r="D554" s="178">
        <f t="shared" si="132"/>
        <v>403.2</v>
      </c>
      <c r="E554" s="178">
        <v>25</v>
      </c>
      <c r="F554" s="178">
        <v>18</v>
      </c>
      <c r="G554" s="178">
        <v>176.5</v>
      </c>
      <c r="H554" s="178">
        <v>7</v>
      </c>
      <c r="I554" s="178">
        <v>133</v>
      </c>
      <c r="J554" s="178">
        <v>4.2</v>
      </c>
      <c r="K554" s="178">
        <v>210</v>
      </c>
      <c r="L554" s="178">
        <v>315</v>
      </c>
      <c r="M554" s="178">
        <v>0</v>
      </c>
      <c r="N554" s="179">
        <v>0</v>
      </c>
      <c r="P554" s="180">
        <f t="shared" si="135"/>
        <v>44649</v>
      </c>
      <c r="Q554" s="178">
        <v>140</v>
      </c>
      <c r="R554" s="205">
        <f t="shared" si="133"/>
        <v>403.2</v>
      </c>
      <c r="S554" s="178">
        <v>0</v>
      </c>
      <c r="T554" s="178">
        <v>393.6</v>
      </c>
      <c r="U554" s="178">
        <v>0</v>
      </c>
      <c r="V554" s="178">
        <v>0</v>
      </c>
      <c r="W554" s="178">
        <v>0</v>
      </c>
      <c r="X554" s="178">
        <v>0</v>
      </c>
      <c r="Y554" s="178">
        <v>0</v>
      </c>
      <c r="Z554" s="178">
        <v>0</v>
      </c>
      <c r="AA554" s="178">
        <v>0</v>
      </c>
      <c r="AB554" s="206">
        <f t="shared" si="130"/>
        <v>393.6</v>
      </c>
      <c r="AD554" s="180">
        <f t="shared" si="136"/>
        <v>44649</v>
      </c>
      <c r="AE554" s="301">
        <f>S554*Assumption!$K$7</f>
        <v>0</v>
      </c>
      <c r="AF554" s="301">
        <f>T554*Assumption!$K$10</f>
        <v>16137.6</v>
      </c>
      <c r="AG554" s="301">
        <f>U554*Assumption!$K$9</f>
        <v>0</v>
      </c>
      <c r="AH554" s="301">
        <f>V554*Assumption!$K$11</f>
        <v>0</v>
      </c>
      <c r="AI554" s="301">
        <f>W554*Assumption!$K$6</f>
        <v>0</v>
      </c>
      <c r="AJ554" s="301">
        <f>X554*Assumption!$K$8</f>
        <v>0</v>
      </c>
      <c r="AK554" s="301">
        <f>Y554*Assumption!$K$12</f>
        <v>0</v>
      </c>
      <c r="AL554" s="301">
        <f>Z554*Assumption!$K$14</f>
        <v>0</v>
      </c>
      <c r="AM554" s="301">
        <f>AA554*Assumption!$K$13</f>
        <v>0</v>
      </c>
      <c r="AN554" s="206">
        <f t="shared" si="131"/>
        <v>16137.6</v>
      </c>
    </row>
    <row r="555" spans="2:40" x14ac:dyDescent="0.35">
      <c r="B555" s="208">
        <f t="shared" si="134"/>
        <v>44650</v>
      </c>
      <c r="C555" s="178">
        <v>140</v>
      </c>
      <c r="D555" s="178">
        <f t="shared" si="132"/>
        <v>403.2</v>
      </c>
      <c r="E555" s="178">
        <v>25</v>
      </c>
      <c r="F555" s="178">
        <v>18</v>
      </c>
      <c r="G555" s="178">
        <v>176.5</v>
      </c>
      <c r="H555" s="178">
        <v>7</v>
      </c>
      <c r="I555" s="178">
        <v>133</v>
      </c>
      <c r="J555" s="178">
        <v>4.2</v>
      </c>
      <c r="K555" s="178">
        <v>210</v>
      </c>
      <c r="L555" s="178">
        <v>315</v>
      </c>
      <c r="M555" s="178">
        <v>0</v>
      </c>
      <c r="N555" s="179">
        <v>0</v>
      </c>
      <c r="P555" s="180">
        <f t="shared" si="135"/>
        <v>44650</v>
      </c>
      <c r="Q555" s="178">
        <v>140</v>
      </c>
      <c r="R555" s="205">
        <f t="shared" si="133"/>
        <v>403.2</v>
      </c>
      <c r="S555" s="178">
        <v>117.60000000000001</v>
      </c>
      <c r="T555" s="178">
        <v>0</v>
      </c>
      <c r="U555" s="178">
        <v>0</v>
      </c>
      <c r="V555" s="178">
        <v>276</v>
      </c>
      <c r="W555" s="178">
        <v>0</v>
      </c>
      <c r="X555" s="178">
        <v>0</v>
      </c>
      <c r="Y555" s="178">
        <v>0</v>
      </c>
      <c r="Z555" s="178">
        <v>0</v>
      </c>
      <c r="AA555" s="178">
        <v>0</v>
      </c>
      <c r="AB555" s="206">
        <f t="shared" si="130"/>
        <v>393.6</v>
      </c>
      <c r="AD555" s="180">
        <f t="shared" si="136"/>
        <v>44650</v>
      </c>
      <c r="AE555" s="301">
        <f>S555*Assumption!$K$7</f>
        <v>9760.8000000000011</v>
      </c>
      <c r="AF555" s="301">
        <f>T555*Assumption!$K$10</f>
        <v>0</v>
      </c>
      <c r="AG555" s="301">
        <f>U555*Assumption!$K$9</f>
        <v>0</v>
      </c>
      <c r="AH555" s="301">
        <f>V555*Assumption!$K$11</f>
        <v>10212</v>
      </c>
      <c r="AI555" s="301">
        <f>W555*Assumption!$K$6</f>
        <v>0</v>
      </c>
      <c r="AJ555" s="301">
        <f>X555*Assumption!$K$8</f>
        <v>0</v>
      </c>
      <c r="AK555" s="301">
        <f>Y555*Assumption!$K$12</f>
        <v>0</v>
      </c>
      <c r="AL555" s="301">
        <f>Z555*Assumption!$K$14</f>
        <v>0</v>
      </c>
      <c r="AM555" s="301">
        <f>AA555*Assumption!$K$13</f>
        <v>0</v>
      </c>
      <c r="AN555" s="206">
        <f t="shared" si="131"/>
        <v>19972.800000000003</v>
      </c>
    </row>
    <row r="556" spans="2:40" x14ac:dyDescent="0.35">
      <c r="B556" s="208">
        <f t="shared" si="134"/>
        <v>44651</v>
      </c>
      <c r="C556" s="200">
        <v>0</v>
      </c>
      <c r="D556" s="200">
        <f t="shared" si="132"/>
        <v>0</v>
      </c>
      <c r="E556" s="200">
        <v>0</v>
      </c>
      <c r="F556" s="200">
        <v>0</v>
      </c>
      <c r="G556" s="200">
        <v>0</v>
      </c>
      <c r="H556" s="200">
        <v>0</v>
      </c>
      <c r="I556" s="200">
        <v>0</v>
      </c>
      <c r="J556" s="200">
        <v>0</v>
      </c>
      <c r="K556" s="200">
        <v>0</v>
      </c>
      <c r="L556" s="200">
        <v>0</v>
      </c>
      <c r="M556" s="200">
        <v>0</v>
      </c>
      <c r="N556" s="179">
        <v>0</v>
      </c>
      <c r="P556" s="180">
        <f t="shared" si="135"/>
        <v>44651</v>
      </c>
      <c r="Q556" s="178">
        <v>0</v>
      </c>
      <c r="R556" s="205">
        <f t="shared" si="133"/>
        <v>0</v>
      </c>
      <c r="S556" s="178">
        <v>0</v>
      </c>
      <c r="T556" s="178">
        <v>0</v>
      </c>
      <c r="U556" s="178">
        <v>0</v>
      </c>
      <c r="V556" s="178">
        <v>0</v>
      </c>
      <c r="W556" s="178">
        <v>0</v>
      </c>
      <c r="X556" s="178">
        <v>0</v>
      </c>
      <c r="Y556" s="178">
        <v>0</v>
      </c>
      <c r="Z556" s="178">
        <v>0</v>
      </c>
      <c r="AA556" s="178">
        <v>0</v>
      </c>
      <c r="AB556" s="206">
        <f t="shared" si="130"/>
        <v>0</v>
      </c>
      <c r="AD556" s="180">
        <f t="shared" si="136"/>
        <v>44651</v>
      </c>
      <c r="AE556" s="301">
        <f>S556*Assumption!$K$7</f>
        <v>0</v>
      </c>
      <c r="AF556" s="301">
        <f>T556*Assumption!$K$10</f>
        <v>0</v>
      </c>
      <c r="AG556" s="301">
        <f>U556*Assumption!$K$9</f>
        <v>0</v>
      </c>
      <c r="AH556" s="301">
        <f>V556*Assumption!$K$11</f>
        <v>0</v>
      </c>
      <c r="AI556" s="301">
        <f>W556*Assumption!$K$6</f>
        <v>0</v>
      </c>
      <c r="AJ556" s="301">
        <f>X556*Assumption!$K$8</f>
        <v>0</v>
      </c>
      <c r="AK556" s="301">
        <f>Y556*Assumption!$K$12</f>
        <v>0</v>
      </c>
      <c r="AL556" s="301">
        <f>Z556*Assumption!$K$14</f>
        <v>0</v>
      </c>
      <c r="AM556" s="301">
        <f>AA556*Assumption!$K$13</f>
        <v>0</v>
      </c>
      <c r="AN556" s="206">
        <f t="shared" si="131"/>
        <v>0</v>
      </c>
    </row>
    <row r="557" spans="2:40" ht="15" thickBot="1" x14ac:dyDescent="0.4">
      <c r="B557" s="194" t="s">
        <v>183</v>
      </c>
      <c r="C557" s="42">
        <f>SUM(C526:C556)</f>
        <v>4200</v>
      </c>
      <c r="D557" s="42">
        <f t="shared" ref="D557:N557" si="137">SUM(D526:D556)</f>
        <v>12096.000000000004</v>
      </c>
      <c r="E557" s="42">
        <f t="shared" si="137"/>
        <v>756</v>
      </c>
      <c r="F557" s="42">
        <f t="shared" si="137"/>
        <v>525</v>
      </c>
      <c r="G557" s="42">
        <f t="shared" si="137"/>
        <v>5292</v>
      </c>
      <c r="H557" s="42">
        <f t="shared" si="137"/>
        <v>210</v>
      </c>
      <c r="I557" s="42">
        <f t="shared" si="137"/>
        <v>4007</v>
      </c>
      <c r="J557" s="42">
        <f t="shared" si="137"/>
        <v>126.00000000000006</v>
      </c>
      <c r="K557" s="42">
        <f t="shared" si="137"/>
        <v>6300.9</v>
      </c>
      <c r="L557" s="42">
        <f t="shared" si="137"/>
        <v>9450</v>
      </c>
      <c r="M557" s="42">
        <f t="shared" si="137"/>
        <v>0</v>
      </c>
      <c r="N557" s="43">
        <f t="shared" si="137"/>
        <v>0</v>
      </c>
      <c r="O557" s="51"/>
      <c r="P557" s="184" t="s">
        <v>183</v>
      </c>
      <c r="Q557" s="188">
        <f>SUM(Q526:Q556)</f>
        <v>4200</v>
      </c>
      <c r="R557" s="188">
        <f t="shared" ref="R557:AB557" si="138">SUM(R526:R556)</f>
        <v>12096.000000000004</v>
      </c>
      <c r="S557" s="188">
        <f t="shared" si="138"/>
        <v>2156.4</v>
      </c>
      <c r="T557" s="188">
        <f t="shared" si="138"/>
        <v>6927.6000000000013</v>
      </c>
      <c r="U557" s="188">
        <f t="shared" si="138"/>
        <v>899.99999999999989</v>
      </c>
      <c r="V557" s="188">
        <f t="shared" si="138"/>
        <v>419.52</v>
      </c>
      <c r="W557" s="188">
        <f t="shared" si="138"/>
        <v>829.8</v>
      </c>
      <c r="X557" s="188">
        <f t="shared" si="138"/>
        <v>0</v>
      </c>
      <c r="Y557" s="188">
        <f t="shared" si="138"/>
        <v>420</v>
      </c>
      <c r="Z557" s="188">
        <f t="shared" si="138"/>
        <v>0</v>
      </c>
      <c r="AA557" s="188">
        <f t="shared" si="138"/>
        <v>180</v>
      </c>
      <c r="AB557" s="189">
        <f t="shared" si="138"/>
        <v>11833.32</v>
      </c>
      <c r="AD557" s="184" t="s">
        <v>183</v>
      </c>
      <c r="AE557" s="304">
        <f>S557*Assumption!$K$7</f>
        <v>178981.2</v>
      </c>
      <c r="AF557" s="304">
        <f>T557*Assumption!$K$10</f>
        <v>284031.60000000003</v>
      </c>
      <c r="AG557" s="304">
        <f>U557*Assumption!$K$9</f>
        <v>49499.999999999993</v>
      </c>
      <c r="AH557" s="304">
        <f>V557*Assumption!$K$11</f>
        <v>15522.24</v>
      </c>
      <c r="AI557" s="304">
        <f>W557*Assumption!$K$6</f>
        <v>92107.799999999988</v>
      </c>
      <c r="AJ557" s="304">
        <f>X557*Assumption!$K$8</f>
        <v>0</v>
      </c>
      <c r="AK557" s="304">
        <f>Y557*Assumption!$K$12</f>
        <v>13860</v>
      </c>
      <c r="AL557" s="304">
        <f>Z557*Assumption!$K$14</f>
        <v>0</v>
      </c>
      <c r="AM557" s="304">
        <f>AA557*Assumption!$K$13</f>
        <v>4860</v>
      </c>
      <c r="AN557" s="189">
        <f t="shared" ref="AN557" si="139">SUM(AN526:AN556)</f>
        <v>638862.83999999985</v>
      </c>
    </row>
    <row r="558" spans="2:40" x14ac:dyDescent="0.35">
      <c r="B558" s="190"/>
      <c r="C558" s="191"/>
      <c r="D558" s="191"/>
      <c r="E558" s="191"/>
      <c r="F558" s="191"/>
      <c r="G558" s="191"/>
      <c r="H558" s="191"/>
      <c r="I558" s="191"/>
      <c r="J558" s="191"/>
      <c r="K558" s="191"/>
      <c r="L558" s="191"/>
      <c r="M558" s="191"/>
      <c r="N558" s="191"/>
      <c r="P558" s="190"/>
      <c r="Q558" s="191"/>
      <c r="R558" s="191"/>
      <c r="S558" s="191"/>
      <c r="T558" s="191"/>
      <c r="U558" s="191"/>
      <c r="V558" s="191"/>
      <c r="W558" s="191"/>
      <c r="X558" s="191"/>
      <c r="Y558" s="191"/>
      <c r="Z558" s="191"/>
      <c r="AA558" s="191"/>
      <c r="AB558" s="191"/>
      <c r="AD558" s="190"/>
      <c r="AE558" s="191"/>
      <c r="AF558" s="191"/>
      <c r="AG558" s="191"/>
      <c r="AH558" s="191"/>
      <c r="AI558" s="191"/>
      <c r="AJ558" s="191"/>
      <c r="AK558" s="191"/>
      <c r="AL558" s="191"/>
      <c r="AM558" s="191"/>
      <c r="AN558" s="191"/>
    </row>
    <row r="559" spans="2:40" ht="15" thickBot="1" x14ac:dyDescent="0.4">
      <c r="B559" s="190"/>
      <c r="C559" s="191"/>
      <c r="D559" s="191"/>
      <c r="E559" s="191"/>
      <c r="F559" s="191"/>
      <c r="G559" s="191"/>
      <c r="H559" s="191"/>
      <c r="I559" s="191"/>
      <c r="J559" s="191"/>
      <c r="K559" s="191"/>
      <c r="L559" s="191"/>
      <c r="M559" s="191"/>
      <c r="N559" s="191"/>
      <c r="P559" s="190"/>
      <c r="Q559" s="191"/>
      <c r="R559" s="191"/>
      <c r="S559" s="191"/>
      <c r="T559" s="191"/>
      <c r="U559" s="191"/>
      <c r="V559" s="191"/>
      <c r="W559" s="191"/>
      <c r="X559" s="191"/>
      <c r="Y559" s="191"/>
      <c r="Z559" s="191"/>
      <c r="AA559" s="191"/>
      <c r="AB559" s="191"/>
      <c r="AD559" s="190"/>
      <c r="AE559" s="191"/>
      <c r="AF559" s="191"/>
      <c r="AG559" s="191"/>
      <c r="AH559" s="191"/>
      <c r="AI559" s="191"/>
      <c r="AJ559" s="191"/>
      <c r="AK559" s="191"/>
      <c r="AL559" s="191"/>
      <c r="AM559" s="191"/>
      <c r="AN559" s="191"/>
    </row>
    <row r="560" spans="2:40" ht="21" x14ac:dyDescent="0.5">
      <c r="B560" s="565" t="s">
        <v>211</v>
      </c>
      <c r="C560" s="566"/>
      <c r="D560" s="566"/>
      <c r="E560" s="566"/>
      <c r="F560" s="566"/>
      <c r="G560" s="566"/>
      <c r="H560" s="566"/>
      <c r="I560" s="566"/>
      <c r="J560" s="566"/>
      <c r="K560" s="566"/>
      <c r="L560" s="566"/>
      <c r="M560" s="566"/>
      <c r="N560" s="567"/>
      <c r="O560" s="214"/>
      <c r="P560" s="565" t="s">
        <v>211</v>
      </c>
      <c r="Q560" s="566"/>
      <c r="R560" s="566"/>
      <c r="S560" s="566"/>
      <c r="T560" s="566"/>
      <c r="U560" s="566"/>
      <c r="V560" s="566"/>
      <c r="W560" s="566"/>
      <c r="X560" s="566"/>
      <c r="Y560" s="566"/>
      <c r="Z560" s="566"/>
      <c r="AA560" s="566"/>
      <c r="AB560" s="567"/>
      <c r="AD560" s="565" t="s">
        <v>211</v>
      </c>
      <c r="AE560" s="566"/>
      <c r="AF560" s="566"/>
      <c r="AG560" s="566"/>
      <c r="AH560" s="566"/>
      <c r="AI560" s="566"/>
      <c r="AJ560" s="566"/>
      <c r="AK560" s="566"/>
      <c r="AL560" s="566"/>
      <c r="AM560" s="566"/>
      <c r="AN560" s="567"/>
    </row>
    <row r="561" spans="2:40" ht="21.5" thickBot="1" x14ac:dyDescent="0.55000000000000004">
      <c r="B561" s="574">
        <v>44652</v>
      </c>
      <c r="C561" s="575"/>
      <c r="D561" s="575"/>
      <c r="E561" s="575"/>
      <c r="F561" s="575"/>
      <c r="G561" s="575"/>
      <c r="H561" s="575"/>
      <c r="I561" s="575"/>
      <c r="J561" s="575"/>
      <c r="K561" s="575"/>
      <c r="L561" s="575"/>
      <c r="M561" s="575"/>
      <c r="N561" s="576"/>
      <c r="O561" s="215"/>
      <c r="P561" s="568">
        <v>44652</v>
      </c>
      <c r="Q561" s="569"/>
      <c r="R561" s="569"/>
      <c r="S561" s="569"/>
      <c r="T561" s="569"/>
      <c r="U561" s="569"/>
      <c r="V561" s="569"/>
      <c r="W561" s="569"/>
      <c r="X561" s="569"/>
      <c r="Y561" s="569"/>
      <c r="Z561" s="569"/>
      <c r="AA561" s="569"/>
      <c r="AB561" s="570"/>
      <c r="AD561" s="568">
        <v>44652</v>
      </c>
      <c r="AE561" s="569"/>
      <c r="AF561" s="569"/>
      <c r="AG561" s="569"/>
      <c r="AH561" s="569"/>
      <c r="AI561" s="569"/>
      <c r="AJ561" s="569"/>
      <c r="AK561" s="569"/>
      <c r="AL561" s="569"/>
      <c r="AM561" s="569"/>
      <c r="AN561" s="570"/>
    </row>
    <row r="562" spans="2:40" ht="15" thickBot="1" x14ac:dyDescent="0.4">
      <c r="B562" s="577" t="s">
        <v>185</v>
      </c>
      <c r="C562" s="578"/>
      <c r="D562" s="578"/>
      <c r="E562" s="578"/>
      <c r="F562" s="578"/>
      <c r="G562" s="578"/>
      <c r="H562" s="578"/>
      <c r="I562" s="578"/>
      <c r="J562" s="578"/>
      <c r="K562" s="578"/>
      <c r="L562" s="578"/>
      <c r="M562" s="578"/>
      <c r="N562" s="579"/>
      <c r="O562" s="216"/>
      <c r="P562" s="580" t="s">
        <v>186</v>
      </c>
      <c r="Q562" s="581"/>
      <c r="R562" s="581"/>
      <c r="S562" s="581"/>
      <c r="T562" s="581"/>
      <c r="U562" s="581"/>
      <c r="V562" s="581"/>
      <c r="W562" s="581"/>
      <c r="X562" s="581"/>
      <c r="Y562" s="581"/>
      <c r="Z562" s="581"/>
      <c r="AA562" s="581"/>
      <c r="AB562" s="582"/>
      <c r="AD562" s="580" t="s">
        <v>341</v>
      </c>
      <c r="AE562" s="581"/>
      <c r="AF562" s="581"/>
      <c r="AG562" s="581"/>
      <c r="AH562" s="581"/>
      <c r="AI562" s="581"/>
      <c r="AJ562" s="581"/>
      <c r="AK562" s="581"/>
      <c r="AL562" s="581"/>
      <c r="AM562" s="581"/>
      <c r="AN562" s="582"/>
    </row>
    <row r="563" spans="2:40" ht="29.5" thickBot="1" x14ac:dyDescent="0.4">
      <c r="B563" s="173" t="s">
        <v>10</v>
      </c>
      <c r="C563" s="174" t="s">
        <v>187</v>
      </c>
      <c r="D563" s="174" t="s">
        <v>188</v>
      </c>
      <c r="E563" s="176" t="s">
        <v>189</v>
      </c>
      <c r="F563" s="176" t="s">
        <v>47</v>
      </c>
      <c r="G563" s="176" t="s">
        <v>190</v>
      </c>
      <c r="H563" s="176" t="s">
        <v>345</v>
      </c>
      <c r="I563" s="176" t="s">
        <v>191</v>
      </c>
      <c r="J563" s="176" t="s">
        <v>192</v>
      </c>
      <c r="K563" s="176" t="s">
        <v>193</v>
      </c>
      <c r="L563" s="193" t="s">
        <v>194</v>
      </c>
      <c r="M563" s="176" t="s">
        <v>195</v>
      </c>
      <c r="N563" s="177" t="s">
        <v>196</v>
      </c>
      <c r="O563" s="217"/>
      <c r="P563" s="173" t="s">
        <v>10</v>
      </c>
      <c r="Q563" s="174" t="s">
        <v>187</v>
      </c>
      <c r="R563" s="174" t="s">
        <v>188</v>
      </c>
      <c r="S563" s="175" t="s">
        <v>197</v>
      </c>
      <c r="T563" s="174" t="s">
        <v>198</v>
      </c>
      <c r="U563" s="176" t="s">
        <v>199</v>
      </c>
      <c r="V563" s="176" t="s">
        <v>200</v>
      </c>
      <c r="W563" s="176" t="s">
        <v>201</v>
      </c>
      <c r="X563" s="176" t="s">
        <v>202</v>
      </c>
      <c r="Y563" s="176" t="s">
        <v>203</v>
      </c>
      <c r="Z563" s="176" t="s">
        <v>204</v>
      </c>
      <c r="AA563" s="176" t="s">
        <v>205</v>
      </c>
      <c r="AB563" s="177" t="s">
        <v>206</v>
      </c>
      <c r="AD563" s="173" t="s">
        <v>10</v>
      </c>
      <c r="AE563" s="175" t="s">
        <v>197</v>
      </c>
      <c r="AF563" s="174" t="s">
        <v>198</v>
      </c>
      <c r="AG563" s="176" t="s">
        <v>199</v>
      </c>
      <c r="AH563" s="176" t="s">
        <v>200</v>
      </c>
      <c r="AI563" s="176" t="s">
        <v>201</v>
      </c>
      <c r="AJ563" s="176" t="s">
        <v>202</v>
      </c>
      <c r="AK563" s="176" t="s">
        <v>203</v>
      </c>
      <c r="AL563" s="176" t="s">
        <v>204</v>
      </c>
      <c r="AM563" s="176" t="s">
        <v>205</v>
      </c>
      <c r="AN563" s="177" t="s">
        <v>339</v>
      </c>
    </row>
    <row r="564" spans="2:40" x14ac:dyDescent="0.35">
      <c r="B564" s="218">
        <v>44652</v>
      </c>
      <c r="C564" s="178">
        <v>140</v>
      </c>
      <c r="D564" s="178">
        <f>C564*2.88</f>
        <v>403.2</v>
      </c>
      <c r="E564" s="219">
        <v>27</v>
      </c>
      <c r="F564" s="219">
        <v>17.5</v>
      </c>
      <c r="G564" s="219">
        <v>165</v>
      </c>
      <c r="H564" s="219">
        <v>7</v>
      </c>
      <c r="I564" s="219">
        <v>89</v>
      </c>
      <c r="J564" s="219">
        <v>4.2</v>
      </c>
      <c r="K564" s="219">
        <v>210</v>
      </c>
      <c r="L564" s="219">
        <v>350</v>
      </c>
      <c r="M564" s="178">
        <v>0</v>
      </c>
      <c r="N564" s="220">
        <v>0</v>
      </c>
      <c r="O564" s="221"/>
      <c r="P564" s="218">
        <v>44652</v>
      </c>
      <c r="Q564" s="178">
        <v>140</v>
      </c>
      <c r="R564" s="178">
        <f>Q564*2.88</f>
        <v>403.2</v>
      </c>
      <c r="S564" s="181">
        <v>60</v>
      </c>
      <c r="T564" s="181">
        <v>336</v>
      </c>
      <c r="U564" s="181">
        <v>0</v>
      </c>
      <c r="V564" s="181">
        <v>0</v>
      </c>
      <c r="W564" s="181">
        <v>0</v>
      </c>
      <c r="X564" s="181">
        <v>0</v>
      </c>
      <c r="Y564" s="181">
        <v>0</v>
      </c>
      <c r="Z564" s="181">
        <v>0</v>
      </c>
      <c r="AA564" s="181">
        <v>0</v>
      </c>
      <c r="AB564" s="222">
        <f t="shared" ref="AB564:AB593" si="140">SUM(S564:AA564)</f>
        <v>396</v>
      </c>
      <c r="AD564" s="218">
        <v>44652</v>
      </c>
      <c r="AE564" s="301">
        <f>S564*Assumption!$K$7</f>
        <v>4980</v>
      </c>
      <c r="AF564" s="301">
        <f>T564*Assumption!$K$10</f>
        <v>13776</v>
      </c>
      <c r="AG564" s="301">
        <f>U564*Assumption!$K$9</f>
        <v>0</v>
      </c>
      <c r="AH564" s="301">
        <f>V564*Assumption!$K$11</f>
        <v>0</v>
      </c>
      <c r="AI564" s="301">
        <f>W564*Assumption!$K$6</f>
        <v>0</v>
      </c>
      <c r="AJ564" s="301">
        <f>X564*Assumption!$K$8</f>
        <v>0</v>
      </c>
      <c r="AK564" s="301">
        <f>Y564*Assumption!$K$12</f>
        <v>0</v>
      </c>
      <c r="AL564" s="301">
        <f>Z564*Assumption!$K$14</f>
        <v>0</v>
      </c>
      <c r="AM564" s="301">
        <f>AA564*Assumption!$K$13</f>
        <v>0</v>
      </c>
      <c r="AN564" s="222">
        <f t="shared" ref="AN564:AN593" si="141">SUM(AE564:AM564)</f>
        <v>18756</v>
      </c>
    </row>
    <row r="565" spans="2:40" x14ac:dyDescent="0.35">
      <c r="B565" s="223">
        <f>B564+1</f>
        <v>44653</v>
      </c>
      <c r="C565" s="200">
        <v>140</v>
      </c>
      <c r="D565" s="178">
        <f t="shared" ref="D565:D593" si="142">C565*2.88</f>
        <v>403.2</v>
      </c>
      <c r="E565" s="224">
        <v>27</v>
      </c>
      <c r="F565" s="224">
        <v>17.5</v>
      </c>
      <c r="G565" s="224">
        <v>165</v>
      </c>
      <c r="H565" s="224">
        <v>7</v>
      </c>
      <c r="I565" s="224">
        <v>89</v>
      </c>
      <c r="J565" s="224">
        <v>4.2</v>
      </c>
      <c r="K565" s="224">
        <v>210</v>
      </c>
      <c r="L565" s="224">
        <v>350</v>
      </c>
      <c r="M565" s="200">
        <v>0</v>
      </c>
      <c r="N565" s="220">
        <v>0</v>
      </c>
      <c r="O565" s="221"/>
      <c r="P565" s="223">
        <f>P564+1</f>
        <v>44653</v>
      </c>
      <c r="Q565" s="200">
        <v>140</v>
      </c>
      <c r="R565" s="200">
        <f t="shared" ref="R565:R591" si="143">Q565*2.88</f>
        <v>403.2</v>
      </c>
      <c r="S565" s="183">
        <v>66</v>
      </c>
      <c r="T565" s="183">
        <v>240</v>
      </c>
      <c r="U565" s="183">
        <v>90</v>
      </c>
      <c r="V565" s="183">
        <v>0</v>
      </c>
      <c r="W565" s="183">
        <v>0</v>
      </c>
      <c r="X565" s="183">
        <v>0</v>
      </c>
      <c r="Y565" s="183">
        <v>0</v>
      </c>
      <c r="Z565" s="183">
        <v>0</v>
      </c>
      <c r="AA565" s="183">
        <v>0</v>
      </c>
      <c r="AB565" s="160">
        <f t="shared" si="140"/>
        <v>396</v>
      </c>
      <c r="AD565" s="223">
        <f>AD564+1</f>
        <v>44653</v>
      </c>
      <c r="AE565" s="301">
        <f>S565*Assumption!$K$7</f>
        <v>5478</v>
      </c>
      <c r="AF565" s="301">
        <f>T565*Assumption!$K$10</f>
        <v>9840</v>
      </c>
      <c r="AG565" s="301">
        <f>U565*Assumption!$K$9</f>
        <v>4950</v>
      </c>
      <c r="AH565" s="301">
        <f>V565*Assumption!$K$11</f>
        <v>0</v>
      </c>
      <c r="AI565" s="301">
        <f>W565*Assumption!$K$6</f>
        <v>0</v>
      </c>
      <c r="AJ565" s="301">
        <f>X565*Assumption!$K$8</f>
        <v>0</v>
      </c>
      <c r="AK565" s="301">
        <f>Y565*Assumption!$K$12</f>
        <v>0</v>
      </c>
      <c r="AL565" s="301">
        <f>Z565*Assumption!$K$14</f>
        <v>0</v>
      </c>
      <c r="AM565" s="301">
        <f>AA565*Assumption!$K$13</f>
        <v>0</v>
      </c>
      <c r="AN565" s="160">
        <f t="shared" si="141"/>
        <v>20268</v>
      </c>
    </row>
    <row r="566" spans="2:40" x14ac:dyDescent="0.35">
      <c r="B566" s="223">
        <f t="shared" ref="B566:B593" si="144">B565+1</f>
        <v>44654</v>
      </c>
      <c r="C566" s="200">
        <v>140</v>
      </c>
      <c r="D566" s="178">
        <f t="shared" si="142"/>
        <v>403.2</v>
      </c>
      <c r="E566" s="224">
        <v>27</v>
      </c>
      <c r="F566" s="224">
        <v>17.5</v>
      </c>
      <c r="G566" s="224">
        <v>165</v>
      </c>
      <c r="H566" s="224">
        <v>7</v>
      </c>
      <c r="I566" s="224">
        <v>89</v>
      </c>
      <c r="J566" s="224">
        <v>4.2</v>
      </c>
      <c r="K566" s="224">
        <v>210</v>
      </c>
      <c r="L566" s="224">
        <v>350</v>
      </c>
      <c r="M566" s="200">
        <v>0</v>
      </c>
      <c r="N566" s="220">
        <v>0</v>
      </c>
      <c r="O566" s="221"/>
      <c r="P566" s="223">
        <f t="shared" ref="P566:P593" si="145">P565+1</f>
        <v>44654</v>
      </c>
      <c r="Q566" s="200">
        <v>140</v>
      </c>
      <c r="R566" s="200">
        <f t="shared" si="143"/>
        <v>403.2</v>
      </c>
      <c r="S566" s="183">
        <v>276</v>
      </c>
      <c r="T566" s="183">
        <v>117.60000000000001</v>
      </c>
      <c r="U566" s="183">
        <v>0</v>
      </c>
      <c r="V566" s="183">
        <v>0</v>
      </c>
      <c r="W566" s="183">
        <v>0</v>
      </c>
      <c r="X566" s="183">
        <v>0</v>
      </c>
      <c r="Y566" s="183">
        <v>0</v>
      </c>
      <c r="Z566" s="183">
        <v>0</v>
      </c>
      <c r="AA566" s="183">
        <v>0</v>
      </c>
      <c r="AB566" s="160">
        <f t="shared" si="140"/>
        <v>393.6</v>
      </c>
      <c r="AD566" s="223">
        <f t="shared" ref="AD566:AD593" si="146">AD565+1</f>
        <v>44654</v>
      </c>
      <c r="AE566" s="301">
        <f>S566*Assumption!$K$7</f>
        <v>22908</v>
      </c>
      <c r="AF566" s="301">
        <f>T566*Assumption!$K$10</f>
        <v>4821.6000000000004</v>
      </c>
      <c r="AG566" s="301">
        <f>U566*Assumption!$K$9</f>
        <v>0</v>
      </c>
      <c r="AH566" s="301">
        <f>V566*Assumption!$K$11</f>
        <v>0</v>
      </c>
      <c r="AI566" s="301">
        <f>W566*Assumption!$K$6</f>
        <v>0</v>
      </c>
      <c r="AJ566" s="301">
        <f>X566*Assumption!$K$8</f>
        <v>0</v>
      </c>
      <c r="AK566" s="301">
        <f>Y566*Assumption!$K$12</f>
        <v>0</v>
      </c>
      <c r="AL566" s="301">
        <f>Z566*Assumption!$K$14</f>
        <v>0</v>
      </c>
      <c r="AM566" s="301">
        <f>AA566*Assumption!$K$13</f>
        <v>0</v>
      </c>
      <c r="AN566" s="160">
        <f t="shared" si="141"/>
        <v>27729.599999999999</v>
      </c>
    </row>
    <row r="567" spans="2:40" x14ac:dyDescent="0.35">
      <c r="B567" s="223">
        <f t="shared" si="144"/>
        <v>44655</v>
      </c>
      <c r="C567" s="200">
        <v>140</v>
      </c>
      <c r="D567" s="178">
        <f t="shared" si="142"/>
        <v>403.2</v>
      </c>
      <c r="E567" s="224">
        <v>27</v>
      </c>
      <c r="F567" s="224">
        <v>17.5</v>
      </c>
      <c r="G567" s="224">
        <v>165</v>
      </c>
      <c r="H567" s="224">
        <v>7</v>
      </c>
      <c r="I567" s="224">
        <v>89</v>
      </c>
      <c r="J567" s="224">
        <v>4.2</v>
      </c>
      <c r="K567" s="224">
        <v>210</v>
      </c>
      <c r="L567" s="224">
        <v>350</v>
      </c>
      <c r="M567" s="200">
        <v>0</v>
      </c>
      <c r="N567" s="220">
        <v>0</v>
      </c>
      <c r="O567" s="221"/>
      <c r="P567" s="223">
        <f t="shared" si="145"/>
        <v>44655</v>
      </c>
      <c r="Q567" s="200">
        <v>140</v>
      </c>
      <c r="R567" s="200">
        <f t="shared" si="143"/>
        <v>403.2</v>
      </c>
      <c r="S567" s="183">
        <v>216</v>
      </c>
      <c r="T567" s="183">
        <v>0</v>
      </c>
      <c r="U567" s="183">
        <v>180</v>
      </c>
      <c r="V567" s="183">
        <v>0</v>
      </c>
      <c r="W567" s="183">
        <v>0</v>
      </c>
      <c r="X567" s="183">
        <v>0</v>
      </c>
      <c r="Y567" s="183">
        <v>0</v>
      </c>
      <c r="Z567" s="183">
        <v>0</v>
      </c>
      <c r="AA567" s="183">
        <v>0</v>
      </c>
      <c r="AB567" s="160">
        <f t="shared" si="140"/>
        <v>396</v>
      </c>
      <c r="AD567" s="223">
        <f t="shared" si="146"/>
        <v>44655</v>
      </c>
      <c r="AE567" s="301">
        <f>S567*Assumption!$K$7</f>
        <v>17928</v>
      </c>
      <c r="AF567" s="301">
        <f>T567*Assumption!$K$10</f>
        <v>0</v>
      </c>
      <c r="AG567" s="301">
        <f>U567*Assumption!$K$9</f>
        <v>9900</v>
      </c>
      <c r="AH567" s="301">
        <f>V567*Assumption!$K$11</f>
        <v>0</v>
      </c>
      <c r="AI567" s="301">
        <f>W567*Assumption!$K$6</f>
        <v>0</v>
      </c>
      <c r="AJ567" s="301">
        <f>X567*Assumption!$K$8</f>
        <v>0</v>
      </c>
      <c r="AK567" s="301">
        <f>Y567*Assumption!$K$12</f>
        <v>0</v>
      </c>
      <c r="AL567" s="301">
        <f>Z567*Assumption!$K$14</f>
        <v>0</v>
      </c>
      <c r="AM567" s="301">
        <f>AA567*Assumption!$K$13</f>
        <v>0</v>
      </c>
      <c r="AN567" s="160">
        <f t="shared" si="141"/>
        <v>27828</v>
      </c>
    </row>
    <row r="568" spans="2:40" x14ac:dyDescent="0.35">
      <c r="B568" s="223">
        <f t="shared" si="144"/>
        <v>44656</v>
      </c>
      <c r="C568" s="200">
        <v>140</v>
      </c>
      <c r="D568" s="178">
        <f t="shared" si="142"/>
        <v>403.2</v>
      </c>
      <c r="E568" s="224">
        <v>27</v>
      </c>
      <c r="F568" s="224">
        <v>17.5</v>
      </c>
      <c r="G568" s="224">
        <v>165</v>
      </c>
      <c r="H568" s="224">
        <v>7</v>
      </c>
      <c r="I568" s="224">
        <v>89</v>
      </c>
      <c r="J568" s="224">
        <v>4.2</v>
      </c>
      <c r="K568" s="224">
        <v>210</v>
      </c>
      <c r="L568" s="224">
        <v>350</v>
      </c>
      <c r="M568" s="200">
        <v>0</v>
      </c>
      <c r="N568" s="220">
        <v>0</v>
      </c>
      <c r="O568" s="221"/>
      <c r="P568" s="223">
        <f t="shared" si="145"/>
        <v>44656</v>
      </c>
      <c r="Q568" s="200">
        <v>140</v>
      </c>
      <c r="R568" s="200">
        <f t="shared" si="143"/>
        <v>403.2</v>
      </c>
      <c r="S568" s="183">
        <v>129.6</v>
      </c>
      <c r="T568" s="183">
        <v>0</v>
      </c>
      <c r="U568" s="183">
        <v>0</v>
      </c>
      <c r="V568" s="183">
        <v>0</v>
      </c>
      <c r="W568" s="183">
        <f>29500*0.009</f>
        <v>265.5</v>
      </c>
      <c r="X568" s="183">
        <v>0</v>
      </c>
      <c r="Y568" s="183">
        <v>0</v>
      </c>
      <c r="Z568" s="183">
        <v>0</v>
      </c>
      <c r="AA568" s="183">
        <v>0</v>
      </c>
      <c r="AB568" s="160">
        <f t="shared" si="140"/>
        <v>395.1</v>
      </c>
      <c r="AD568" s="223">
        <f t="shared" si="146"/>
        <v>44656</v>
      </c>
      <c r="AE568" s="301">
        <f>S568*Assumption!$K$7</f>
        <v>10756.8</v>
      </c>
      <c r="AF568" s="301">
        <f>T568*Assumption!$K$10</f>
        <v>0</v>
      </c>
      <c r="AG568" s="301">
        <f>U568*Assumption!$K$9</f>
        <v>0</v>
      </c>
      <c r="AH568" s="301">
        <f>V568*Assumption!$K$11</f>
        <v>0</v>
      </c>
      <c r="AI568" s="301">
        <f>W568*Assumption!$K$6</f>
        <v>29470.5</v>
      </c>
      <c r="AJ568" s="301">
        <f>X568*Assumption!$K$8</f>
        <v>0</v>
      </c>
      <c r="AK568" s="301">
        <f>Y568*Assumption!$K$12</f>
        <v>0</v>
      </c>
      <c r="AL568" s="301">
        <f>Z568*Assumption!$K$14</f>
        <v>0</v>
      </c>
      <c r="AM568" s="301">
        <f>AA568*Assumption!$K$13</f>
        <v>0</v>
      </c>
      <c r="AN568" s="160">
        <f t="shared" si="141"/>
        <v>40227.300000000003</v>
      </c>
    </row>
    <row r="569" spans="2:40" x14ac:dyDescent="0.35">
      <c r="B569" s="223">
        <f t="shared" si="144"/>
        <v>44657</v>
      </c>
      <c r="C569" s="200">
        <v>140</v>
      </c>
      <c r="D569" s="178">
        <f t="shared" si="142"/>
        <v>403.2</v>
      </c>
      <c r="E569" s="224">
        <v>27</v>
      </c>
      <c r="F569" s="224">
        <v>17.5</v>
      </c>
      <c r="G569" s="224">
        <v>165</v>
      </c>
      <c r="H569" s="224">
        <v>7</v>
      </c>
      <c r="I569" s="224">
        <v>89</v>
      </c>
      <c r="J569" s="224">
        <v>4.2</v>
      </c>
      <c r="K569" s="224">
        <v>210</v>
      </c>
      <c r="L569" s="224">
        <v>350</v>
      </c>
      <c r="M569" s="200">
        <v>0</v>
      </c>
      <c r="N569" s="220">
        <v>0</v>
      </c>
      <c r="O569" s="221"/>
      <c r="P569" s="223">
        <f t="shared" si="145"/>
        <v>44657</v>
      </c>
      <c r="Q569" s="200">
        <v>140</v>
      </c>
      <c r="R569" s="200">
        <f t="shared" si="143"/>
        <v>403.2</v>
      </c>
      <c r="S569" s="183">
        <v>141.6</v>
      </c>
      <c r="T569" s="183">
        <v>254.4</v>
      </c>
      <c r="U569" s="183">
        <v>0</v>
      </c>
      <c r="V569" s="183">
        <v>0</v>
      </c>
      <c r="W569" s="183">
        <v>0</v>
      </c>
      <c r="X569" s="183">
        <v>0</v>
      </c>
      <c r="Y569" s="183">
        <v>0</v>
      </c>
      <c r="Z569" s="183">
        <v>0</v>
      </c>
      <c r="AA569" s="183">
        <v>0</v>
      </c>
      <c r="AB569" s="160">
        <f t="shared" si="140"/>
        <v>396</v>
      </c>
      <c r="AD569" s="223">
        <f t="shared" si="146"/>
        <v>44657</v>
      </c>
      <c r="AE569" s="301">
        <f>S569*Assumption!$K$7</f>
        <v>11752.8</v>
      </c>
      <c r="AF569" s="301">
        <f>T569*Assumption!$K$10</f>
        <v>10430.4</v>
      </c>
      <c r="AG569" s="301">
        <f>U569*Assumption!$K$9</f>
        <v>0</v>
      </c>
      <c r="AH569" s="301">
        <f>V569*Assumption!$K$11</f>
        <v>0</v>
      </c>
      <c r="AI569" s="301">
        <f>W569*Assumption!$K$6</f>
        <v>0</v>
      </c>
      <c r="AJ569" s="301">
        <f>X569*Assumption!$K$8</f>
        <v>0</v>
      </c>
      <c r="AK569" s="301">
        <f>Y569*Assumption!$K$12</f>
        <v>0</v>
      </c>
      <c r="AL569" s="301">
        <f>Z569*Assumption!$K$14</f>
        <v>0</v>
      </c>
      <c r="AM569" s="301">
        <f>AA569*Assumption!$K$13</f>
        <v>0</v>
      </c>
      <c r="AN569" s="160">
        <f t="shared" si="141"/>
        <v>22183.199999999997</v>
      </c>
    </row>
    <row r="570" spans="2:40" x14ac:dyDescent="0.35">
      <c r="B570" s="223">
        <f t="shared" si="144"/>
        <v>44658</v>
      </c>
      <c r="C570" s="200">
        <v>140</v>
      </c>
      <c r="D570" s="178">
        <f t="shared" si="142"/>
        <v>403.2</v>
      </c>
      <c r="E570" s="224">
        <v>27</v>
      </c>
      <c r="F570" s="224">
        <v>17.5</v>
      </c>
      <c r="G570" s="224">
        <v>165</v>
      </c>
      <c r="H570" s="224">
        <v>7</v>
      </c>
      <c r="I570" s="224">
        <v>89</v>
      </c>
      <c r="J570" s="224">
        <v>4.2</v>
      </c>
      <c r="K570" s="224">
        <v>210</v>
      </c>
      <c r="L570" s="224">
        <v>350</v>
      </c>
      <c r="M570" s="200">
        <v>0</v>
      </c>
      <c r="N570" s="220">
        <v>0</v>
      </c>
      <c r="O570" s="221"/>
      <c r="P570" s="223">
        <f t="shared" si="145"/>
        <v>44658</v>
      </c>
      <c r="Q570" s="200">
        <v>140</v>
      </c>
      <c r="R570" s="200">
        <f t="shared" si="143"/>
        <v>403.2</v>
      </c>
      <c r="S570" s="183">
        <v>60</v>
      </c>
      <c r="T570" s="183">
        <v>336</v>
      </c>
      <c r="U570" s="183">
        <v>0</v>
      </c>
      <c r="V570" s="183">
        <v>0</v>
      </c>
      <c r="W570" s="183">
        <v>0</v>
      </c>
      <c r="X570" s="183">
        <v>0</v>
      </c>
      <c r="Y570" s="183">
        <v>0</v>
      </c>
      <c r="Z570" s="183">
        <v>0</v>
      </c>
      <c r="AA570" s="183">
        <v>0</v>
      </c>
      <c r="AB570" s="160">
        <f t="shared" si="140"/>
        <v>396</v>
      </c>
      <c r="AD570" s="223">
        <f t="shared" si="146"/>
        <v>44658</v>
      </c>
      <c r="AE570" s="301">
        <f>S570*Assumption!$K$7</f>
        <v>4980</v>
      </c>
      <c r="AF570" s="301">
        <f>T570*Assumption!$K$10</f>
        <v>13776</v>
      </c>
      <c r="AG570" s="301">
        <f>U570*Assumption!$K$9</f>
        <v>0</v>
      </c>
      <c r="AH570" s="301">
        <f>V570*Assumption!$K$11</f>
        <v>0</v>
      </c>
      <c r="AI570" s="301">
        <f>W570*Assumption!$K$6</f>
        <v>0</v>
      </c>
      <c r="AJ570" s="301">
        <f>X570*Assumption!$K$8</f>
        <v>0</v>
      </c>
      <c r="AK570" s="301">
        <f>Y570*Assumption!$K$12</f>
        <v>0</v>
      </c>
      <c r="AL570" s="301">
        <f>Z570*Assumption!$K$14</f>
        <v>0</v>
      </c>
      <c r="AM570" s="301">
        <f>AA570*Assumption!$K$13</f>
        <v>0</v>
      </c>
      <c r="AN570" s="160">
        <f t="shared" si="141"/>
        <v>18756</v>
      </c>
    </row>
    <row r="571" spans="2:40" x14ac:dyDescent="0.35">
      <c r="B571" s="223">
        <f t="shared" si="144"/>
        <v>44659</v>
      </c>
      <c r="C571" s="200">
        <v>140</v>
      </c>
      <c r="D571" s="178">
        <f t="shared" si="142"/>
        <v>403.2</v>
      </c>
      <c r="E571" s="224">
        <v>28</v>
      </c>
      <c r="F571" s="224">
        <v>18</v>
      </c>
      <c r="G571" s="224">
        <v>164</v>
      </c>
      <c r="H571" s="224">
        <v>7</v>
      </c>
      <c r="I571" s="224">
        <v>89</v>
      </c>
      <c r="J571" s="224">
        <v>4.2</v>
      </c>
      <c r="K571" s="224">
        <v>210</v>
      </c>
      <c r="L571" s="224">
        <v>350</v>
      </c>
      <c r="M571" s="200">
        <v>0</v>
      </c>
      <c r="N571" s="220">
        <v>0</v>
      </c>
      <c r="O571" s="221"/>
      <c r="P571" s="223">
        <f t="shared" si="145"/>
        <v>44659</v>
      </c>
      <c r="Q571" s="200">
        <v>140</v>
      </c>
      <c r="R571" s="200">
        <f t="shared" si="143"/>
        <v>403.2</v>
      </c>
      <c r="S571" s="183">
        <v>336</v>
      </c>
      <c r="T571" s="183">
        <v>60</v>
      </c>
      <c r="U571" s="183">
        <v>0</v>
      </c>
      <c r="V571" s="183">
        <v>0</v>
      </c>
      <c r="W571" s="183">
        <v>0</v>
      </c>
      <c r="X571" s="183">
        <v>0</v>
      </c>
      <c r="Y571" s="183">
        <v>0</v>
      </c>
      <c r="Z571" s="183">
        <v>0</v>
      </c>
      <c r="AA571" s="183">
        <v>0</v>
      </c>
      <c r="AB571" s="160">
        <f t="shared" si="140"/>
        <v>396</v>
      </c>
      <c r="AD571" s="223">
        <f t="shared" si="146"/>
        <v>44659</v>
      </c>
      <c r="AE571" s="301">
        <f>S571*Assumption!$K$7</f>
        <v>27888</v>
      </c>
      <c r="AF571" s="301">
        <f>T571*Assumption!$K$10</f>
        <v>2460</v>
      </c>
      <c r="AG571" s="301">
        <f>U571*Assumption!$K$9</f>
        <v>0</v>
      </c>
      <c r="AH571" s="301">
        <f>V571*Assumption!$K$11</f>
        <v>0</v>
      </c>
      <c r="AI571" s="301">
        <f>W571*Assumption!$K$6</f>
        <v>0</v>
      </c>
      <c r="AJ571" s="301">
        <f>X571*Assumption!$K$8</f>
        <v>0</v>
      </c>
      <c r="AK571" s="301">
        <f>Y571*Assumption!$K$12</f>
        <v>0</v>
      </c>
      <c r="AL571" s="301">
        <f>Z571*Assumption!$K$14</f>
        <v>0</v>
      </c>
      <c r="AM571" s="301">
        <f>AA571*Assumption!$K$13</f>
        <v>0</v>
      </c>
      <c r="AN571" s="160">
        <f t="shared" si="141"/>
        <v>30348</v>
      </c>
    </row>
    <row r="572" spans="2:40" x14ac:dyDescent="0.35">
      <c r="B572" s="223">
        <f t="shared" si="144"/>
        <v>44660</v>
      </c>
      <c r="C572" s="200">
        <v>140</v>
      </c>
      <c r="D572" s="178">
        <f t="shared" si="142"/>
        <v>403.2</v>
      </c>
      <c r="E572" s="224">
        <v>28</v>
      </c>
      <c r="F572" s="224">
        <v>18</v>
      </c>
      <c r="G572" s="224">
        <v>164</v>
      </c>
      <c r="H572" s="224">
        <v>7</v>
      </c>
      <c r="I572" s="224">
        <v>89</v>
      </c>
      <c r="J572" s="224">
        <v>4.2</v>
      </c>
      <c r="K572" s="224">
        <v>210</v>
      </c>
      <c r="L572" s="224">
        <v>350</v>
      </c>
      <c r="M572" s="200">
        <v>0</v>
      </c>
      <c r="N572" s="220">
        <v>0</v>
      </c>
      <c r="O572" s="221"/>
      <c r="P572" s="223">
        <f t="shared" si="145"/>
        <v>44660</v>
      </c>
      <c r="Q572" s="200">
        <v>140</v>
      </c>
      <c r="R572" s="200">
        <f t="shared" si="143"/>
        <v>403.2</v>
      </c>
      <c r="S572" s="183">
        <v>0</v>
      </c>
      <c r="T572" s="183">
        <v>309.60000000000002</v>
      </c>
      <c r="U572" s="183">
        <v>86.399999999999991</v>
      </c>
      <c r="V572" s="183">
        <v>0</v>
      </c>
      <c r="W572" s="183">
        <v>0</v>
      </c>
      <c r="X572" s="183">
        <v>0</v>
      </c>
      <c r="Y572" s="183">
        <v>0</v>
      </c>
      <c r="Z572" s="183">
        <v>0</v>
      </c>
      <c r="AA572" s="183">
        <v>0</v>
      </c>
      <c r="AB572" s="160">
        <f t="shared" si="140"/>
        <v>396</v>
      </c>
      <c r="AD572" s="223">
        <f t="shared" si="146"/>
        <v>44660</v>
      </c>
      <c r="AE572" s="301">
        <f>S572*Assumption!$K$7</f>
        <v>0</v>
      </c>
      <c r="AF572" s="301">
        <f>T572*Assumption!$K$10</f>
        <v>12693.6</v>
      </c>
      <c r="AG572" s="301">
        <f>U572*Assumption!$K$9</f>
        <v>4751.9999999999991</v>
      </c>
      <c r="AH572" s="301">
        <f>V572*Assumption!$K$11</f>
        <v>0</v>
      </c>
      <c r="AI572" s="301">
        <f>W572*Assumption!$K$6</f>
        <v>0</v>
      </c>
      <c r="AJ572" s="301">
        <f>X572*Assumption!$K$8</f>
        <v>0</v>
      </c>
      <c r="AK572" s="301">
        <f>Y572*Assumption!$K$12</f>
        <v>0</v>
      </c>
      <c r="AL572" s="301">
        <f>Z572*Assumption!$K$14</f>
        <v>0</v>
      </c>
      <c r="AM572" s="301">
        <f>AA572*Assumption!$K$13</f>
        <v>0</v>
      </c>
      <c r="AN572" s="160">
        <f t="shared" si="141"/>
        <v>17445.599999999999</v>
      </c>
    </row>
    <row r="573" spans="2:40" x14ac:dyDescent="0.35">
      <c r="B573" s="223">
        <f t="shared" si="144"/>
        <v>44661</v>
      </c>
      <c r="C573" s="200">
        <v>140</v>
      </c>
      <c r="D573" s="178">
        <f t="shared" si="142"/>
        <v>403.2</v>
      </c>
      <c r="E573" s="224">
        <v>28</v>
      </c>
      <c r="F573" s="224">
        <v>18</v>
      </c>
      <c r="G573" s="224">
        <v>164</v>
      </c>
      <c r="H573" s="224">
        <v>7</v>
      </c>
      <c r="I573" s="224">
        <v>89</v>
      </c>
      <c r="J573" s="224">
        <v>4.2</v>
      </c>
      <c r="K573" s="224">
        <v>210</v>
      </c>
      <c r="L573" s="224">
        <v>350</v>
      </c>
      <c r="M573" s="200">
        <v>0</v>
      </c>
      <c r="N573" s="220">
        <v>0</v>
      </c>
      <c r="O573" s="221"/>
      <c r="P573" s="223">
        <f t="shared" si="145"/>
        <v>44661</v>
      </c>
      <c r="Q573" s="200">
        <v>140</v>
      </c>
      <c r="R573" s="200">
        <f t="shared" si="143"/>
        <v>403.2</v>
      </c>
      <c r="S573" s="183">
        <v>0</v>
      </c>
      <c r="T573" s="183">
        <v>199.20000000000002</v>
      </c>
      <c r="U573" s="183">
        <v>197.99999999999997</v>
      </c>
      <c r="V573" s="183">
        <v>0</v>
      </c>
      <c r="W573" s="183">
        <v>0</v>
      </c>
      <c r="X573" s="183">
        <v>0</v>
      </c>
      <c r="Y573" s="183">
        <v>0</v>
      </c>
      <c r="Z573" s="183">
        <v>0</v>
      </c>
      <c r="AA573" s="183">
        <v>0</v>
      </c>
      <c r="AB573" s="160">
        <f t="shared" si="140"/>
        <v>397.2</v>
      </c>
      <c r="AD573" s="223">
        <f t="shared" si="146"/>
        <v>44661</v>
      </c>
      <c r="AE573" s="301">
        <f>S573*Assumption!$K$7</f>
        <v>0</v>
      </c>
      <c r="AF573" s="301">
        <f>T573*Assumption!$K$10</f>
        <v>8167.2000000000007</v>
      </c>
      <c r="AG573" s="301">
        <f>U573*Assumption!$K$9</f>
        <v>10889.999999999998</v>
      </c>
      <c r="AH573" s="301">
        <f>V573*Assumption!$K$11</f>
        <v>0</v>
      </c>
      <c r="AI573" s="301">
        <f>W573*Assumption!$K$6</f>
        <v>0</v>
      </c>
      <c r="AJ573" s="301">
        <f>X573*Assumption!$K$8</f>
        <v>0</v>
      </c>
      <c r="AK573" s="301">
        <f>Y573*Assumption!$K$12</f>
        <v>0</v>
      </c>
      <c r="AL573" s="301">
        <f>Z573*Assumption!$K$14</f>
        <v>0</v>
      </c>
      <c r="AM573" s="301">
        <f>AA573*Assumption!$K$13</f>
        <v>0</v>
      </c>
      <c r="AN573" s="160">
        <f t="shared" si="141"/>
        <v>19057.199999999997</v>
      </c>
    </row>
    <row r="574" spans="2:40" x14ac:dyDescent="0.35">
      <c r="B574" s="223">
        <f t="shared" si="144"/>
        <v>44662</v>
      </c>
      <c r="C574" s="200">
        <v>140</v>
      </c>
      <c r="D574" s="178">
        <f t="shared" si="142"/>
        <v>403.2</v>
      </c>
      <c r="E574" s="224">
        <v>28</v>
      </c>
      <c r="F574" s="224">
        <v>18</v>
      </c>
      <c r="G574" s="224">
        <v>164</v>
      </c>
      <c r="H574" s="224">
        <v>7</v>
      </c>
      <c r="I574" s="224">
        <v>89</v>
      </c>
      <c r="J574" s="224">
        <v>4.2</v>
      </c>
      <c r="K574" s="224">
        <v>210</v>
      </c>
      <c r="L574" s="224">
        <v>350</v>
      </c>
      <c r="M574" s="200">
        <v>0</v>
      </c>
      <c r="N574" s="220">
        <v>0</v>
      </c>
      <c r="O574" s="221"/>
      <c r="P574" s="223">
        <f t="shared" si="145"/>
        <v>44662</v>
      </c>
      <c r="Q574" s="200">
        <v>140</v>
      </c>
      <c r="R574" s="200">
        <f t="shared" si="143"/>
        <v>403.2</v>
      </c>
      <c r="S574" s="183">
        <v>216</v>
      </c>
      <c r="T574" s="183">
        <v>0</v>
      </c>
      <c r="U574" s="183">
        <v>180</v>
      </c>
      <c r="V574" s="183">
        <v>0</v>
      </c>
      <c r="W574" s="183">
        <v>0</v>
      </c>
      <c r="X574" s="183">
        <v>0</v>
      </c>
      <c r="Y574" s="183">
        <v>0</v>
      </c>
      <c r="Z574" s="183">
        <v>0</v>
      </c>
      <c r="AA574" s="183">
        <v>0</v>
      </c>
      <c r="AB574" s="160">
        <f t="shared" si="140"/>
        <v>396</v>
      </c>
      <c r="AD574" s="223">
        <f t="shared" si="146"/>
        <v>44662</v>
      </c>
      <c r="AE574" s="301">
        <f>S574*Assumption!$K$7</f>
        <v>17928</v>
      </c>
      <c r="AF574" s="301">
        <f>T574*Assumption!$K$10</f>
        <v>0</v>
      </c>
      <c r="AG574" s="301">
        <f>U574*Assumption!$K$9</f>
        <v>9900</v>
      </c>
      <c r="AH574" s="301">
        <f>V574*Assumption!$K$11</f>
        <v>0</v>
      </c>
      <c r="AI574" s="301">
        <f>W574*Assumption!$K$6</f>
        <v>0</v>
      </c>
      <c r="AJ574" s="301">
        <f>X574*Assumption!$K$8</f>
        <v>0</v>
      </c>
      <c r="AK574" s="301">
        <f>Y574*Assumption!$K$12</f>
        <v>0</v>
      </c>
      <c r="AL574" s="301">
        <f>Z574*Assumption!$K$14</f>
        <v>0</v>
      </c>
      <c r="AM574" s="301">
        <f>AA574*Assumption!$K$13</f>
        <v>0</v>
      </c>
      <c r="AN574" s="160">
        <f t="shared" si="141"/>
        <v>27828</v>
      </c>
    </row>
    <row r="575" spans="2:40" x14ac:dyDescent="0.35">
      <c r="B575" s="223">
        <f t="shared" si="144"/>
        <v>44663</v>
      </c>
      <c r="C575" s="200">
        <v>140</v>
      </c>
      <c r="D575" s="178">
        <f t="shared" si="142"/>
        <v>403.2</v>
      </c>
      <c r="E575" s="224">
        <v>28</v>
      </c>
      <c r="F575" s="224">
        <v>18</v>
      </c>
      <c r="G575" s="224">
        <v>164</v>
      </c>
      <c r="H575" s="224">
        <v>7</v>
      </c>
      <c r="I575" s="224">
        <v>89</v>
      </c>
      <c r="J575" s="224">
        <v>4.2</v>
      </c>
      <c r="K575" s="224">
        <v>210</v>
      </c>
      <c r="L575" s="224">
        <v>350</v>
      </c>
      <c r="M575" s="200">
        <v>0</v>
      </c>
      <c r="N575" s="220">
        <v>0</v>
      </c>
      <c r="O575" s="221"/>
      <c r="P575" s="223">
        <f t="shared" si="145"/>
        <v>44663</v>
      </c>
      <c r="Q575" s="200">
        <v>140</v>
      </c>
      <c r="R575" s="200">
        <f t="shared" si="143"/>
        <v>403.2</v>
      </c>
      <c r="S575" s="183">
        <v>60</v>
      </c>
      <c r="T575" s="183">
        <v>336</v>
      </c>
      <c r="U575" s="183">
        <v>0</v>
      </c>
      <c r="V575" s="183">
        <v>0</v>
      </c>
      <c r="W575" s="183">
        <v>0</v>
      </c>
      <c r="X575" s="183">
        <v>0</v>
      </c>
      <c r="Y575" s="183">
        <v>0</v>
      </c>
      <c r="Z575" s="183">
        <v>0</v>
      </c>
      <c r="AA575" s="183">
        <v>0</v>
      </c>
      <c r="AB575" s="160">
        <f t="shared" si="140"/>
        <v>396</v>
      </c>
      <c r="AD575" s="223">
        <f t="shared" si="146"/>
        <v>44663</v>
      </c>
      <c r="AE575" s="301">
        <f>S575*Assumption!$K$7</f>
        <v>4980</v>
      </c>
      <c r="AF575" s="301">
        <f>T575*Assumption!$K$10</f>
        <v>13776</v>
      </c>
      <c r="AG575" s="301">
        <f>U575*Assumption!$K$9</f>
        <v>0</v>
      </c>
      <c r="AH575" s="301">
        <f>V575*Assumption!$K$11</f>
        <v>0</v>
      </c>
      <c r="AI575" s="301">
        <f>W575*Assumption!$K$6</f>
        <v>0</v>
      </c>
      <c r="AJ575" s="301">
        <f>X575*Assumption!$K$8</f>
        <v>0</v>
      </c>
      <c r="AK575" s="301">
        <f>Y575*Assumption!$K$12</f>
        <v>0</v>
      </c>
      <c r="AL575" s="301">
        <f>Z575*Assumption!$K$14</f>
        <v>0</v>
      </c>
      <c r="AM575" s="301">
        <f>AA575*Assumption!$K$13</f>
        <v>0</v>
      </c>
      <c r="AN575" s="160">
        <f t="shared" si="141"/>
        <v>18756</v>
      </c>
    </row>
    <row r="576" spans="2:40" x14ac:dyDescent="0.35">
      <c r="B576" s="223">
        <f t="shared" si="144"/>
        <v>44664</v>
      </c>
      <c r="C576" s="181">
        <v>0</v>
      </c>
      <c r="D576" s="178">
        <f t="shared" si="142"/>
        <v>0</v>
      </c>
      <c r="E576" s="181">
        <v>0</v>
      </c>
      <c r="F576" s="181">
        <v>0</v>
      </c>
      <c r="G576" s="181">
        <v>0</v>
      </c>
      <c r="H576" s="181">
        <v>0</v>
      </c>
      <c r="I576" s="181">
        <v>0</v>
      </c>
      <c r="J576" s="181">
        <v>0</v>
      </c>
      <c r="K576" s="181">
        <v>0</v>
      </c>
      <c r="L576" s="181">
        <v>0</v>
      </c>
      <c r="M576" s="181">
        <v>0</v>
      </c>
      <c r="N576" s="220">
        <v>0</v>
      </c>
      <c r="O576" s="225"/>
      <c r="P576" s="223">
        <f t="shared" si="145"/>
        <v>44664</v>
      </c>
      <c r="Q576" s="181">
        <v>0</v>
      </c>
      <c r="R576" s="181">
        <v>0</v>
      </c>
      <c r="S576" s="183">
        <v>0</v>
      </c>
      <c r="T576" s="183">
        <v>0</v>
      </c>
      <c r="U576" s="183">
        <v>0</v>
      </c>
      <c r="V576" s="183">
        <v>0</v>
      </c>
      <c r="W576" s="183">
        <v>0</v>
      </c>
      <c r="X576" s="183">
        <v>0</v>
      </c>
      <c r="Y576" s="183">
        <v>0</v>
      </c>
      <c r="Z576" s="183">
        <v>0</v>
      </c>
      <c r="AA576" s="183">
        <v>0</v>
      </c>
      <c r="AB576" s="226">
        <f t="shared" si="140"/>
        <v>0</v>
      </c>
      <c r="AD576" s="223">
        <f t="shared" si="146"/>
        <v>44664</v>
      </c>
      <c r="AE576" s="301">
        <f>S576*Assumption!$K$7</f>
        <v>0</v>
      </c>
      <c r="AF576" s="301">
        <f>T576*Assumption!$K$10</f>
        <v>0</v>
      </c>
      <c r="AG576" s="301">
        <f>U576*Assumption!$K$9</f>
        <v>0</v>
      </c>
      <c r="AH576" s="301">
        <f>V576*Assumption!$K$11</f>
        <v>0</v>
      </c>
      <c r="AI576" s="301">
        <f>W576*Assumption!$K$6</f>
        <v>0</v>
      </c>
      <c r="AJ576" s="301">
        <f>X576*Assumption!$K$8</f>
        <v>0</v>
      </c>
      <c r="AK576" s="301">
        <f>Y576*Assumption!$K$12</f>
        <v>0</v>
      </c>
      <c r="AL576" s="301">
        <f>Z576*Assumption!$K$14</f>
        <v>0</v>
      </c>
      <c r="AM576" s="301">
        <f>AA576*Assumption!$K$13</f>
        <v>0</v>
      </c>
      <c r="AN576" s="226">
        <f t="shared" si="141"/>
        <v>0</v>
      </c>
    </row>
    <row r="577" spans="2:40" x14ac:dyDescent="0.35">
      <c r="B577" s="223">
        <f t="shared" si="144"/>
        <v>44665</v>
      </c>
      <c r="C577" s="181">
        <v>0</v>
      </c>
      <c r="D577" s="178">
        <f t="shared" si="142"/>
        <v>0</v>
      </c>
      <c r="E577" s="181">
        <v>0</v>
      </c>
      <c r="F577" s="181">
        <v>0</v>
      </c>
      <c r="G577" s="181">
        <v>0</v>
      </c>
      <c r="H577" s="181">
        <v>0</v>
      </c>
      <c r="I577" s="181">
        <v>0</v>
      </c>
      <c r="J577" s="181">
        <v>0</v>
      </c>
      <c r="K577" s="181">
        <v>0</v>
      </c>
      <c r="L577" s="181">
        <v>0</v>
      </c>
      <c r="M577" s="181">
        <v>0</v>
      </c>
      <c r="N577" s="220">
        <v>0</v>
      </c>
      <c r="O577" s="225"/>
      <c r="P577" s="223">
        <f t="shared" si="145"/>
        <v>44665</v>
      </c>
      <c r="Q577" s="181">
        <v>0</v>
      </c>
      <c r="R577" s="181">
        <v>0</v>
      </c>
      <c r="S577" s="183">
        <v>0</v>
      </c>
      <c r="T577" s="183">
        <v>0</v>
      </c>
      <c r="U577" s="183">
        <v>0</v>
      </c>
      <c r="V577" s="183">
        <v>0</v>
      </c>
      <c r="W577" s="183">
        <v>0</v>
      </c>
      <c r="X577" s="183">
        <v>0</v>
      </c>
      <c r="Y577" s="183">
        <v>0</v>
      </c>
      <c r="Z577" s="183">
        <v>0</v>
      </c>
      <c r="AA577" s="183">
        <v>0</v>
      </c>
      <c r="AB577" s="226">
        <f t="shared" si="140"/>
        <v>0</v>
      </c>
      <c r="AD577" s="223">
        <f t="shared" si="146"/>
        <v>44665</v>
      </c>
      <c r="AE577" s="301">
        <f>S577*Assumption!$K$7</f>
        <v>0</v>
      </c>
      <c r="AF577" s="301">
        <f>T577*Assumption!$K$10</f>
        <v>0</v>
      </c>
      <c r="AG577" s="301">
        <f>U577*Assumption!$K$9</f>
        <v>0</v>
      </c>
      <c r="AH577" s="301">
        <f>V577*Assumption!$K$11</f>
        <v>0</v>
      </c>
      <c r="AI577" s="301">
        <f>W577*Assumption!$K$6</f>
        <v>0</v>
      </c>
      <c r="AJ577" s="301">
        <f>X577*Assumption!$K$8</f>
        <v>0</v>
      </c>
      <c r="AK577" s="301">
        <f>Y577*Assumption!$K$12</f>
        <v>0</v>
      </c>
      <c r="AL577" s="301">
        <f>Z577*Assumption!$K$14</f>
        <v>0</v>
      </c>
      <c r="AM577" s="301">
        <f>AA577*Assumption!$K$13</f>
        <v>0</v>
      </c>
      <c r="AN577" s="226">
        <f t="shared" si="141"/>
        <v>0</v>
      </c>
    </row>
    <row r="578" spans="2:40" x14ac:dyDescent="0.35">
      <c r="B578" s="223">
        <f t="shared" si="144"/>
        <v>44666</v>
      </c>
      <c r="C578" s="181">
        <v>0</v>
      </c>
      <c r="D578" s="178">
        <f t="shared" si="142"/>
        <v>0</v>
      </c>
      <c r="E578" s="181">
        <v>0</v>
      </c>
      <c r="F578" s="181">
        <v>0</v>
      </c>
      <c r="G578" s="181">
        <v>0</v>
      </c>
      <c r="H578" s="181">
        <v>0</v>
      </c>
      <c r="I578" s="181">
        <v>0</v>
      </c>
      <c r="J578" s="181">
        <v>0</v>
      </c>
      <c r="K578" s="181">
        <v>0</v>
      </c>
      <c r="L578" s="181">
        <v>0</v>
      </c>
      <c r="M578" s="181">
        <v>0</v>
      </c>
      <c r="N578" s="220">
        <v>0</v>
      </c>
      <c r="O578" s="225"/>
      <c r="P578" s="223">
        <f t="shared" si="145"/>
        <v>44666</v>
      </c>
      <c r="Q578" s="181">
        <v>0</v>
      </c>
      <c r="R578" s="181">
        <v>0</v>
      </c>
      <c r="S578" s="183">
        <v>0</v>
      </c>
      <c r="T578" s="183">
        <v>0</v>
      </c>
      <c r="U578" s="183">
        <v>0</v>
      </c>
      <c r="V578" s="183">
        <v>0</v>
      </c>
      <c r="W578" s="183">
        <v>0</v>
      </c>
      <c r="X578" s="183">
        <v>0</v>
      </c>
      <c r="Y578" s="183">
        <v>0</v>
      </c>
      <c r="Z578" s="183">
        <v>0</v>
      </c>
      <c r="AA578" s="183">
        <v>0</v>
      </c>
      <c r="AB578" s="226">
        <f t="shared" si="140"/>
        <v>0</v>
      </c>
      <c r="AD578" s="223">
        <f t="shared" si="146"/>
        <v>44666</v>
      </c>
      <c r="AE578" s="301">
        <f>S578*Assumption!$K$7</f>
        <v>0</v>
      </c>
      <c r="AF578" s="301">
        <f>T578*Assumption!$K$10</f>
        <v>0</v>
      </c>
      <c r="AG578" s="301">
        <f>U578*Assumption!$K$9</f>
        <v>0</v>
      </c>
      <c r="AH578" s="301">
        <f>V578*Assumption!$K$11</f>
        <v>0</v>
      </c>
      <c r="AI578" s="301">
        <f>W578*Assumption!$K$6</f>
        <v>0</v>
      </c>
      <c r="AJ578" s="301">
        <f>X578*Assumption!$K$8</f>
        <v>0</v>
      </c>
      <c r="AK578" s="301">
        <f>Y578*Assumption!$K$12</f>
        <v>0</v>
      </c>
      <c r="AL578" s="301">
        <f>Z578*Assumption!$K$14</f>
        <v>0</v>
      </c>
      <c r="AM578" s="301">
        <f>AA578*Assumption!$K$13</f>
        <v>0</v>
      </c>
      <c r="AN578" s="226">
        <f t="shared" si="141"/>
        <v>0</v>
      </c>
    </row>
    <row r="579" spans="2:40" x14ac:dyDescent="0.35">
      <c r="B579" s="223">
        <f t="shared" si="144"/>
        <v>44667</v>
      </c>
      <c r="C579" s="181">
        <v>0</v>
      </c>
      <c r="D579" s="178">
        <f t="shared" si="142"/>
        <v>0</v>
      </c>
      <c r="E579" s="181">
        <v>0</v>
      </c>
      <c r="F579" s="181">
        <v>0</v>
      </c>
      <c r="G579" s="181">
        <v>0</v>
      </c>
      <c r="H579" s="181">
        <v>0</v>
      </c>
      <c r="I579" s="181">
        <v>0</v>
      </c>
      <c r="J579" s="181">
        <v>0</v>
      </c>
      <c r="K579" s="181">
        <v>0</v>
      </c>
      <c r="L579" s="181">
        <v>0</v>
      </c>
      <c r="M579" s="181">
        <v>0</v>
      </c>
      <c r="N579" s="220">
        <v>0</v>
      </c>
      <c r="O579" s="225"/>
      <c r="P579" s="223">
        <f t="shared" si="145"/>
        <v>44667</v>
      </c>
      <c r="Q579" s="181">
        <v>0</v>
      </c>
      <c r="R579" s="181">
        <v>0</v>
      </c>
      <c r="S579" s="183">
        <v>0</v>
      </c>
      <c r="T579" s="183">
        <v>0</v>
      </c>
      <c r="U579" s="183">
        <v>0</v>
      </c>
      <c r="V579" s="183">
        <v>0</v>
      </c>
      <c r="W579" s="183">
        <v>0</v>
      </c>
      <c r="X579" s="183">
        <v>0</v>
      </c>
      <c r="Y579" s="183">
        <v>0</v>
      </c>
      <c r="Z579" s="183">
        <v>0</v>
      </c>
      <c r="AA579" s="183">
        <v>0</v>
      </c>
      <c r="AB579" s="226">
        <f t="shared" si="140"/>
        <v>0</v>
      </c>
      <c r="AD579" s="223">
        <f t="shared" si="146"/>
        <v>44667</v>
      </c>
      <c r="AE579" s="301">
        <f>S579*Assumption!$K$7</f>
        <v>0</v>
      </c>
      <c r="AF579" s="301">
        <f>T579*Assumption!$K$10</f>
        <v>0</v>
      </c>
      <c r="AG579" s="301">
        <f>U579*Assumption!$K$9</f>
        <v>0</v>
      </c>
      <c r="AH579" s="301">
        <f>V579*Assumption!$K$11</f>
        <v>0</v>
      </c>
      <c r="AI579" s="301">
        <f>W579*Assumption!$K$6</f>
        <v>0</v>
      </c>
      <c r="AJ579" s="301">
        <f>X579*Assumption!$K$8</f>
        <v>0</v>
      </c>
      <c r="AK579" s="301">
        <f>Y579*Assumption!$K$12</f>
        <v>0</v>
      </c>
      <c r="AL579" s="301">
        <f>Z579*Assumption!$K$14</f>
        <v>0</v>
      </c>
      <c r="AM579" s="301">
        <f>AA579*Assumption!$K$13</f>
        <v>0</v>
      </c>
      <c r="AN579" s="226">
        <f t="shared" si="141"/>
        <v>0</v>
      </c>
    </row>
    <row r="580" spans="2:40" x14ac:dyDescent="0.35">
      <c r="B580" s="223">
        <f t="shared" si="144"/>
        <v>44668</v>
      </c>
      <c r="C580" s="181">
        <v>0</v>
      </c>
      <c r="D580" s="178">
        <f t="shared" si="142"/>
        <v>0</v>
      </c>
      <c r="E580" s="181">
        <v>0</v>
      </c>
      <c r="F580" s="181">
        <v>0</v>
      </c>
      <c r="G580" s="181">
        <v>0</v>
      </c>
      <c r="H580" s="181">
        <v>0</v>
      </c>
      <c r="I580" s="181">
        <v>0</v>
      </c>
      <c r="J580" s="181">
        <v>0</v>
      </c>
      <c r="K580" s="181">
        <v>0</v>
      </c>
      <c r="L580" s="181">
        <v>0</v>
      </c>
      <c r="M580" s="181">
        <v>0</v>
      </c>
      <c r="N580" s="220">
        <v>0</v>
      </c>
      <c r="O580" s="225"/>
      <c r="P580" s="223">
        <f t="shared" si="145"/>
        <v>44668</v>
      </c>
      <c r="Q580" s="181">
        <v>0</v>
      </c>
      <c r="R580" s="181">
        <v>0</v>
      </c>
      <c r="S580" s="183">
        <v>0</v>
      </c>
      <c r="T580" s="183">
        <v>0</v>
      </c>
      <c r="U580" s="183">
        <v>0</v>
      </c>
      <c r="V580" s="183">
        <v>0</v>
      </c>
      <c r="W580" s="183">
        <v>0</v>
      </c>
      <c r="X580" s="183">
        <v>0</v>
      </c>
      <c r="Y580" s="183">
        <v>0</v>
      </c>
      <c r="Z580" s="183">
        <v>0</v>
      </c>
      <c r="AA580" s="183">
        <v>0</v>
      </c>
      <c r="AB580" s="226">
        <f t="shared" si="140"/>
        <v>0</v>
      </c>
      <c r="AD580" s="223">
        <f t="shared" si="146"/>
        <v>44668</v>
      </c>
      <c r="AE580" s="301">
        <f>S580*Assumption!$K$7</f>
        <v>0</v>
      </c>
      <c r="AF580" s="301">
        <f>T580*Assumption!$K$10</f>
        <v>0</v>
      </c>
      <c r="AG580" s="301">
        <f>U580*Assumption!$K$9</f>
        <v>0</v>
      </c>
      <c r="AH580" s="301">
        <f>V580*Assumption!$K$11</f>
        <v>0</v>
      </c>
      <c r="AI580" s="301">
        <f>W580*Assumption!$K$6</f>
        <v>0</v>
      </c>
      <c r="AJ580" s="301">
        <f>X580*Assumption!$K$8</f>
        <v>0</v>
      </c>
      <c r="AK580" s="301">
        <f>Y580*Assumption!$K$12</f>
        <v>0</v>
      </c>
      <c r="AL580" s="301">
        <f>Z580*Assumption!$K$14</f>
        <v>0</v>
      </c>
      <c r="AM580" s="301">
        <f>AA580*Assumption!$K$13</f>
        <v>0</v>
      </c>
      <c r="AN580" s="226">
        <f t="shared" si="141"/>
        <v>0</v>
      </c>
    </row>
    <row r="581" spans="2:40" x14ac:dyDescent="0.35">
      <c r="B581" s="223">
        <f t="shared" si="144"/>
        <v>44669</v>
      </c>
      <c r="C581" s="181">
        <v>0</v>
      </c>
      <c r="D581" s="178">
        <f t="shared" si="142"/>
        <v>0</v>
      </c>
      <c r="E581" s="181">
        <v>0</v>
      </c>
      <c r="F581" s="181">
        <v>0</v>
      </c>
      <c r="G581" s="181">
        <v>0</v>
      </c>
      <c r="H581" s="181">
        <v>0</v>
      </c>
      <c r="I581" s="181">
        <v>0</v>
      </c>
      <c r="J581" s="181">
        <v>0</v>
      </c>
      <c r="K581" s="181">
        <v>0</v>
      </c>
      <c r="L581" s="181">
        <v>0</v>
      </c>
      <c r="M581" s="181">
        <v>0</v>
      </c>
      <c r="N581" s="220">
        <v>0</v>
      </c>
      <c r="O581" s="225"/>
      <c r="P581" s="223">
        <f t="shared" si="145"/>
        <v>44669</v>
      </c>
      <c r="Q581" s="181">
        <v>0</v>
      </c>
      <c r="R581" s="181">
        <v>0</v>
      </c>
      <c r="S581" s="183">
        <v>0</v>
      </c>
      <c r="T581" s="183">
        <v>0</v>
      </c>
      <c r="U581" s="183">
        <v>0</v>
      </c>
      <c r="V581" s="183">
        <v>0</v>
      </c>
      <c r="W581" s="183">
        <v>0</v>
      </c>
      <c r="X581" s="183">
        <v>0</v>
      </c>
      <c r="Y581" s="183">
        <v>0</v>
      </c>
      <c r="Z581" s="183">
        <v>0</v>
      </c>
      <c r="AA581" s="183">
        <v>0</v>
      </c>
      <c r="AB581" s="226">
        <f t="shared" si="140"/>
        <v>0</v>
      </c>
      <c r="AD581" s="223">
        <f t="shared" si="146"/>
        <v>44669</v>
      </c>
      <c r="AE581" s="301">
        <f>S581*Assumption!$K$7</f>
        <v>0</v>
      </c>
      <c r="AF581" s="301">
        <f>T581*Assumption!$K$10</f>
        <v>0</v>
      </c>
      <c r="AG581" s="301">
        <f>U581*Assumption!$K$9</f>
        <v>0</v>
      </c>
      <c r="AH581" s="301">
        <f>V581*Assumption!$K$11</f>
        <v>0</v>
      </c>
      <c r="AI581" s="301">
        <f>W581*Assumption!$K$6</f>
        <v>0</v>
      </c>
      <c r="AJ581" s="301">
        <f>X581*Assumption!$K$8</f>
        <v>0</v>
      </c>
      <c r="AK581" s="301">
        <f>Y581*Assumption!$K$12</f>
        <v>0</v>
      </c>
      <c r="AL581" s="301">
        <f>Z581*Assumption!$K$14</f>
        <v>0</v>
      </c>
      <c r="AM581" s="301">
        <f>AA581*Assumption!$K$13</f>
        <v>0</v>
      </c>
      <c r="AN581" s="226">
        <f t="shared" si="141"/>
        <v>0</v>
      </c>
    </row>
    <row r="582" spans="2:40" x14ac:dyDescent="0.35">
      <c r="B582" s="223">
        <f t="shared" si="144"/>
        <v>44670</v>
      </c>
      <c r="C582" s="181">
        <v>0</v>
      </c>
      <c r="D582" s="178">
        <f t="shared" si="142"/>
        <v>0</v>
      </c>
      <c r="E582" s="181">
        <v>0</v>
      </c>
      <c r="F582" s="181">
        <v>0</v>
      </c>
      <c r="G582" s="181">
        <v>0</v>
      </c>
      <c r="H582" s="181">
        <v>0</v>
      </c>
      <c r="I582" s="181">
        <v>0</v>
      </c>
      <c r="J582" s="181">
        <v>0</v>
      </c>
      <c r="K582" s="181">
        <v>0</v>
      </c>
      <c r="L582" s="181">
        <v>0</v>
      </c>
      <c r="M582" s="181">
        <v>0</v>
      </c>
      <c r="N582" s="220">
        <v>0</v>
      </c>
      <c r="O582" s="225"/>
      <c r="P582" s="223">
        <f t="shared" si="145"/>
        <v>44670</v>
      </c>
      <c r="Q582" s="181">
        <v>0</v>
      </c>
      <c r="R582" s="181">
        <v>0</v>
      </c>
      <c r="S582" s="183">
        <v>0</v>
      </c>
      <c r="T582" s="183">
        <v>0</v>
      </c>
      <c r="U582" s="183">
        <v>0</v>
      </c>
      <c r="V582" s="183">
        <v>0</v>
      </c>
      <c r="W582" s="183">
        <v>0</v>
      </c>
      <c r="X582" s="183">
        <v>0</v>
      </c>
      <c r="Y582" s="183">
        <v>0</v>
      </c>
      <c r="Z582" s="183">
        <v>0</v>
      </c>
      <c r="AA582" s="183">
        <v>0</v>
      </c>
      <c r="AB582" s="226">
        <f t="shared" si="140"/>
        <v>0</v>
      </c>
      <c r="AD582" s="223">
        <f t="shared" si="146"/>
        <v>44670</v>
      </c>
      <c r="AE582" s="301">
        <f>S582*Assumption!$K$7</f>
        <v>0</v>
      </c>
      <c r="AF582" s="301">
        <f>T582*Assumption!$K$10</f>
        <v>0</v>
      </c>
      <c r="AG582" s="301">
        <f>U582*Assumption!$K$9</f>
        <v>0</v>
      </c>
      <c r="AH582" s="301">
        <f>V582*Assumption!$K$11</f>
        <v>0</v>
      </c>
      <c r="AI582" s="301">
        <f>W582*Assumption!$K$6</f>
        <v>0</v>
      </c>
      <c r="AJ582" s="301">
        <f>X582*Assumption!$K$8</f>
        <v>0</v>
      </c>
      <c r="AK582" s="301">
        <f>Y582*Assumption!$K$12</f>
        <v>0</v>
      </c>
      <c r="AL582" s="301">
        <f>Z582*Assumption!$K$14</f>
        <v>0</v>
      </c>
      <c r="AM582" s="301">
        <f>AA582*Assumption!$K$13</f>
        <v>0</v>
      </c>
      <c r="AN582" s="226">
        <f t="shared" si="141"/>
        <v>0</v>
      </c>
    </row>
    <row r="583" spans="2:40" x14ac:dyDescent="0.35">
      <c r="B583" s="223">
        <f t="shared" si="144"/>
        <v>44671</v>
      </c>
      <c r="C583" s="200">
        <v>140</v>
      </c>
      <c r="D583" s="178">
        <f t="shared" si="142"/>
        <v>403.2</v>
      </c>
      <c r="E583" s="224">
        <v>29</v>
      </c>
      <c r="F583" s="224">
        <v>17</v>
      </c>
      <c r="G583" s="224">
        <v>165</v>
      </c>
      <c r="H583" s="224">
        <v>7</v>
      </c>
      <c r="I583" s="224">
        <v>89</v>
      </c>
      <c r="J583" s="224">
        <v>4.2</v>
      </c>
      <c r="K583" s="224">
        <v>210</v>
      </c>
      <c r="L583" s="224">
        <v>350</v>
      </c>
      <c r="M583" s="200">
        <v>0</v>
      </c>
      <c r="N583" s="220">
        <v>0</v>
      </c>
      <c r="O583" s="221"/>
      <c r="P583" s="223">
        <f t="shared" si="145"/>
        <v>44671</v>
      </c>
      <c r="Q583" s="200">
        <v>140</v>
      </c>
      <c r="R583" s="200">
        <f t="shared" si="143"/>
        <v>403.2</v>
      </c>
      <c r="S583" s="183">
        <v>36</v>
      </c>
      <c r="T583" s="183">
        <v>360</v>
      </c>
      <c r="U583" s="183">
        <v>0</v>
      </c>
      <c r="V583" s="183">
        <v>0</v>
      </c>
      <c r="W583" s="183">
        <v>0</v>
      </c>
      <c r="X583" s="183">
        <v>0</v>
      </c>
      <c r="Y583" s="183">
        <v>0</v>
      </c>
      <c r="Z583" s="183">
        <v>0</v>
      </c>
      <c r="AA583" s="183">
        <v>0</v>
      </c>
      <c r="AB583" s="160">
        <f t="shared" si="140"/>
        <v>396</v>
      </c>
      <c r="AD583" s="223">
        <f t="shared" si="146"/>
        <v>44671</v>
      </c>
      <c r="AE583" s="301">
        <f>S583*Assumption!$K$7</f>
        <v>2988</v>
      </c>
      <c r="AF583" s="301">
        <f>T583*Assumption!$K$10</f>
        <v>14760</v>
      </c>
      <c r="AG583" s="301">
        <f>U583*Assumption!$K$9</f>
        <v>0</v>
      </c>
      <c r="AH583" s="301">
        <f>V583*Assumption!$K$11</f>
        <v>0</v>
      </c>
      <c r="AI583" s="301">
        <f>W583*Assumption!$K$6</f>
        <v>0</v>
      </c>
      <c r="AJ583" s="301">
        <f>X583*Assumption!$K$8</f>
        <v>0</v>
      </c>
      <c r="AK583" s="301">
        <f>Y583*Assumption!$K$12</f>
        <v>0</v>
      </c>
      <c r="AL583" s="301">
        <f>Z583*Assumption!$K$14</f>
        <v>0</v>
      </c>
      <c r="AM583" s="301">
        <f>AA583*Assumption!$K$13</f>
        <v>0</v>
      </c>
      <c r="AN583" s="160">
        <f t="shared" si="141"/>
        <v>17748</v>
      </c>
    </row>
    <row r="584" spans="2:40" x14ac:dyDescent="0.35">
      <c r="B584" s="223">
        <f t="shared" si="144"/>
        <v>44672</v>
      </c>
      <c r="C584" s="200">
        <v>140</v>
      </c>
      <c r="D584" s="178">
        <f t="shared" si="142"/>
        <v>403.2</v>
      </c>
      <c r="E584" s="224">
        <v>29</v>
      </c>
      <c r="F584" s="224">
        <v>17</v>
      </c>
      <c r="G584" s="224">
        <v>165</v>
      </c>
      <c r="H584" s="224">
        <v>7</v>
      </c>
      <c r="I584" s="224">
        <v>89</v>
      </c>
      <c r="J584" s="224">
        <v>4.2</v>
      </c>
      <c r="K584" s="224">
        <v>210</v>
      </c>
      <c r="L584" s="224">
        <v>350</v>
      </c>
      <c r="M584" s="200">
        <v>0</v>
      </c>
      <c r="N584" s="220">
        <v>0</v>
      </c>
      <c r="O584" s="221"/>
      <c r="P584" s="223">
        <f t="shared" si="145"/>
        <v>44672</v>
      </c>
      <c r="Q584" s="200">
        <v>140</v>
      </c>
      <c r="R584" s="200">
        <f t="shared" si="143"/>
        <v>403.2</v>
      </c>
      <c r="S584" s="183">
        <v>216</v>
      </c>
      <c r="T584" s="183">
        <v>0</v>
      </c>
      <c r="U584" s="183">
        <v>180</v>
      </c>
      <c r="V584" s="183">
        <v>0</v>
      </c>
      <c r="W584" s="183">
        <v>0</v>
      </c>
      <c r="X584" s="183">
        <v>0</v>
      </c>
      <c r="Y584" s="183">
        <v>0</v>
      </c>
      <c r="Z584" s="183">
        <v>0</v>
      </c>
      <c r="AA584" s="183">
        <v>0</v>
      </c>
      <c r="AB584" s="160">
        <f t="shared" si="140"/>
        <v>396</v>
      </c>
      <c r="AD584" s="223">
        <f t="shared" si="146"/>
        <v>44672</v>
      </c>
      <c r="AE584" s="301">
        <f>S584*Assumption!$K$7</f>
        <v>17928</v>
      </c>
      <c r="AF584" s="301">
        <f>T584*Assumption!$K$10</f>
        <v>0</v>
      </c>
      <c r="AG584" s="301">
        <f>U584*Assumption!$K$9</f>
        <v>9900</v>
      </c>
      <c r="AH584" s="301">
        <f>V584*Assumption!$K$11</f>
        <v>0</v>
      </c>
      <c r="AI584" s="301">
        <f>W584*Assumption!$K$6</f>
        <v>0</v>
      </c>
      <c r="AJ584" s="301">
        <f>X584*Assumption!$K$8</f>
        <v>0</v>
      </c>
      <c r="AK584" s="301">
        <f>Y584*Assumption!$K$12</f>
        <v>0</v>
      </c>
      <c r="AL584" s="301">
        <f>Z584*Assumption!$K$14</f>
        <v>0</v>
      </c>
      <c r="AM584" s="301">
        <f>AA584*Assumption!$K$13</f>
        <v>0</v>
      </c>
      <c r="AN584" s="160">
        <f t="shared" si="141"/>
        <v>27828</v>
      </c>
    </row>
    <row r="585" spans="2:40" x14ac:dyDescent="0.35">
      <c r="B585" s="223">
        <f t="shared" si="144"/>
        <v>44673</v>
      </c>
      <c r="C585" s="200">
        <v>140</v>
      </c>
      <c r="D585" s="178">
        <f t="shared" si="142"/>
        <v>403.2</v>
      </c>
      <c r="E585" s="224">
        <v>29</v>
      </c>
      <c r="F585" s="224">
        <v>17</v>
      </c>
      <c r="G585" s="224">
        <v>165</v>
      </c>
      <c r="H585" s="224">
        <v>7</v>
      </c>
      <c r="I585" s="224">
        <v>89</v>
      </c>
      <c r="J585" s="224">
        <v>4.2</v>
      </c>
      <c r="K585" s="224">
        <v>210</v>
      </c>
      <c r="L585" s="224">
        <v>350</v>
      </c>
      <c r="M585" s="200">
        <v>0</v>
      </c>
      <c r="N585" s="220">
        <v>0</v>
      </c>
      <c r="O585" s="221"/>
      <c r="P585" s="223">
        <f t="shared" si="145"/>
        <v>44673</v>
      </c>
      <c r="Q585" s="200">
        <v>140</v>
      </c>
      <c r="R585" s="200">
        <f t="shared" si="143"/>
        <v>403.2</v>
      </c>
      <c r="S585" s="183">
        <v>60</v>
      </c>
      <c r="T585" s="183">
        <v>336</v>
      </c>
      <c r="U585" s="183">
        <v>0</v>
      </c>
      <c r="V585" s="183">
        <v>0</v>
      </c>
      <c r="W585" s="183">
        <v>0</v>
      </c>
      <c r="X585" s="183">
        <v>0</v>
      </c>
      <c r="Y585" s="183">
        <v>0</v>
      </c>
      <c r="Z585" s="183">
        <v>0</v>
      </c>
      <c r="AA585" s="183">
        <v>0</v>
      </c>
      <c r="AB585" s="160">
        <f t="shared" si="140"/>
        <v>396</v>
      </c>
      <c r="AD585" s="223">
        <f t="shared" si="146"/>
        <v>44673</v>
      </c>
      <c r="AE585" s="301">
        <f>S585*Assumption!$K$7</f>
        <v>4980</v>
      </c>
      <c r="AF585" s="301">
        <f>T585*Assumption!$K$10</f>
        <v>13776</v>
      </c>
      <c r="AG585" s="301">
        <f>U585*Assumption!$K$9</f>
        <v>0</v>
      </c>
      <c r="AH585" s="301">
        <f>V585*Assumption!$K$11</f>
        <v>0</v>
      </c>
      <c r="AI585" s="301">
        <f>W585*Assumption!$K$6</f>
        <v>0</v>
      </c>
      <c r="AJ585" s="301">
        <f>X585*Assumption!$K$8</f>
        <v>0</v>
      </c>
      <c r="AK585" s="301">
        <f>Y585*Assumption!$K$12</f>
        <v>0</v>
      </c>
      <c r="AL585" s="301">
        <f>Z585*Assumption!$K$14</f>
        <v>0</v>
      </c>
      <c r="AM585" s="301">
        <f>AA585*Assumption!$K$13</f>
        <v>0</v>
      </c>
      <c r="AN585" s="160">
        <f t="shared" si="141"/>
        <v>18756</v>
      </c>
    </row>
    <row r="586" spans="2:40" x14ac:dyDescent="0.35">
      <c r="B586" s="223">
        <f t="shared" si="144"/>
        <v>44674</v>
      </c>
      <c r="C586" s="200">
        <v>140</v>
      </c>
      <c r="D586" s="178">
        <f t="shared" si="142"/>
        <v>403.2</v>
      </c>
      <c r="E586" s="224">
        <v>29</v>
      </c>
      <c r="F586" s="224">
        <v>17</v>
      </c>
      <c r="G586" s="224">
        <v>165</v>
      </c>
      <c r="H586" s="224">
        <v>7</v>
      </c>
      <c r="I586" s="224">
        <v>89</v>
      </c>
      <c r="J586" s="224">
        <v>4.2</v>
      </c>
      <c r="K586" s="224">
        <v>210</v>
      </c>
      <c r="L586" s="224">
        <v>350</v>
      </c>
      <c r="M586" s="200">
        <v>0</v>
      </c>
      <c r="N586" s="220">
        <v>0</v>
      </c>
      <c r="O586" s="221"/>
      <c r="P586" s="223">
        <f t="shared" si="145"/>
        <v>44674</v>
      </c>
      <c r="Q586" s="200">
        <v>140</v>
      </c>
      <c r="R586" s="200">
        <f t="shared" si="143"/>
        <v>403.2</v>
      </c>
      <c r="S586" s="183">
        <v>0</v>
      </c>
      <c r="T586" s="183">
        <v>240</v>
      </c>
      <c r="U586" s="183">
        <v>90</v>
      </c>
      <c r="V586" s="183">
        <v>66.239999999999995</v>
      </c>
      <c r="W586" s="183">
        <v>0</v>
      </c>
      <c r="X586" s="183">
        <v>0</v>
      </c>
      <c r="Y586" s="183">
        <v>0</v>
      </c>
      <c r="Z586" s="183">
        <v>0</v>
      </c>
      <c r="AA586" s="183">
        <v>0</v>
      </c>
      <c r="AB586" s="160">
        <f t="shared" si="140"/>
        <v>396.24</v>
      </c>
      <c r="AD586" s="223">
        <f t="shared" si="146"/>
        <v>44674</v>
      </c>
      <c r="AE586" s="301">
        <f>S586*Assumption!$K$7</f>
        <v>0</v>
      </c>
      <c r="AF586" s="301">
        <f>T586*Assumption!$K$10</f>
        <v>9840</v>
      </c>
      <c r="AG586" s="301">
        <f>U586*Assumption!$K$9</f>
        <v>4950</v>
      </c>
      <c r="AH586" s="301">
        <f>V586*Assumption!$K$11</f>
        <v>2450.8799999999997</v>
      </c>
      <c r="AI586" s="301">
        <f>W586*Assumption!$K$6</f>
        <v>0</v>
      </c>
      <c r="AJ586" s="301">
        <f>X586*Assumption!$K$8</f>
        <v>0</v>
      </c>
      <c r="AK586" s="301">
        <f>Y586*Assumption!$K$12</f>
        <v>0</v>
      </c>
      <c r="AL586" s="301">
        <f>Z586*Assumption!$K$14</f>
        <v>0</v>
      </c>
      <c r="AM586" s="301">
        <f>AA586*Assumption!$K$13</f>
        <v>0</v>
      </c>
      <c r="AN586" s="160">
        <f t="shared" si="141"/>
        <v>17240.88</v>
      </c>
    </row>
    <row r="587" spans="2:40" x14ac:dyDescent="0.35">
      <c r="B587" s="223">
        <f t="shared" si="144"/>
        <v>44675</v>
      </c>
      <c r="C587" s="200">
        <v>140</v>
      </c>
      <c r="D587" s="178">
        <f t="shared" si="142"/>
        <v>403.2</v>
      </c>
      <c r="E587" s="224">
        <v>29</v>
      </c>
      <c r="F587" s="224">
        <v>17</v>
      </c>
      <c r="G587" s="224">
        <v>165</v>
      </c>
      <c r="H587" s="224">
        <v>7</v>
      </c>
      <c r="I587" s="224">
        <v>89</v>
      </c>
      <c r="J587" s="224">
        <v>4.2</v>
      </c>
      <c r="K587" s="224">
        <v>210</v>
      </c>
      <c r="L587" s="224">
        <v>350</v>
      </c>
      <c r="M587" s="200">
        <v>0</v>
      </c>
      <c r="N587" s="220">
        <v>0</v>
      </c>
      <c r="O587" s="221"/>
      <c r="P587" s="223">
        <f t="shared" si="145"/>
        <v>44675</v>
      </c>
      <c r="Q587" s="200">
        <v>140</v>
      </c>
      <c r="R587" s="200">
        <f t="shared" si="143"/>
        <v>403.2</v>
      </c>
      <c r="S587" s="183">
        <v>0</v>
      </c>
      <c r="T587" s="183">
        <v>316.8</v>
      </c>
      <c r="U587" s="183">
        <v>0</v>
      </c>
      <c r="V587" s="183">
        <v>77.28</v>
      </c>
      <c r="W587" s="183">
        <v>0</v>
      </c>
      <c r="X587" s="183">
        <v>0</v>
      </c>
      <c r="Y587" s="183">
        <v>0</v>
      </c>
      <c r="Z587" s="183">
        <v>0</v>
      </c>
      <c r="AA587" s="183">
        <v>0</v>
      </c>
      <c r="AB587" s="160">
        <f t="shared" si="140"/>
        <v>394.08000000000004</v>
      </c>
      <c r="AD587" s="223">
        <f t="shared" si="146"/>
        <v>44675</v>
      </c>
      <c r="AE587" s="301">
        <f>S587*Assumption!$K$7</f>
        <v>0</v>
      </c>
      <c r="AF587" s="301">
        <f>T587*Assumption!$K$10</f>
        <v>12988.800000000001</v>
      </c>
      <c r="AG587" s="301">
        <f>U587*Assumption!$K$9</f>
        <v>0</v>
      </c>
      <c r="AH587" s="301">
        <f>V587*Assumption!$K$11</f>
        <v>2859.36</v>
      </c>
      <c r="AI587" s="301">
        <f>W587*Assumption!$K$6</f>
        <v>0</v>
      </c>
      <c r="AJ587" s="301">
        <f>X587*Assumption!$K$8</f>
        <v>0</v>
      </c>
      <c r="AK587" s="301">
        <f>Y587*Assumption!$K$12</f>
        <v>0</v>
      </c>
      <c r="AL587" s="301">
        <f>Z587*Assumption!$K$14</f>
        <v>0</v>
      </c>
      <c r="AM587" s="301">
        <f>AA587*Assumption!$K$13</f>
        <v>0</v>
      </c>
      <c r="AN587" s="160">
        <f t="shared" si="141"/>
        <v>15848.160000000002</v>
      </c>
    </row>
    <row r="588" spans="2:40" x14ac:dyDescent="0.35">
      <c r="B588" s="223">
        <f t="shared" si="144"/>
        <v>44676</v>
      </c>
      <c r="C588" s="200">
        <v>140</v>
      </c>
      <c r="D588" s="178">
        <f t="shared" si="142"/>
        <v>403.2</v>
      </c>
      <c r="E588" s="224">
        <v>28.5</v>
      </c>
      <c r="F588" s="224">
        <v>17.5</v>
      </c>
      <c r="G588" s="224">
        <v>175</v>
      </c>
      <c r="H588" s="224">
        <v>7</v>
      </c>
      <c r="I588" s="224">
        <v>89</v>
      </c>
      <c r="J588" s="224">
        <v>4.2</v>
      </c>
      <c r="K588" s="224">
        <v>210</v>
      </c>
      <c r="L588" s="224">
        <v>350</v>
      </c>
      <c r="M588" s="200">
        <v>0</v>
      </c>
      <c r="N588" s="220">
        <v>0</v>
      </c>
      <c r="O588" s="221"/>
      <c r="P588" s="223">
        <f t="shared" si="145"/>
        <v>44676</v>
      </c>
      <c r="Q588" s="200">
        <v>140</v>
      </c>
      <c r="R588" s="200">
        <f t="shared" si="143"/>
        <v>403.2</v>
      </c>
      <c r="S588" s="183">
        <v>210</v>
      </c>
      <c r="T588" s="183">
        <v>108</v>
      </c>
      <c r="U588" s="183">
        <v>0</v>
      </c>
      <c r="V588" s="183">
        <v>77.28</v>
      </c>
      <c r="W588" s="183">
        <v>0</v>
      </c>
      <c r="X588" s="183">
        <v>0</v>
      </c>
      <c r="Y588" s="183">
        <v>0</v>
      </c>
      <c r="Z588" s="183">
        <v>0</v>
      </c>
      <c r="AA588" s="183">
        <v>0</v>
      </c>
      <c r="AB588" s="160">
        <f t="shared" si="140"/>
        <v>395.28</v>
      </c>
      <c r="AD588" s="223">
        <f t="shared" si="146"/>
        <v>44676</v>
      </c>
      <c r="AE588" s="301">
        <f>S588*Assumption!$K$7</f>
        <v>17430</v>
      </c>
      <c r="AF588" s="301">
        <f>T588*Assumption!$K$10</f>
        <v>4428</v>
      </c>
      <c r="AG588" s="301">
        <f>U588*Assumption!$K$9</f>
        <v>0</v>
      </c>
      <c r="AH588" s="301">
        <f>V588*Assumption!$K$11</f>
        <v>2859.36</v>
      </c>
      <c r="AI588" s="301">
        <f>W588*Assumption!$K$6</f>
        <v>0</v>
      </c>
      <c r="AJ588" s="301">
        <f>X588*Assumption!$K$8</f>
        <v>0</v>
      </c>
      <c r="AK588" s="301">
        <f>Y588*Assumption!$K$12</f>
        <v>0</v>
      </c>
      <c r="AL588" s="301">
        <f>Z588*Assumption!$K$14</f>
        <v>0</v>
      </c>
      <c r="AM588" s="301">
        <f>AA588*Assumption!$K$13</f>
        <v>0</v>
      </c>
      <c r="AN588" s="160">
        <f t="shared" si="141"/>
        <v>24717.360000000001</v>
      </c>
    </row>
    <row r="589" spans="2:40" x14ac:dyDescent="0.35">
      <c r="B589" s="223">
        <f t="shared" si="144"/>
        <v>44677</v>
      </c>
      <c r="C589" s="200">
        <v>140</v>
      </c>
      <c r="D589" s="178">
        <f t="shared" si="142"/>
        <v>403.2</v>
      </c>
      <c r="E589" s="224">
        <v>28.5</v>
      </c>
      <c r="F589" s="224">
        <v>17.5</v>
      </c>
      <c r="G589" s="224">
        <v>175</v>
      </c>
      <c r="H589" s="224">
        <v>7</v>
      </c>
      <c r="I589" s="224">
        <v>89</v>
      </c>
      <c r="J589" s="224">
        <v>4.2</v>
      </c>
      <c r="K589" s="224">
        <v>210</v>
      </c>
      <c r="L589" s="224">
        <v>350</v>
      </c>
      <c r="M589" s="200">
        <v>0</v>
      </c>
      <c r="N589" s="220">
        <v>0</v>
      </c>
      <c r="O589" s="221"/>
      <c r="P589" s="223">
        <f t="shared" si="145"/>
        <v>44677</v>
      </c>
      <c r="Q589" s="200">
        <v>140</v>
      </c>
      <c r="R589" s="200">
        <f t="shared" si="143"/>
        <v>403.2</v>
      </c>
      <c r="S589" s="183">
        <v>0</v>
      </c>
      <c r="T589" s="183">
        <v>343.2</v>
      </c>
      <c r="U589" s="183">
        <v>0</v>
      </c>
      <c r="V589" s="183">
        <v>0</v>
      </c>
      <c r="W589" s="183">
        <v>0</v>
      </c>
      <c r="X589" s="183">
        <f>3500*0.015</f>
        <v>52.5</v>
      </c>
      <c r="Y589" s="183">
        <v>0</v>
      </c>
      <c r="Z589" s="183">
        <v>0</v>
      </c>
      <c r="AA589" s="183">
        <v>0</v>
      </c>
      <c r="AB589" s="160">
        <f t="shared" si="140"/>
        <v>395.7</v>
      </c>
      <c r="AD589" s="223">
        <f t="shared" si="146"/>
        <v>44677</v>
      </c>
      <c r="AE589" s="301">
        <f>S589*Assumption!$K$7</f>
        <v>0</v>
      </c>
      <c r="AF589" s="301">
        <f>T589*Assumption!$K$10</f>
        <v>14071.199999999999</v>
      </c>
      <c r="AG589" s="301">
        <f>U589*Assumption!$K$9</f>
        <v>0</v>
      </c>
      <c r="AH589" s="301">
        <f>V589*Assumption!$K$11</f>
        <v>0</v>
      </c>
      <c r="AI589" s="301">
        <f>W589*Assumption!$K$6</f>
        <v>0</v>
      </c>
      <c r="AJ589" s="301">
        <f>X589*Assumption!$K$8</f>
        <v>3465</v>
      </c>
      <c r="AK589" s="301">
        <f>Y589*Assumption!$K$12</f>
        <v>0</v>
      </c>
      <c r="AL589" s="301">
        <f>Z589*Assumption!$K$14</f>
        <v>0</v>
      </c>
      <c r="AM589" s="301">
        <f>AA589*Assumption!$K$13</f>
        <v>0</v>
      </c>
      <c r="AN589" s="160">
        <f t="shared" si="141"/>
        <v>17536.199999999997</v>
      </c>
    </row>
    <row r="590" spans="2:40" x14ac:dyDescent="0.35">
      <c r="B590" s="223">
        <f t="shared" si="144"/>
        <v>44678</v>
      </c>
      <c r="C590" s="200">
        <v>140</v>
      </c>
      <c r="D590" s="178">
        <f t="shared" si="142"/>
        <v>403.2</v>
      </c>
      <c r="E590" s="224">
        <v>28.5</v>
      </c>
      <c r="F590" s="224">
        <v>17.5</v>
      </c>
      <c r="G590" s="224">
        <v>175</v>
      </c>
      <c r="H590" s="224">
        <v>7</v>
      </c>
      <c r="I590" s="224">
        <v>89</v>
      </c>
      <c r="J590" s="224">
        <v>4.2</v>
      </c>
      <c r="K590" s="224">
        <v>210</v>
      </c>
      <c r="L590" s="224">
        <v>350</v>
      </c>
      <c r="M590" s="200">
        <v>0</v>
      </c>
      <c r="N590" s="220">
        <v>0</v>
      </c>
      <c r="O590" s="221"/>
      <c r="P590" s="223">
        <f t="shared" si="145"/>
        <v>44678</v>
      </c>
      <c r="Q590" s="200">
        <v>140</v>
      </c>
      <c r="R590" s="200">
        <f t="shared" si="143"/>
        <v>403.2</v>
      </c>
      <c r="S590" s="183">
        <v>36</v>
      </c>
      <c r="T590" s="183">
        <v>360</v>
      </c>
      <c r="U590" s="183">
        <v>0</v>
      </c>
      <c r="V590" s="183">
        <v>0</v>
      </c>
      <c r="W590" s="183">
        <v>0</v>
      </c>
      <c r="X590" s="183">
        <v>0</v>
      </c>
      <c r="Y590" s="183">
        <v>0</v>
      </c>
      <c r="Z590" s="183">
        <v>0</v>
      </c>
      <c r="AA590" s="183">
        <v>0</v>
      </c>
      <c r="AB590" s="160">
        <f t="shared" si="140"/>
        <v>396</v>
      </c>
      <c r="AD590" s="223">
        <f t="shared" si="146"/>
        <v>44678</v>
      </c>
      <c r="AE590" s="301">
        <f>S590*Assumption!$K$7</f>
        <v>2988</v>
      </c>
      <c r="AF590" s="301">
        <f>T590*Assumption!$K$10</f>
        <v>14760</v>
      </c>
      <c r="AG590" s="301">
        <f>U590*Assumption!$K$9</f>
        <v>0</v>
      </c>
      <c r="AH590" s="301">
        <f>V590*Assumption!$K$11</f>
        <v>0</v>
      </c>
      <c r="AI590" s="301">
        <f>W590*Assumption!$K$6</f>
        <v>0</v>
      </c>
      <c r="AJ590" s="301">
        <f>X590*Assumption!$K$8</f>
        <v>0</v>
      </c>
      <c r="AK590" s="301">
        <f>Y590*Assumption!$K$12</f>
        <v>0</v>
      </c>
      <c r="AL590" s="301">
        <f>Z590*Assumption!$K$14</f>
        <v>0</v>
      </c>
      <c r="AM590" s="301">
        <f>AA590*Assumption!$K$13</f>
        <v>0</v>
      </c>
      <c r="AN590" s="160">
        <f t="shared" si="141"/>
        <v>17748</v>
      </c>
    </row>
    <row r="591" spans="2:40" x14ac:dyDescent="0.35">
      <c r="B591" s="223">
        <f t="shared" si="144"/>
        <v>44679</v>
      </c>
      <c r="C591" s="200">
        <v>140</v>
      </c>
      <c r="D591" s="178">
        <f t="shared" si="142"/>
        <v>403.2</v>
      </c>
      <c r="E591" s="224">
        <v>28.5</v>
      </c>
      <c r="F591" s="224">
        <v>17.5</v>
      </c>
      <c r="G591" s="224">
        <v>175</v>
      </c>
      <c r="H591" s="224">
        <v>7</v>
      </c>
      <c r="I591" s="224">
        <v>89</v>
      </c>
      <c r="J591" s="224">
        <v>4.2</v>
      </c>
      <c r="K591" s="224">
        <v>210</v>
      </c>
      <c r="L591" s="224">
        <v>350</v>
      </c>
      <c r="M591" s="200">
        <v>0</v>
      </c>
      <c r="N591" s="220">
        <v>0</v>
      </c>
      <c r="O591" s="221"/>
      <c r="P591" s="223">
        <f t="shared" si="145"/>
        <v>44679</v>
      </c>
      <c r="Q591" s="200">
        <v>140</v>
      </c>
      <c r="R591" s="200">
        <f t="shared" si="143"/>
        <v>403.2</v>
      </c>
      <c r="S591" s="183">
        <v>96</v>
      </c>
      <c r="T591" s="183">
        <v>300</v>
      </c>
      <c r="U591" s="183">
        <v>0</v>
      </c>
      <c r="V591" s="183">
        <v>0</v>
      </c>
      <c r="W591" s="183">
        <v>0</v>
      </c>
      <c r="X591" s="183">
        <v>0</v>
      </c>
      <c r="Y591" s="183">
        <v>0</v>
      </c>
      <c r="Z591" s="183">
        <v>0</v>
      </c>
      <c r="AA591" s="183">
        <v>0</v>
      </c>
      <c r="AB591" s="160">
        <f t="shared" si="140"/>
        <v>396</v>
      </c>
      <c r="AD591" s="223">
        <f t="shared" si="146"/>
        <v>44679</v>
      </c>
      <c r="AE591" s="301">
        <f>S591*Assumption!$K$7</f>
        <v>7968</v>
      </c>
      <c r="AF591" s="301">
        <f>T591*Assumption!$K$10</f>
        <v>12300</v>
      </c>
      <c r="AG591" s="301">
        <f>U591*Assumption!$K$9</f>
        <v>0</v>
      </c>
      <c r="AH591" s="301">
        <f>V591*Assumption!$K$11</f>
        <v>0</v>
      </c>
      <c r="AI591" s="301">
        <f>W591*Assumption!$K$6</f>
        <v>0</v>
      </c>
      <c r="AJ591" s="301">
        <f>X591*Assumption!$K$8</f>
        <v>0</v>
      </c>
      <c r="AK591" s="301">
        <f>Y591*Assumption!$K$12</f>
        <v>0</v>
      </c>
      <c r="AL591" s="301">
        <f>Z591*Assumption!$K$14</f>
        <v>0</v>
      </c>
      <c r="AM591" s="301">
        <f>AA591*Assumption!$K$13</f>
        <v>0</v>
      </c>
      <c r="AN591" s="160">
        <f t="shared" si="141"/>
        <v>20268</v>
      </c>
    </row>
    <row r="592" spans="2:40" x14ac:dyDescent="0.35">
      <c r="B592" s="223">
        <f t="shared" si="144"/>
        <v>44680</v>
      </c>
      <c r="C592" s="181">
        <v>0</v>
      </c>
      <c r="D592" s="178">
        <f t="shared" si="142"/>
        <v>0</v>
      </c>
      <c r="E592" s="181">
        <v>0</v>
      </c>
      <c r="F592" s="181">
        <v>0</v>
      </c>
      <c r="G592" s="181">
        <v>0</v>
      </c>
      <c r="H592" s="181">
        <v>0</v>
      </c>
      <c r="I592" s="181">
        <v>0</v>
      </c>
      <c r="J592" s="181">
        <v>0</v>
      </c>
      <c r="K592" s="181">
        <v>0</v>
      </c>
      <c r="L592" s="181">
        <v>0</v>
      </c>
      <c r="M592" s="181">
        <v>0</v>
      </c>
      <c r="N592" s="220">
        <v>0</v>
      </c>
      <c r="O592" s="225"/>
      <c r="P592" s="223">
        <f t="shared" si="145"/>
        <v>44680</v>
      </c>
      <c r="Q592" s="181">
        <v>0</v>
      </c>
      <c r="R592" s="181">
        <v>0</v>
      </c>
      <c r="S592" s="183">
        <v>0</v>
      </c>
      <c r="T592" s="183">
        <v>0</v>
      </c>
      <c r="U592" s="183">
        <v>0</v>
      </c>
      <c r="V592" s="183">
        <v>0</v>
      </c>
      <c r="W592" s="183">
        <v>0</v>
      </c>
      <c r="X592" s="183">
        <v>0</v>
      </c>
      <c r="Y592" s="183">
        <v>0</v>
      </c>
      <c r="Z592" s="183">
        <v>0</v>
      </c>
      <c r="AA592" s="183">
        <v>0</v>
      </c>
      <c r="AB592" s="226">
        <f t="shared" si="140"/>
        <v>0</v>
      </c>
      <c r="AD592" s="223">
        <f t="shared" si="146"/>
        <v>44680</v>
      </c>
      <c r="AE592" s="301">
        <f>S592*Assumption!$K$7</f>
        <v>0</v>
      </c>
      <c r="AF592" s="301">
        <f>T592*Assumption!$K$10</f>
        <v>0</v>
      </c>
      <c r="AG592" s="301">
        <f>U592*Assumption!$K$9</f>
        <v>0</v>
      </c>
      <c r="AH592" s="301">
        <f>V592*Assumption!$K$11</f>
        <v>0</v>
      </c>
      <c r="AI592" s="301">
        <f>W592*Assumption!$K$6</f>
        <v>0</v>
      </c>
      <c r="AJ592" s="301">
        <f>X592*Assumption!$K$8</f>
        <v>0</v>
      </c>
      <c r="AK592" s="301">
        <f>Y592*Assumption!$K$12</f>
        <v>0</v>
      </c>
      <c r="AL592" s="301">
        <f>Z592*Assumption!$K$14</f>
        <v>0</v>
      </c>
      <c r="AM592" s="301">
        <f>AA592*Assumption!$K$13</f>
        <v>0</v>
      </c>
      <c r="AN592" s="226">
        <f t="shared" si="141"/>
        <v>0</v>
      </c>
    </row>
    <row r="593" spans="2:40" x14ac:dyDescent="0.35">
      <c r="B593" s="223">
        <f t="shared" si="144"/>
        <v>44681</v>
      </c>
      <c r="C593" s="181">
        <v>0</v>
      </c>
      <c r="D593" s="178">
        <f t="shared" si="142"/>
        <v>0</v>
      </c>
      <c r="E593" s="181">
        <v>0</v>
      </c>
      <c r="F593" s="181">
        <v>0</v>
      </c>
      <c r="G593" s="181">
        <v>0</v>
      </c>
      <c r="H593" s="181">
        <v>0</v>
      </c>
      <c r="I593" s="181">
        <v>0</v>
      </c>
      <c r="J593" s="181">
        <v>0</v>
      </c>
      <c r="K593" s="181">
        <v>0</v>
      </c>
      <c r="L593" s="181">
        <v>0</v>
      </c>
      <c r="M593" s="181">
        <v>0</v>
      </c>
      <c r="N593" s="220">
        <v>0</v>
      </c>
      <c r="O593" s="225"/>
      <c r="P593" s="223">
        <f t="shared" si="145"/>
        <v>44681</v>
      </c>
      <c r="Q593" s="181">
        <v>0</v>
      </c>
      <c r="R593" s="181">
        <v>0</v>
      </c>
      <c r="S593" s="183">
        <v>0</v>
      </c>
      <c r="T593" s="183">
        <v>0</v>
      </c>
      <c r="U593" s="183">
        <v>0</v>
      </c>
      <c r="V593" s="183">
        <v>0</v>
      </c>
      <c r="W593" s="183">
        <v>0</v>
      </c>
      <c r="X593" s="183">
        <v>0</v>
      </c>
      <c r="Y593" s="183">
        <v>0</v>
      </c>
      <c r="Z593" s="183">
        <v>0</v>
      </c>
      <c r="AA593" s="183">
        <v>0</v>
      </c>
      <c r="AB593" s="226">
        <f t="shared" si="140"/>
        <v>0</v>
      </c>
      <c r="AD593" s="223">
        <f t="shared" si="146"/>
        <v>44681</v>
      </c>
      <c r="AE593" s="301">
        <f>S593*Assumption!$K$7</f>
        <v>0</v>
      </c>
      <c r="AF593" s="301">
        <f>T593*Assumption!$K$10</f>
        <v>0</v>
      </c>
      <c r="AG593" s="301">
        <f>U593*Assumption!$K$9</f>
        <v>0</v>
      </c>
      <c r="AH593" s="301">
        <f>V593*Assumption!$K$11</f>
        <v>0</v>
      </c>
      <c r="AI593" s="301">
        <f>W593*Assumption!$K$6</f>
        <v>0</v>
      </c>
      <c r="AJ593" s="301">
        <f>X593*Assumption!$K$8</f>
        <v>0</v>
      </c>
      <c r="AK593" s="301">
        <f>Y593*Assumption!$K$12</f>
        <v>0</v>
      </c>
      <c r="AL593" s="301">
        <f>Z593*Assumption!$K$14</f>
        <v>0</v>
      </c>
      <c r="AM593" s="301">
        <f>AA593*Assumption!$K$13</f>
        <v>0</v>
      </c>
      <c r="AN593" s="226">
        <f t="shared" si="141"/>
        <v>0</v>
      </c>
    </row>
    <row r="594" spans="2:40" ht="15" thickBot="1" x14ac:dyDescent="0.4">
      <c r="B594" s="194" t="s">
        <v>183</v>
      </c>
      <c r="C594" s="197">
        <f t="shared" ref="C594:N594" si="147">SUM(C564:C593)</f>
        <v>2940</v>
      </c>
      <c r="D594" s="197">
        <f t="shared" si="147"/>
        <v>8467.1999999999971</v>
      </c>
      <c r="E594" s="197">
        <f t="shared" si="147"/>
        <v>588</v>
      </c>
      <c r="F594" s="197">
        <f t="shared" si="147"/>
        <v>367.5</v>
      </c>
      <c r="G594" s="197">
        <f t="shared" si="147"/>
        <v>3500</v>
      </c>
      <c r="H594" s="197">
        <f t="shared" si="147"/>
        <v>147</v>
      </c>
      <c r="I594" s="197">
        <f t="shared" si="147"/>
        <v>1869</v>
      </c>
      <c r="J594" s="197">
        <f t="shared" si="147"/>
        <v>88.200000000000031</v>
      </c>
      <c r="K594" s="197">
        <f t="shared" si="147"/>
        <v>4410</v>
      </c>
      <c r="L594" s="197">
        <f t="shared" si="147"/>
        <v>7350</v>
      </c>
      <c r="M594" s="197">
        <f t="shared" si="147"/>
        <v>0</v>
      </c>
      <c r="N594" s="198">
        <f t="shared" si="147"/>
        <v>0</v>
      </c>
      <c r="O594" s="227"/>
      <c r="P594" s="194" t="s">
        <v>183</v>
      </c>
      <c r="Q594" s="197">
        <f>SUM(Q564:Q593)</f>
        <v>2940</v>
      </c>
      <c r="R594" s="197">
        <f>SUM(R564:R593)</f>
        <v>8467.1999999999971</v>
      </c>
      <c r="S594" s="197">
        <f>SUM(S564:S593)</f>
        <v>2215.1999999999998</v>
      </c>
      <c r="T594" s="197">
        <f>SUM(T564:T593)</f>
        <v>4552.8</v>
      </c>
      <c r="U594" s="197">
        <f t="shared" ref="U594:AB594" si="148">SUM(U564:U593)</f>
        <v>1004.4</v>
      </c>
      <c r="V594" s="197">
        <f t="shared" si="148"/>
        <v>220.79999999999998</v>
      </c>
      <c r="W594" s="197">
        <f t="shared" si="148"/>
        <v>265.5</v>
      </c>
      <c r="X594" s="197">
        <f t="shared" si="148"/>
        <v>52.5</v>
      </c>
      <c r="Y594" s="197">
        <f t="shared" si="148"/>
        <v>0</v>
      </c>
      <c r="Z594" s="197">
        <f t="shared" si="148"/>
        <v>0</v>
      </c>
      <c r="AA594" s="197">
        <f t="shared" si="148"/>
        <v>0</v>
      </c>
      <c r="AB594" s="198">
        <f t="shared" si="148"/>
        <v>8311.1999999999989</v>
      </c>
      <c r="AD594" s="194" t="s">
        <v>183</v>
      </c>
      <c r="AE594" s="197">
        <f>SUM(AE564:AE593)</f>
        <v>183861.6</v>
      </c>
      <c r="AF594" s="197">
        <f>SUM(AF564:AF593)</f>
        <v>186664.80000000002</v>
      </c>
      <c r="AG594" s="197">
        <f t="shared" ref="AG594:AN594" si="149">SUM(AG564:AG593)</f>
        <v>55242</v>
      </c>
      <c r="AH594" s="197">
        <f t="shared" si="149"/>
        <v>8169.6</v>
      </c>
      <c r="AI594" s="197">
        <f t="shared" si="149"/>
        <v>29470.5</v>
      </c>
      <c r="AJ594" s="197">
        <f t="shared" si="149"/>
        <v>3465</v>
      </c>
      <c r="AK594" s="197">
        <f t="shared" si="149"/>
        <v>0</v>
      </c>
      <c r="AL594" s="197">
        <f t="shared" si="149"/>
        <v>0</v>
      </c>
      <c r="AM594" s="197">
        <f t="shared" si="149"/>
        <v>0</v>
      </c>
      <c r="AN594" s="198">
        <f t="shared" si="149"/>
        <v>466873.5</v>
      </c>
    </row>
    <row r="595" spans="2:40" x14ac:dyDescent="0.35">
      <c r="B595" s="190"/>
      <c r="C595" s="191"/>
      <c r="D595" s="191"/>
      <c r="E595" s="191"/>
      <c r="F595" s="191"/>
      <c r="G595" s="191"/>
      <c r="H595" s="191"/>
      <c r="I595" s="191"/>
      <c r="J595" s="191"/>
      <c r="K595" s="191"/>
      <c r="L595" s="191"/>
      <c r="M595" s="191"/>
      <c r="N595" s="191"/>
      <c r="P595" s="190"/>
      <c r="Q595" s="191"/>
      <c r="R595" s="191"/>
      <c r="S595" s="191"/>
      <c r="T595" s="191"/>
      <c r="U595" s="191"/>
      <c r="V595" s="191"/>
      <c r="W595" s="191"/>
      <c r="X595" s="191"/>
      <c r="Y595" s="191"/>
      <c r="Z595" s="191"/>
      <c r="AA595" s="191"/>
      <c r="AB595" s="191"/>
      <c r="AD595" s="190"/>
      <c r="AE595" s="191"/>
      <c r="AF595" s="191"/>
      <c r="AG595" s="191"/>
      <c r="AH595" s="191"/>
      <c r="AI595" s="191"/>
      <c r="AJ595" s="191"/>
      <c r="AK595" s="191"/>
      <c r="AL595" s="191"/>
      <c r="AM595" s="191"/>
      <c r="AN595" s="191"/>
    </row>
    <row r="596" spans="2:40" ht="15" thickBot="1" x14ac:dyDescent="0.4">
      <c r="B596" s="190"/>
      <c r="C596" s="191"/>
      <c r="D596" s="191"/>
      <c r="E596" s="191"/>
      <c r="F596" s="191"/>
      <c r="G596" s="191"/>
      <c r="H596" s="191"/>
      <c r="I596" s="191"/>
      <c r="J596" s="191"/>
      <c r="K596" s="191"/>
      <c r="L596" s="191"/>
      <c r="M596" s="191"/>
      <c r="N596" s="191"/>
      <c r="P596" s="190"/>
      <c r="Q596" s="191"/>
      <c r="R596" s="191"/>
      <c r="S596" s="191"/>
      <c r="T596" s="191"/>
      <c r="U596" s="191"/>
      <c r="V596" s="191"/>
      <c r="W596" s="191"/>
      <c r="X596" s="191"/>
      <c r="Y596" s="191"/>
      <c r="Z596" s="191"/>
      <c r="AA596" s="191"/>
      <c r="AB596" s="191"/>
      <c r="AD596" s="190"/>
      <c r="AE596" s="191"/>
      <c r="AF596" s="191"/>
      <c r="AG596" s="191"/>
      <c r="AH596" s="191"/>
      <c r="AI596" s="191"/>
      <c r="AJ596" s="191"/>
      <c r="AK596" s="191"/>
      <c r="AL596" s="191"/>
      <c r="AM596" s="191"/>
      <c r="AN596" s="191"/>
    </row>
    <row r="597" spans="2:40" ht="21" x14ac:dyDescent="0.5">
      <c r="B597" s="565" t="s">
        <v>212</v>
      </c>
      <c r="C597" s="566"/>
      <c r="D597" s="566"/>
      <c r="E597" s="566"/>
      <c r="F597" s="566"/>
      <c r="G597" s="566"/>
      <c r="H597" s="566"/>
      <c r="I597" s="566"/>
      <c r="J597" s="566"/>
      <c r="K597" s="566"/>
      <c r="L597" s="566"/>
      <c r="M597" s="566"/>
      <c r="N597" s="567"/>
      <c r="P597" s="565" t="s">
        <v>211</v>
      </c>
      <c r="Q597" s="566"/>
      <c r="R597" s="566"/>
      <c r="S597" s="566"/>
      <c r="T597" s="566"/>
      <c r="U597" s="566"/>
      <c r="V597" s="566"/>
      <c r="W597" s="566"/>
      <c r="X597" s="566"/>
      <c r="Y597" s="566"/>
      <c r="Z597" s="566"/>
      <c r="AA597" s="566"/>
      <c r="AB597" s="567"/>
      <c r="AD597" s="565" t="s">
        <v>211</v>
      </c>
      <c r="AE597" s="566"/>
      <c r="AF597" s="566"/>
      <c r="AG597" s="566"/>
      <c r="AH597" s="566"/>
      <c r="AI597" s="566"/>
      <c r="AJ597" s="566"/>
      <c r="AK597" s="566"/>
      <c r="AL597" s="566"/>
      <c r="AM597" s="566"/>
      <c r="AN597" s="567"/>
    </row>
    <row r="598" spans="2:40" ht="21.5" thickBot="1" x14ac:dyDescent="0.55000000000000004">
      <c r="B598" s="574">
        <v>44682</v>
      </c>
      <c r="C598" s="575"/>
      <c r="D598" s="575"/>
      <c r="E598" s="575"/>
      <c r="F598" s="575"/>
      <c r="G598" s="575"/>
      <c r="H598" s="575"/>
      <c r="I598" s="575"/>
      <c r="J598" s="575"/>
      <c r="K598" s="575"/>
      <c r="L598" s="575"/>
      <c r="M598" s="575"/>
      <c r="N598" s="576"/>
      <c r="P598" s="574">
        <v>44682</v>
      </c>
      <c r="Q598" s="575"/>
      <c r="R598" s="575"/>
      <c r="S598" s="575"/>
      <c r="T598" s="575"/>
      <c r="U598" s="575"/>
      <c r="V598" s="575"/>
      <c r="W598" s="575"/>
      <c r="X598" s="575"/>
      <c r="Y598" s="575"/>
      <c r="Z598" s="575"/>
      <c r="AA598" s="575"/>
      <c r="AB598" s="576"/>
      <c r="AD598" s="574">
        <v>44682</v>
      </c>
      <c r="AE598" s="575"/>
      <c r="AF598" s="575"/>
      <c r="AG598" s="575"/>
      <c r="AH598" s="575"/>
      <c r="AI598" s="575"/>
      <c r="AJ598" s="575"/>
      <c r="AK598" s="575"/>
      <c r="AL598" s="575"/>
      <c r="AM598" s="575"/>
      <c r="AN598" s="576"/>
    </row>
    <row r="599" spans="2:40" ht="15" thickBot="1" x14ac:dyDescent="0.4">
      <c r="B599" s="577" t="s">
        <v>185</v>
      </c>
      <c r="C599" s="578"/>
      <c r="D599" s="578"/>
      <c r="E599" s="578"/>
      <c r="F599" s="578"/>
      <c r="G599" s="578"/>
      <c r="H599" s="578"/>
      <c r="I599" s="578"/>
      <c r="J599" s="578"/>
      <c r="K599" s="578"/>
      <c r="L599" s="578"/>
      <c r="M599" s="578"/>
      <c r="N599" s="579"/>
      <c r="P599" s="571" t="s">
        <v>213</v>
      </c>
      <c r="Q599" s="572"/>
      <c r="R599" s="572"/>
      <c r="S599" s="572"/>
      <c r="T599" s="572"/>
      <c r="U599" s="572"/>
      <c r="V599" s="572"/>
      <c r="W599" s="572"/>
      <c r="X599" s="572"/>
      <c r="Y599" s="572"/>
      <c r="Z599" s="572"/>
      <c r="AA599" s="572"/>
      <c r="AB599" s="573"/>
      <c r="AD599" s="571" t="s">
        <v>342</v>
      </c>
      <c r="AE599" s="572"/>
      <c r="AF599" s="572"/>
      <c r="AG599" s="572"/>
      <c r="AH599" s="572"/>
      <c r="AI599" s="572"/>
      <c r="AJ599" s="572"/>
      <c r="AK599" s="572"/>
      <c r="AL599" s="572"/>
      <c r="AM599" s="572"/>
      <c r="AN599" s="573"/>
    </row>
    <row r="600" spans="2:40" ht="29.5" thickBot="1" x14ac:dyDescent="0.4">
      <c r="B600" s="210" t="s">
        <v>10</v>
      </c>
      <c r="C600" s="211" t="s">
        <v>187</v>
      </c>
      <c r="D600" s="174" t="s">
        <v>188</v>
      </c>
      <c r="E600" s="212" t="s">
        <v>189</v>
      </c>
      <c r="F600" s="212" t="s">
        <v>47</v>
      </c>
      <c r="G600" s="212" t="s">
        <v>190</v>
      </c>
      <c r="H600" s="212" t="s">
        <v>345</v>
      </c>
      <c r="I600" s="212" t="s">
        <v>191</v>
      </c>
      <c r="J600" s="212" t="s">
        <v>192</v>
      </c>
      <c r="K600" s="212" t="s">
        <v>193</v>
      </c>
      <c r="L600" s="213" t="s">
        <v>194</v>
      </c>
      <c r="M600" s="212" t="s">
        <v>195</v>
      </c>
      <c r="N600" s="177" t="s">
        <v>196</v>
      </c>
      <c r="P600" s="173" t="s">
        <v>10</v>
      </c>
      <c r="Q600" s="174" t="s">
        <v>187</v>
      </c>
      <c r="R600" s="174" t="s">
        <v>188</v>
      </c>
      <c r="S600" s="175" t="s">
        <v>197</v>
      </c>
      <c r="T600" s="174" t="s">
        <v>198</v>
      </c>
      <c r="U600" s="176" t="s">
        <v>199</v>
      </c>
      <c r="V600" s="176" t="s">
        <v>200</v>
      </c>
      <c r="W600" s="176" t="s">
        <v>201</v>
      </c>
      <c r="X600" s="176" t="s">
        <v>202</v>
      </c>
      <c r="Y600" s="176" t="s">
        <v>203</v>
      </c>
      <c r="Z600" s="176" t="s">
        <v>204</v>
      </c>
      <c r="AA600" s="176" t="s">
        <v>205</v>
      </c>
      <c r="AB600" s="177" t="s">
        <v>206</v>
      </c>
      <c r="AD600" s="173" t="s">
        <v>10</v>
      </c>
      <c r="AE600" s="175" t="s">
        <v>197</v>
      </c>
      <c r="AF600" s="174" t="s">
        <v>198</v>
      </c>
      <c r="AG600" s="176" t="s">
        <v>199</v>
      </c>
      <c r="AH600" s="176" t="s">
        <v>200</v>
      </c>
      <c r="AI600" s="176" t="s">
        <v>201</v>
      </c>
      <c r="AJ600" s="176" t="s">
        <v>202</v>
      </c>
      <c r="AK600" s="176" t="s">
        <v>203</v>
      </c>
      <c r="AL600" s="176" t="s">
        <v>204</v>
      </c>
      <c r="AM600" s="176" t="s">
        <v>205</v>
      </c>
      <c r="AN600" s="177" t="s">
        <v>339</v>
      </c>
    </row>
    <row r="601" spans="2:40" x14ac:dyDescent="0.35">
      <c r="B601" s="223">
        <v>44682</v>
      </c>
      <c r="C601" s="200">
        <v>140</v>
      </c>
      <c r="D601" s="200">
        <f>C601*2.88</f>
        <v>403.2</v>
      </c>
      <c r="E601" s="224">
        <v>32</v>
      </c>
      <c r="F601" s="224">
        <v>17.5</v>
      </c>
      <c r="G601" s="224">
        <v>176</v>
      </c>
      <c r="H601" s="224">
        <v>4.2</v>
      </c>
      <c r="I601" s="224">
        <v>89</v>
      </c>
      <c r="J601" s="224">
        <v>4.2</v>
      </c>
      <c r="K601" s="224">
        <v>210</v>
      </c>
      <c r="L601" s="224">
        <v>350</v>
      </c>
      <c r="M601" s="200">
        <v>0</v>
      </c>
      <c r="N601" s="228">
        <v>0</v>
      </c>
      <c r="O601" s="3"/>
      <c r="P601" s="218">
        <v>44682</v>
      </c>
      <c r="Q601" s="178">
        <v>140</v>
      </c>
      <c r="R601" s="178">
        <f>Q601*2.88</f>
        <v>403.2</v>
      </c>
      <c r="S601" s="181">
        <v>60</v>
      </c>
      <c r="T601" s="181">
        <v>336</v>
      </c>
      <c r="U601" s="181">
        <v>0</v>
      </c>
      <c r="V601" s="181">
        <v>0</v>
      </c>
      <c r="W601" s="181">
        <v>0</v>
      </c>
      <c r="X601" s="181">
        <v>0</v>
      </c>
      <c r="Y601" s="181">
        <v>0</v>
      </c>
      <c r="Z601" s="181">
        <v>0</v>
      </c>
      <c r="AA601" s="181">
        <v>0</v>
      </c>
      <c r="AB601" s="222">
        <f t="shared" ref="AB601:AB630" si="150">SUM(S601:AA601)</f>
        <v>396</v>
      </c>
      <c r="AD601" s="218">
        <v>44682</v>
      </c>
      <c r="AE601" s="301">
        <f>S601*Assumption!$K$7</f>
        <v>4980</v>
      </c>
      <c r="AF601" s="301">
        <f>T601*Assumption!$K$10</f>
        <v>13776</v>
      </c>
      <c r="AG601" s="301">
        <f>U601*Assumption!$K$9</f>
        <v>0</v>
      </c>
      <c r="AH601" s="301">
        <f>V601*Assumption!$K$11</f>
        <v>0</v>
      </c>
      <c r="AI601" s="301">
        <f>W601*Assumption!$K$6</f>
        <v>0</v>
      </c>
      <c r="AJ601" s="301">
        <f>X601*Assumption!$K$8</f>
        <v>0</v>
      </c>
      <c r="AK601" s="301">
        <f>Y601*Assumption!$K$12</f>
        <v>0</v>
      </c>
      <c r="AL601" s="301">
        <f>Z601*Assumption!$K$14</f>
        <v>0</v>
      </c>
      <c r="AM601" s="301">
        <f>AA601*Assumption!$K$13</f>
        <v>0</v>
      </c>
      <c r="AN601" s="222">
        <f t="shared" ref="AN601:AN630" si="151">SUM(AE601:AM601)</f>
        <v>18756</v>
      </c>
    </row>
    <row r="602" spans="2:40" x14ac:dyDescent="0.35">
      <c r="B602" s="223">
        <f>B601+1</f>
        <v>44683</v>
      </c>
      <c r="C602" s="200">
        <v>140</v>
      </c>
      <c r="D602" s="200">
        <f t="shared" ref="D602:D630" si="152">C602*2.88</f>
        <v>403.2</v>
      </c>
      <c r="E602" s="224">
        <v>32</v>
      </c>
      <c r="F602" s="224">
        <v>17.5</v>
      </c>
      <c r="G602" s="224">
        <v>176</v>
      </c>
      <c r="H602" s="224">
        <v>4.2</v>
      </c>
      <c r="I602" s="224">
        <v>89</v>
      </c>
      <c r="J602" s="224">
        <v>4.2</v>
      </c>
      <c r="K602" s="224">
        <v>210</v>
      </c>
      <c r="L602" s="224">
        <v>350</v>
      </c>
      <c r="M602" s="200">
        <v>0</v>
      </c>
      <c r="N602" s="228">
        <v>0</v>
      </c>
      <c r="O602" s="3"/>
      <c r="P602" s="223">
        <f>P601+1</f>
        <v>44683</v>
      </c>
      <c r="Q602" s="200">
        <v>140</v>
      </c>
      <c r="R602" s="200">
        <f t="shared" ref="R602:R626" si="153">Q602*2.88</f>
        <v>403.2</v>
      </c>
      <c r="S602" s="183">
        <v>66</v>
      </c>
      <c r="T602" s="183">
        <v>240</v>
      </c>
      <c r="U602" s="183">
        <v>86.399999999999991</v>
      </c>
      <c r="V602" s="183">
        <v>0</v>
      </c>
      <c r="W602" s="183">
        <v>0</v>
      </c>
      <c r="X602" s="183">
        <v>0</v>
      </c>
      <c r="Y602" s="183">
        <v>0</v>
      </c>
      <c r="Z602" s="183">
        <v>0</v>
      </c>
      <c r="AA602" s="183">
        <v>0</v>
      </c>
      <c r="AB602" s="160">
        <f t="shared" si="150"/>
        <v>392.4</v>
      </c>
      <c r="AD602" s="223">
        <f>AD601+1</f>
        <v>44683</v>
      </c>
      <c r="AE602" s="301">
        <f>S602*Assumption!$K$7</f>
        <v>5478</v>
      </c>
      <c r="AF602" s="301">
        <f>T602*Assumption!$K$10</f>
        <v>9840</v>
      </c>
      <c r="AG602" s="301">
        <f>U602*Assumption!$K$9</f>
        <v>4751.9999999999991</v>
      </c>
      <c r="AH602" s="301">
        <f>V602*Assumption!$K$11</f>
        <v>0</v>
      </c>
      <c r="AI602" s="301">
        <f>W602*Assumption!$K$6</f>
        <v>0</v>
      </c>
      <c r="AJ602" s="301">
        <f>X602*Assumption!$K$8</f>
        <v>0</v>
      </c>
      <c r="AK602" s="301">
        <f>Y602*Assumption!$K$12</f>
        <v>0</v>
      </c>
      <c r="AL602" s="301">
        <f>Z602*Assumption!$K$14</f>
        <v>0</v>
      </c>
      <c r="AM602" s="301">
        <f>AA602*Assumption!$K$13</f>
        <v>0</v>
      </c>
      <c r="AN602" s="160">
        <f t="shared" si="151"/>
        <v>20070</v>
      </c>
    </row>
    <row r="603" spans="2:40" x14ac:dyDescent="0.35">
      <c r="B603" s="223">
        <f t="shared" ref="B603:B630" si="154">B602+1</f>
        <v>44684</v>
      </c>
      <c r="C603" s="200">
        <v>140</v>
      </c>
      <c r="D603" s="200">
        <f t="shared" si="152"/>
        <v>403.2</v>
      </c>
      <c r="E603" s="224">
        <v>32</v>
      </c>
      <c r="F603" s="224">
        <v>17.5</v>
      </c>
      <c r="G603" s="224">
        <v>176</v>
      </c>
      <c r="H603" s="224">
        <v>4.2</v>
      </c>
      <c r="I603" s="224">
        <v>89</v>
      </c>
      <c r="J603" s="224">
        <v>4.2</v>
      </c>
      <c r="K603" s="224">
        <v>210</v>
      </c>
      <c r="L603" s="224">
        <v>350</v>
      </c>
      <c r="M603" s="200">
        <v>0</v>
      </c>
      <c r="N603" s="228">
        <v>0</v>
      </c>
      <c r="O603" s="3"/>
      <c r="P603" s="223">
        <f t="shared" ref="P603:P630" si="155">P602+1</f>
        <v>44684</v>
      </c>
      <c r="Q603" s="200">
        <v>140</v>
      </c>
      <c r="R603" s="200">
        <f t="shared" si="153"/>
        <v>403.2</v>
      </c>
      <c r="S603" s="183">
        <v>276</v>
      </c>
      <c r="T603" s="183">
        <v>117.60000000000001</v>
      </c>
      <c r="U603" s="183">
        <v>0</v>
      </c>
      <c r="V603" s="183">
        <v>0</v>
      </c>
      <c r="W603" s="183">
        <v>0</v>
      </c>
      <c r="X603" s="183">
        <v>0</v>
      </c>
      <c r="Y603" s="183">
        <v>0</v>
      </c>
      <c r="Z603" s="183">
        <v>0</v>
      </c>
      <c r="AA603" s="183">
        <v>0</v>
      </c>
      <c r="AB603" s="160">
        <f t="shared" si="150"/>
        <v>393.6</v>
      </c>
      <c r="AD603" s="223">
        <f t="shared" ref="AD603:AD630" si="156">AD602+1</f>
        <v>44684</v>
      </c>
      <c r="AE603" s="301">
        <f>S603*Assumption!$K$7</f>
        <v>22908</v>
      </c>
      <c r="AF603" s="301">
        <f>T603*Assumption!$K$10</f>
        <v>4821.6000000000004</v>
      </c>
      <c r="AG603" s="301">
        <f>U603*Assumption!$K$9</f>
        <v>0</v>
      </c>
      <c r="AH603" s="301">
        <f>V603*Assumption!$K$11</f>
        <v>0</v>
      </c>
      <c r="AI603" s="301">
        <f>W603*Assumption!$K$6</f>
        <v>0</v>
      </c>
      <c r="AJ603" s="301">
        <f>X603*Assumption!$K$8</f>
        <v>0</v>
      </c>
      <c r="AK603" s="301">
        <f>Y603*Assumption!$K$12</f>
        <v>0</v>
      </c>
      <c r="AL603" s="301">
        <f>Z603*Assumption!$K$14</f>
        <v>0</v>
      </c>
      <c r="AM603" s="301">
        <f>AA603*Assumption!$K$13</f>
        <v>0</v>
      </c>
      <c r="AN603" s="160">
        <f t="shared" si="151"/>
        <v>27729.599999999999</v>
      </c>
    </row>
    <row r="604" spans="2:40" x14ac:dyDescent="0.35">
      <c r="B604" s="223">
        <f t="shared" si="154"/>
        <v>44685</v>
      </c>
      <c r="C604" s="200">
        <v>140</v>
      </c>
      <c r="D604" s="200">
        <f t="shared" si="152"/>
        <v>403.2</v>
      </c>
      <c r="E604" s="224">
        <v>32</v>
      </c>
      <c r="F604" s="224">
        <v>17.5</v>
      </c>
      <c r="G604" s="224">
        <v>176</v>
      </c>
      <c r="H604" s="224">
        <v>4.2</v>
      </c>
      <c r="I604" s="224">
        <v>89</v>
      </c>
      <c r="J604" s="224">
        <v>4.2</v>
      </c>
      <c r="K604" s="224">
        <v>210</v>
      </c>
      <c r="L604" s="224">
        <v>350</v>
      </c>
      <c r="M604" s="200">
        <v>0</v>
      </c>
      <c r="N604" s="228">
        <v>0</v>
      </c>
      <c r="O604" s="3"/>
      <c r="P604" s="223">
        <f t="shared" si="155"/>
        <v>44685</v>
      </c>
      <c r="Q604" s="200">
        <v>140</v>
      </c>
      <c r="R604" s="200">
        <f t="shared" si="153"/>
        <v>403.2</v>
      </c>
      <c r="S604" s="183">
        <v>216</v>
      </c>
      <c r="T604" s="183">
        <v>0</v>
      </c>
      <c r="U604" s="183">
        <v>178.2</v>
      </c>
      <c r="V604" s="183">
        <v>0</v>
      </c>
      <c r="W604" s="183">
        <v>0</v>
      </c>
      <c r="X604" s="183">
        <v>0</v>
      </c>
      <c r="Y604" s="183">
        <v>0</v>
      </c>
      <c r="Z604" s="183">
        <v>0</v>
      </c>
      <c r="AA604" s="183">
        <v>0</v>
      </c>
      <c r="AB604" s="160">
        <f t="shared" si="150"/>
        <v>394.2</v>
      </c>
      <c r="AD604" s="223">
        <f t="shared" si="156"/>
        <v>44685</v>
      </c>
      <c r="AE604" s="301">
        <f>S604*Assumption!$K$7</f>
        <v>17928</v>
      </c>
      <c r="AF604" s="301">
        <f>T604*Assumption!$K$10</f>
        <v>0</v>
      </c>
      <c r="AG604" s="301">
        <f>U604*Assumption!$K$9</f>
        <v>9801</v>
      </c>
      <c r="AH604" s="301">
        <f>V604*Assumption!$K$11</f>
        <v>0</v>
      </c>
      <c r="AI604" s="301">
        <f>W604*Assumption!$K$6</f>
        <v>0</v>
      </c>
      <c r="AJ604" s="301">
        <f>X604*Assumption!$K$8</f>
        <v>0</v>
      </c>
      <c r="AK604" s="301">
        <f>Y604*Assumption!$K$12</f>
        <v>0</v>
      </c>
      <c r="AL604" s="301">
        <f>Z604*Assumption!$K$14</f>
        <v>0</v>
      </c>
      <c r="AM604" s="301">
        <f>AA604*Assumption!$K$13</f>
        <v>0</v>
      </c>
      <c r="AN604" s="160">
        <f t="shared" si="151"/>
        <v>27729</v>
      </c>
    </row>
    <row r="605" spans="2:40" x14ac:dyDescent="0.35">
      <c r="B605" s="223">
        <f t="shared" si="154"/>
        <v>44686</v>
      </c>
      <c r="C605" s="200">
        <v>140</v>
      </c>
      <c r="D605" s="200">
        <f t="shared" si="152"/>
        <v>403.2</v>
      </c>
      <c r="E605" s="224">
        <v>32</v>
      </c>
      <c r="F605" s="224">
        <v>17.5</v>
      </c>
      <c r="G605" s="224">
        <v>176</v>
      </c>
      <c r="H605" s="224">
        <v>4.2</v>
      </c>
      <c r="I605" s="224">
        <v>89</v>
      </c>
      <c r="J605" s="224">
        <v>4.2</v>
      </c>
      <c r="K605" s="224">
        <v>210</v>
      </c>
      <c r="L605" s="224">
        <v>350</v>
      </c>
      <c r="M605" s="200">
        <v>0</v>
      </c>
      <c r="N605" s="228">
        <v>0</v>
      </c>
      <c r="O605" s="3"/>
      <c r="P605" s="223">
        <f t="shared" si="155"/>
        <v>44686</v>
      </c>
      <c r="Q605" s="200">
        <v>140</v>
      </c>
      <c r="R605" s="200">
        <f t="shared" si="153"/>
        <v>403.2</v>
      </c>
      <c r="S605" s="183">
        <v>398.40000000000003</v>
      </c>
      <c r="T605" s="183">
        <v>0</v>
      </c>
      <c r="U605" s="183">
        <v>0</v>
      </c>
      <c r="V605" s="183">
        <v>0</v>
      </c>
      <c r="W605" s="183">
        <v>0</v>
      </c>
      <c r="X605" s="183">
        <v>0</v>
      </c>
      <c r="Y605" s="183">
        <v>0</v>
      </c>
      <c r="Z605" s="183">
        <v>0</v>
      </c>
      <c r="AA605" s="183">
        <v>0</v>
      </c>
      <c r="AB605" s="160">
        <f t="shared" si="150"/>
        <v>398.40000000000003</v>
      </c>
      <c r="AD605" s="223">
        <f t="shared" si="156"/>
        <v>44686</v>
      </c>
      <c r="AE605" s="301">
        <f>S605*Assumption!$K$7</f>
        <v>33067.200000000004</v>
      </c>
      <c r="AF605" s="301">
        <f>T605*Assumption!$K$10</f>
        <v>0</v>
      </c>
      <c r="AG605" s="301">
        <f>U605*Assumption!$K$9</f>
        <v>0</v>
      </c>
      <c r="AH605" s="301">
        <f>V605*Assumption!$K$11</f>
        <v>0</v>
      </c>
      <c r="AI605" s="301">
        <f>W605*Assumption!$K$6</f>
        <v>0</v>
      </c>
      <c r="AJ605" s="301">
        <f>X605*Assumption!$K$8</f>
        <v>0</v>
      </c>
      <c r="AK605" s="301">
        <f>Y605*Assumption!$K$12</f>
        <v>0</v>
      </c>
      <c r="AL605" s="301">
        <f>Z605*Assumption!$K$14</f>
        <v>0</v>
      </c>
      <c r="AM605" s="301">
        <f>AA605*Assumption!$K$13</f>
        <v>0</v>
      </c>
      <c r="AN605" s="160">
        <f t="shared" si="151"/>
        <v>33067.200000000004</v>
      </c>
    </row>
    <row r="606" spans="2:40" x14ac:dyDescent="0.35">
      <c r="B606" s="223">
        <f t="shared" si="154"/>
        <v>44687</v>
      </c>
      <c r="C606" s="200">
        <v>140</v>
      </c>
      <c r="D606" s="200">
        <f t="shared" si="152"/>
        <v>403.2</v>
      </c>
      <c r="E606" s="224">
        <v>32</v>
      </c>
      <c r="F606" s="224">
        <v>17.5</v>
      </c>
      <c r="G606" s="224">
        <v>176</v>
      </c>
      <c r="H606" s="224">
        <v>4.2</v>
      </c>
      <c r="I606" s="224">
        <v>89</v>
      </c>
      <c r="J606" s="224">
        <v>4.2</v>
      </c>
      <c r="K606" s="224">
        <v>210</v>
      </c>
      <c r="L606" s="224">
        <v>350</v>
      </c>
      <c r="M606" s="200">
        <v>0</v>
      </c>
      <c r="N606" s="228">
        <v>0</v>
      </c>
      <c r="O606" s="3"/>
      <c r="P606" s="223">
        <f t="shared" si="155"/>
        <v>44687</v>
      </c>
      <c r="Q606" s="200">
        <v>140</v>
      </c>
      <c r="R606" s="200">
        <f t="shared" si="153"/>
        <v>403.2</v>
      </c>
      <c r="S606" s="183">
        <v>141.6</v>
      </c>
      <c r="T606" s="183">
        <v>254.4</v>
      </c>
      <c r="U606" s="183">
        <v>0</v>
      </c>
      <c r="V606" s="183">
        <v>0</v>
      </c>
      <c r="W606" s="183">
        <v>0</v>
      </c>
      <c r="X606" s="183">
        <v>0</v>
      </c>
      <c r="Y606" s="183">
        <v>0</v>
      </c>
      <c r="Z606" s="183">
        <v>0</v>
      </c>
      <c r="AA606" s="183">
        <v>0</v>
      </c>
      <c r="AB606" s="160">
        <f t="shared" si="150"/>
        <v>396</v>
      </c>
      <c r="AD606" s="223">
        <f t="shared" si="156"/>
        <v>44687</v>
      </c>
      <c r="AE606" s="301">
        <f>S606*Assumption!$K$7</f>
        <v>11752.8</v>
      </c>
      <c r="AF606" s="301">
        <f>T606*Assumption!$K$10</f>
        <v>10430.4</v>
      </c>
      <c r="AG606" s="301">
        <f>U606*Assumption!$K$9</f>
        <v>0</v>
      </c>
      <c r="AH606" s="301">
        <f>V606*Assumption!$K$11</f>
        <v>0</v>
      </c>
      <c r="AI606" s="301">
        <f>W606*Assumption!$K$6</f>
        <v>0</v>
      </c>
      <c r="AJ606" s="301">
        <f>X606*Assumption!$K$8</f>
        <v>0</v>
      </c>
      <c r="AK606" s="301">
        <f>Y606*Assumption!$K$12</f>
        <v>0</v>
      </c>
      <c r="AL606" s="301">
        <f>Z606*Assumption!$K$14</f>
        <v>0</v>
      </c>
      <c r="AM606" s="301">
        <f>AA606*Assumption!$K$13</f>
        <v>0</v>
      </c>
      <c r="AN606" s="160">
        <f t="shared" si="151"/>
        <v>22183.199999999997</v>
      </c>
    </row>
    <row r="607" spans="2:40" x14ac:dyDescent="0.35">
      <c r="B607" s="223">
        <f t="shared" si="154"/>
        <v>44688</v>
      </c>
      <c r="C607" s="200">
        <v>140</v>
      </c>
      <c r="D607" s="200">
        <f t="shared" si="152"/>
        <v>403.2</v>
      </c>
      <c r="E607" s="224">
        <v>30.5</v>
      </c>
      <c r="F607" s="224">
        <v>17.5</v>
      </c>
      <c r="G607" s="224">
        <v>176</v>
      </c>
      <c r="H607" s="224">
        <v>4.2</v>
      </c>
      <c r="I607" s="224">
        <v>89</v>
      </c>
      <c r="J607" s="224">
        <v>4.2</v>
      </c>
      <c r="K607" s="224">
        <v>210</v>
      </c>
      <c r="L607" s="224">
        <v>350</v>
      </c>
      <c r="M607" s="200">
        <v>0</v>
      </c>
      <c r="N607" s="228">
        <v>0</v>
      </c>
      <c r="O607" s="3"/>
      <c r="P607" s="223">
        <f t="shared" si="155"/>
        <v>44688</v>
      </c>
      <c r="Q607" s="200">
        <v>140</v>
      </c>
      <c r="R607" s="200">
        <f t="shared" si="153"/>
        <v>403.2</v>
      </c>
      <c r="S607" s="183">
        <v>336</v>
      </c>
      <c r="T607" s="183">
        <v>58.800000000000004</v>
      </c>
      <c r="U607" s="183">
        <v>0</v>
      </c>
      <c r="V607" s="183">
        <v>0</v>
      </c>
      <c r="W607" s="183">
        <v>0</v>
      </c>
      <c r="X607" s="183">
        <v>0</v>
      </c>
      <c r="Y607" s="183">
        <v>0</v>
      </c>
      <c r="Z607" s="183">
        <v>0</v>
      </c>
      <c r="AA607" s="183">
        <v>0</v>
      </c>
      <c r="AB607" s="160">
        <f t="shared" si="150"/>
        <v>394.8</v>
      </c>
      <c r="AD607" s="223">
        <f t="shared" si="156"/>
        <v>44688</v>
      </c>
      <c r="AE607" s="301">
        <f>S607*Assumption!$K$7</f>
        <v>27888</v>
      </c>
      <c r="AF607" s="301">
        <f>T607*Assumption!$K$10</f>
        <v>2410.8000000000002</v>
      </c>
      <c r="AG607" s="301">
        <f>U607*Assumption!$K$9</f>
        <v>0</v>
      </c>
      <c r="AH607" s="301">
        <f>V607*Assumption!$K$11</f>
        <v>0</v>
      </c>
      <c r="AI607" s="301">
        <f>W607*Assumption!$K$6</f>
        <v>0</v>
      </c>
      <c r="AJ607" s="301">
        <f>X607*Assumption!$K$8</f>
        <v>0</v>
      </c>
      <c r="AK607" s="301">
        <f>Y607*Assumption!$K$12</f>
        <v>0</v>
      </c>
      <c r="AL607" s="301">
        <f>Z607*Assumption!$K$14</f>
        <v>0</v>
      </c>
      <c r="AM607" s="301">
        <f>AA607*Assumption!$K$13</f>
        <v>0</v>
      </c>
      <c r="AN607" s="160">
        <f t="shared" si="151"/>
        <v>30298.799999999999</v>
      </c>
    </row>
    <row r="608" spans="2:40" x14ac:dyDescent="0.35">
      <c r="B608" s="223">
        <f t="shared" si="154"/>
        <v>44689</v>
      </c>
      <c r="C608" s="200">
        <v>140</v>
      </c>
      <c r="D608" s="200">
        <f t="shared" si="152"/>
        <v>403.2</v>
      </c>
      <c r="E608" s="224">
        <v>30.5</v>
      </c>
      <c r="F608" s="224">
        <v>17.5</v>
      </c>
      <c r="G608" s="224">
        <v>176</v>
      </c>
      <c r="H608" s="224">
        <v>4.2</v>
      </c>
      <c r="I608" s="224">
        <v>89</v>
      </c>
      <c r="J608" s="224">
        <v>4.2</v>
      </c>
      <c r="K608" s="224">
        <v>210</v>
      </c>
      <c r="L608" s="224">
        <v>350</v>
      </c>
      <c r="M608" s="200">
        <v>0</v>
      </c>
      <c r="N608" s="228">
        <v>0</v>
      </c>
      <c r="O608" s="3"/>
      <c r="P608" s="223">
        <f t="shared" si="155"/>
        <v>44689</v>
      </c>
      <c r="Q608" s="200">
        <v>140</v>
      </c>
      <c r="R608" s="200">
        <f t="shared" si="153"/>
        <v>403.2</v>
      </c>
      <c r="S608" s="183">
        <v>0</v>
      </c>
      <c r="T608" s="183">
        <v>309.60000000000002</v>
      </c>
      <c r="U608" s="183">
        <v>86.399999999999991</v>
      </c>
      <c r="V608" s="183">
        <v>0</v>
      </c>
      <c r="W608" s="183">
        <v>0</v>
      </c>
      <c r="X608" s="183">
        <v>0</v>
      </c>
      <c r="Y608" s="183">
        <v>0</v>
      </c>
      <c r="Z608" s="183">
        <v>0</v>
      </c>
      <c r="AA608" s="183">
        <v>0</v>
      </c>
      <c r="AB608" s="160">
        <f t="shared" si="150"/>
        <v>396</v>
      </c>
      <c r="AD608" s="223">
        <f t="shared" si="156"/>
        <v>44689</v>
      </c>
      <c r="AE608" s="301">
        <f>S608*Assumption!$K$7</f>
        <v>0</v>
      </c>
      <c r="AF608" s="301">
        <f>T608*Assumption!$K$10</f>
        <v>12693.6</v>
      </c>
      <c r="AG608" s="301">
        <f>U608*Assumption!$K$9</f>
        <v>4751.9999999999991</v>
      </c>
      <c r="AH608" s="301">
        <f>V608*Assumption!$K$11</f>
        <v>0</v>
      </c>
      <c r="AI608" s="301">
        <f>W608*Assumption!$K$6</f>
        <v>0</v>
      </c>
      <c r="AJ608" s="301">
        <f>X608*Assumption!$K$8</f>
        <v>0</v>
      </c>
      <c r="AK608" s="301">
        <f>Y608*Assumption!$K$12</f>
        <v>0</v>
      </c>
      <c r="AL608" s="301">
        <f>Z608*Assumption!$K$14</f>
        <v>0</v>
      </c>
      <c r="AM608" s="301">
        <f>AA608*Assumption!$K$13</f>
        <v>0</v>
      </c>
      <c r="AN608" s="160">
        <f t="shared" si="151"/>
        <v>17445.599999999999</v>
      </c>
    </row>
    <row r="609" spans="2:40" x14ac:dyDescent="0.35">
      <c r="B609" s="223">
        <f t="shared" si="154"/>
        <v>44690</v>
      </c>
      <c r="C609" s="200">
        <v>140</v>
      </c>
      <c r="D609" s="200">
        <f t="shared" si="152"/>
        <v>403.2</v>
      </c>
      <c r="E609" s="224">
        <v>30.5</v>
      </c>
      <c r="F609" s="224">
        <v>17.5</v>
      </c>
      <c r="G609" s="224">
        <v>176</v>
      </c>
      <c r="H609" s="224">
        <v>4.2</v>
      </c>
      <c r="I609" s="224">
        <v>89</v>
      </c>
      <c r="J609" s="224">
        <v>4.2</v>
      </c>
      <c r="K609" s="224">
        <v>210</v>
      </c>
      <c r="L609" s="224">
        <v>350</v>
      </c>
      <c r="M609" s="200">
        <v>0</v>
      </c>
      <c r="N609" s="228">
        <v>0</v>
      </c>
      <c r="O609" s="3"/>
      <c r="P609" s="223">
        <f t="shared" si="155"/>
        <v>44690</v>
      </c>
      <c r="Q609" s="200">
        <v>140</v>
      </c>
      <c r="R609" s="200">
        <f t="shared" si="153"/>
        <v>403.2</v>
      </c>
      <c r="S609" s="183">
        <v>0</v>
      </c>
      <c r="T609" s="183">
        <v>199.20000000000002</v>
      </c>
      <c r="U609" s="183">
        <v>197.99999999999997</v>
      </c>
      <c r="V609" s="183">
        <v>0</v>
      </c>
      <c r="W609" s="183">
        <v>0</v>
      </c>
      <c r="X609" s="183">
        <v>0</v>
      </c>
      <c r="Y609" s="183">
        <v>0</v>
      </c>
      <c r="Z609" s="183">
        <v>0</v>
      </c>
      <c r="AA609" s="183">
        <v>0</v>
      </c>
      <c r="AB609" s="160">
        <f t="shared" si="150"/>
        <v>397.2</v>
      </c>
      <c r="AD609" s="223">
        <f t="shared" si="156"/>
        <v>44690</v>
      </c>
      <c r="AE609" s="301">
        <f>S609*Assumption!$K$7</f>
        <v>0</v>
      </c>
      <c r="AF609" s="301">
        <f>T609*Assumption!$K$10</f>
        <v>8167.2000000000007</v>
      </c>
      <c r="AG609" s="301">
        <f>U609*Assumption!$K$9</f>
        <v>10889.999999999998</v>
      </c>
      <c r="AH609" s="301">
        <f>V609*Assumption!$K$11</f>
        <v>0</v>
      </c>
      <c r="AI609" s="301">
        <f>W609*Assumption!$K$6</f>
        <v>0</v>
      </c>
      <c r="AJ609" s="301">
        <f>X609*Assumption!$K$8</f>
        <v>0</v>
      </c>
      <c r="AK609" s="301">
        <f>Y609*Assumption!$K$12</f>
        <v>0</v>
      </c>
      <c r="AL609" s="301">
        <f>Z609*Assumption!$K$14</f>
        <v>0</v>
      </c>
      <c r="AM609" s="301">
        <f>AA609*Assumption!$K$13</f>
        <v>0</v>
      </c>
      <c r="AN609" s="160">
        <f t="shared" si="151"/>
        <v>19057.199999999997</v>
      </c>
    </row>
    <row r="610" spans="2:40" x14ac:dyDescent="0.35">
      <c r="B610" s="223">
        <f t="shared" si="154"/>
        <v>44691</v>
      </c>
      <c r="C610" s="200">
        <v>140</v>
      </c>
      <c r="D610" s="200">
        <f t="shared" si="152"/>
        <v>403.2</v>
      </c>
      <c r="E610" s="224">
        <v>30.5</v>
      </c>
      <c r="F610" s="224">
        <v>17.5</v>
      </c>
      <c r="G610" s="224">
        <v>176</v>
      </c>
      <c r="H610" s="224">
        <v>4.2</v>
      </c>
      <c r="I610" s="224">
        <v>89</v>
      </c>
      <c r="J610" s="224">
        <v>4.2</v>
      </c>
      <c r="K610" s="224">
        <v>210</v>
      </c>
      <c r="L610" s="224">
        <v>350</v>
      </c>
      <c r="M610" s="200">
        <v>0</v>
      </c>
      <c r="N610" s="228">
        <v>0</v>
      </c>
      <c r="O610" s="3"/>
      <c r="P610" s="223">
        <f t="shared" si="155"/>
        <v>44691</v>
      </c>
      <c r="Q610" s="200">
        <v>140</v>
      </c>
      <c r="R610" s="200">
        <f t="shared" si="153"/>
        <v>403.2</v>
      </c>
      <c r="S610" s="183">
        <v>216</v>
      </c>
      <c r="T610" s="183">
        <v>0</v>
      </c>
      <c r="U610" s="183">
        <v>180</v>
      </c>
      <c r="V610" s="183">
        <v>0</v>
      </c>
      <c r="W610" s="183">
        <v>0</v>
      </c>
      <c r="X610" s="183">
        <v>0</v>
      </c>
      <c r="Y610" s="183">
        <v>0</v>
      </c>
      <c r="Z610" s="183">
        <v>0</v>
      </c>
      <c r="AA610" s="183">
        <v>0</v>
      </c>
      <c r="AB610" s="160">
        <f t="shared" si="150"/>
        <v>396</v>
      </c>
      <c r="AD610" s="223">
        <f t="shared" si="156"/>
        <v>44691</v>
      </c>
      <c r="AE610" s="301">
        <f>S610*Assumption!$K$7</f>
        <v>17928</v>
      </c>
      <c r="AF610" s="301">
        <f>T610*Assumption!$K$10</f>
        <v>0</v>
      </c>
      <c r="AG610" s="301">
        <f>U610*Assumption!$K$9</f>
        <v>9900</v>
      </c>
      <c r="AH610" s="301">
        <f>V610*Assumption!$K$11</f>
        <v>0</v>
      </c>
      <c r="AI610" s="301">
        <f>W610*Assumption!$K$6</f>
        <v>0</v>
      </c>
      <c r="AJ610" s="301">
        <f>X610*Assumption!$K$8</f>
        <v>0</v>
      </c>
      <c r="AK610" s="301">
        <f>Y610*Assumption!$K$12</f>
        <v>0</v>
      </c>
      <c r="AL610" s="301">
        <f>Z610*Assumption!$K$14</f>
        <v>0</v>
      </c>
      <c r="AM610" s="301">
        <f>AA610*Assumption!$K$13</f>
        <v>0</v>
      </c>
      <c r="AN610" s="160">
        <f t="shared" si="151"/>
        <v>27828</v>
      </c>
    </row>
    <row r="611" spans="2:40" x14ac:dyDescent="0.35">
      <c r="B611" s="223">
        <f t="shared" si="154"/>
        <v>44692</v>
      </c>
      <c r="C611" s="200">
        <v>140</v>
      </c>
      <c r="D611" s="200">
        <f t="shared" si="152"/>
        <v>403.2</v>
      </c>
      <c r="E611" s="224">
        <v>30.5</v>
      </c>
      <c r="F611" s="224">
        <v>17.5</v>
      </c>
      <c r="G611" s="224">
        <v>176</v>
      </c>
      <c r="H611" s="224">
        <v>4.2</v>
      </c>
      <c r="I611" s="224">
        <v>89</v>
      </c>
      <c r="J611" s="224">
        <v>4.2</v>
      </c>
      <c r="K611" s="224">
        <v>210</v>
      </c>
      <c r="L611" s="224">
        <v>350</v>
      </c>
      <c r="M611" s="200">
        <v>0</v>
      </c>
      <c r="N611" s="228">
        <v>0</v>
      </c>
      <c r="O611" s="3"/>
      <c r="P611" s="223">
        <f t="shared" si="155"/>
        <v>44692</v>
      </c>
      <c r="Q611" s="200">
        <v>140</v>
      </c>
      <c r="R611" s="200">
        <f t="shared" si="153"/>
        <v>403.2</v>
      </c>
      <c r="S611" s="183">
        <v>60</v>
      </c>
      <c r="T611" s="183">
        <v>336</v>
      </c>
      <c r="U611" s="183">
        <v>0</v>
      </c>
      <c r="V611" s="183">
        <v>0</v>
      </c>
      <c r="W611" s="183">
        <v>0</v>
      </c>
      <c r="X611" s="183">
        <v>0</v>
      </c>
      <c r="Y611" s="183">
        <v>0</v>
      </c>
      <c r="Z611" s="183">
        <v>0</v>
      </c>
      <c r="AA611" s="183">
        <v>0</v>
      </c>
      <c r="AB611" s="160">
        <f t="shared" si="150"/>
        <v>396</v>
      </c>
      <c r="AD611" s="223">
        <f t="shared" si="156"/>
        <v>44692</v>
      </c>
      <c r="AE611" s="301">
        <f>S611*Assumption!$K$7</f>
        <v>4980</v>
      </c>
      <c r="AF611" s="301">
        <f>T611*Assumption!$K$10</f>
        <v>13776</v>
      </c>
      <c r="AG611" s="301">
        <f>U611*Assumption!$K$9</f>
        <v>0</v>
      </c>
      <c r="AH611" s="301">
        <f>V611*Assumption!$K$11</f>
        <v>0</v>
      </c>
      <c r="AI611" s="301">
        <f>W611*Assumption!$K$6</f>
        <v>0</v>
      </c>
      <c r="AJ611" s="301">
        <f>X611*Assumption!$K$8</f>
        <v>0</v>
      </c>
      <c r="AK611" s="301">
        <f>Y611*Assumption!$K$12</f>
        <v>0</v>
      </c>
      <c r="AL611" s="301">
        <f>Z611*Assumption!$K$14</f>
        <v>0</v>
      </c>
      <c r="AM611" s="301">
        <f>AA611*Assumption!$K$13</f>
        <v>0</v>
      </c>
      <c r="AN611" s="160">
        <f t="shared" si="151"/>
        <v>18756</v>
      </c>
    </row>
    <row r="612" spans="2:40" x14ac:dyDescent="0.35">
      <c r="B612" s="223">
        <f t="shared" si="154"/>
        <v>44693</v>
      </c>
      <c r="C612" s="224">
        <v>0</v>
      </c>
      <c r="D612" s="200">
        <f t="shared" si="152"/>
        <v>0</v>
      </c>
      <c r="E612" s="224">
        <v>0</v>
      </c>
      <c r="F612" s="224">
        <v>0</v>
      </c>
      <c r="G612" s="224">
        <v>0</v>
      </c>
      <c r="H612" s="224">
        <v>0</v>
      </c>
      <c r="I612" s="224">
        <v>0</v>
      </c>
      <c r="J612" s="224">
        <v>0</v>
      </c>
      <c r="K612" s="224">
        <v>0</v>
      </c>
      <c r="L612" s="224">
        <v>0</v>
      </c>
      <c r="M612" s="200">
        <v>0</v>
      </c>
      <c r="N612" s="228">
        <v>0</v>
      </c>
      <c r="O612" s="3"/>
      <c r="P612" s="223">
        <f t="shared" si="155"/>
        <v>44693</v>
      </c>
      <c r="Q612" s="183">
        <v>0</v>
      </c>
      <c r="R612" s="183">
        <v>0</v>
      </c>
      <c r="S612" s="183">
        <v>0</v>
      </c>
      <c r="T612" s="183">
        <v>0</v>
      </c>
      <c r="U612" s="183">
        <v>0</v>
      </c>
      <c r="V612" s="183">
        <v>0</v>
      </c>
      <c r="W612" s="183">
        <v>0</v>
      </c>
      <c r="X612" s="183">
        <v>0</v>
      </c>
      <c r="Y612" s="183">
        <v>0</v>
      </c>
      <c r="Z612" s="183">
        <v>0</v>
      </c>
      <c r="AA612" s="183">
        <v>0</v>
      </c>
      <c r="AB612" s="226">
        <f t="shared" si="150"/>
        <v>0</v>
      </c>
      <c r="AD612" s="223">
        <f t="shared" si="156"/>
        <v>44693</v>
      </c>
      <c r="AE612" s="301">
        <f>S612*Assumption!$K$7</f>
        <v>0</v>
      </c>
      <c r="AF612" s="301">
        <f>T612*Assumption!$K$10</f>
        <v>0</v>
      </c>
      <c r="AG612" s="301">
        <f>U612*Assumption!$K$9</f>
        <v>0</v>
      </c>
      <c r="AH612" s="301">
        <f>V612*Assumption!$K$11</f>
        <v>0</v>
      </c>
      <c r="AI612" s="301">
        <f>W612*Assumption!$K$6</f>
        <v>0</v>
      </c>
      <c r="AJ612" s="301">
        <f>X612*Assumption!$K$8</f>
        <v>0</v>
      </c>
      <c r="AK612" s="301">
        <f>Y612*Assumption!$K$12</f>
        <v>0</v>
      </c>
      <c r="AL612" s="301">
        <f>Z612*Assumption!$K$14</f>
        <v>0</v>
      </c>
      <c r="AM612" s="301">
        <f>AA612*Assumption!$K$13</f>
        <v>0</v>
      </c>
      <c r="AN612" s="226">
        <f t="shared" si="151"/>
        <v>0</v>
      </c>
    </row>
    <row r="613" spans="2:40" x14ac:dyDescent="0.35">
      <c r="B613" s="223">
        <f t="shared" si="154"/>
        <v>44694</v>
      </c>
      <c r="C613" s="224">
        <v>0</v>
      </c>
      <c r="D613" s="200">
        <f t="shared" si="152"/>
        <v>0</v>
      </c>
      <c r="E613" s="224">
        <v>0</v>
      </c>
      <c r="F613" s="224">
        <v>0</v>
      </c>
      <c r="G613" s="224">
        <v>0</v>
      </c>
      <c r="H613" s="224">
        <v>0</v>
      </c>
      <c r="I613" s="224">
        <v>0</v>
      </c>
      <c r="J613" s="224">
        <v>0</v>
      </c>
      <c r="K613" s="224">
        <v>0</v>
      </c>
      <c r="L613" s="224">
        <v>0</v>
      </c>
      <c r="M613" s="200">
        <v>0</v>
      </c>
      <c r="N613" s="228">
        <v>0</v>
      </c>
      <c r="O613" s="3"/>
      <c r="P613" s="223">
        <f t="shared" si="155"/>
        <v>44694</v>
      </c>
      <c r="Q613" s="183">
        <v>0</v>
      </c>
      <c r="R613" s="183">
        <v>0</v>
      </c>
      <c r="S613" s="183">
        <v>0</v>
      </c>
      <c r="T613" s="183">
        <v>0</v>
      </c>
      <c r="U613" s="183">
        <v>0</v>
      </c>
      <c r="V613" s="183">
        <v>0</v>
      </c>
      <c r="W613" s="183">
        <v>0</v>
      </c>
      <c r="X613" s="183">
        <v>0</v>
      </c>
      <c r="Y613" s="183">
        <v>0</v>
      </c>
      <c r="Z613" s="183">
        <v>0</v>
      </c>
      <c r="AA613" s="183">
        <v>0</v>
      </c>
      <c r="AB613" s="226">
        <f t="shared" si="150"/>
        <v>0</v>
      </c>
      <c r="AD613" s="223">
        <f t="shared" si="156"/>
        <v>44694</v>
      </c>
      <c r="AE613" s="301">
        <f>S613*Assumption!$K$7</f>
        <v>0</v>
      </c>
      <c r="AF613" s="301">
        <f>T613*Assumption!$K$10</f>
        <v>0</v>
      </c>
      <c r="AG613" s="301">
        <f>U613*Assumption!$K$9</f>
        <v>0</v>
      </c>
      <c r="AH613" s="301">
        <f>V613*Assumption!$K$11</f>
        <v>0</v>
      </c>
      <c r="AI613" s="301">
        <f>W613*Assumption!$K$6</f>
        <v>0</v>
      </c>
      <c r="AJ613" s="301">
        <f>X613*Assumption!$K$8</f>
        <v>0</v>
      </c>
      <c r="AK613" s="301">
        <f>Y613*Assumption!$K$12</f>
        <v>0</v>
      </c>
      <c r="AL613" s="301">
        <f>Z613*Assumption!$K$14</f>
        <v>0</v>
      </c>
      <c r="AM613" s="301">
        <f>AA613*Assumption!$K$13</f>
        <v>0</v>
      </c>
      <c r="AN613" s="226">
        <f t="shared" si="151"/>
        <v>0</v>
      </c>
    </row>
    <row r="614" spans="2:40" x14ac:dyDescent="0.35">
      <c r="B614" s="223">
        <f t="shared" si="154"/>
        <v>44695</v>
      </c>
      <c r="C614" s="224">
        <v>0</v>
      </c>
      <c r="D614" s="200">
        <f t="shared" si="152"/>
        <v>0</v>
      </c>
      <c r="E614" s="224">
        <v>0</v>
      </c>
      <c r="F614" s="224">
        <v>0</v>
      </c>
      <c r="G614" s="224">
        <v>0</v>
      </c>
      <c r="H614" s="224">
        <v>0</v>
      </c>
      <c r="I614" s="224">
        <v>0</v>
      </c>
      <c r="J614" s="224">
        <v>0</v>
      </c>
      <c r="K614" s="224">
        <v>0</v>
      </c>
      <c r="L614" s="224">
        <v>0</v>
      </c>
      <c r="M614" s="200">
        <v>0</v>
      </c>
      <c r="N614" s="228">
        <v>0</v>
      </c>
      <c r="O614" s="3"/>
      <c r="P614" s="223">
        <f t="shared" si="155"/>
        <v>44695</v>
      </c>
      <c r="Q614" s="183">
        <v>0</v>
      </c>
      <c r="R614" s="183">
        <v>0</v>
      </c>
      <c r="S614" s="183">
        <v>0</v>
      </c>
      <c r="T614" s="183">
        <v>0</v>
      </c>
      <c r="U614" s="183">
        <v>0</v>
      </c>
      <c r="V614" s="183">
        <v>0</v>
      </c>
      <c r="W614" s="183">
        <v>0</v>
      </c>
      <c r="X614" s="183">
        <v>0</v>
      </c>
      <c r="Y614" s="183">
        <v>0</v>
      </c>
      <c r="Z614" s="183">
        <v>0</v>
      </c>
      <c r="AA614" s="183">
        <v>0</v>
      </c>
      <c r="AB614" s="226">
        <f t="shared" si="150"/>
        <v>0</v>
      </c>
      <c r="AD614" s="223">
        <f t="shared" si="156"/>
        <v>44695</v>
      </c>
      <c r="AE614" s="301">
        <f>S614*Assumption!$K$7</f>
        <v>0</v>
      </c>
      <c r="AF614" s="301">
        <f>T614*Assumption!$K$10</f>
        <v>0</v>
      </c>
      <c r="AG614" s="301">
        <f>U614*Assumption!$K$9</f>
        <v>0</v>
      </c>
      <c r="AH614" s="301">
        <f>V614*Assumption!$K$11</f>
        <v>0</v>
      </c>
      <c r="AI614" s="301">
        <f>W614*Assumption!$K$6</f>
        <v>0</v>
      </c>
      <c r="AJ614" s="301">
        <f>X614*Assumption!$K$8</f>
        <v>0</v>
      </c>
      <c r="AK614" s="301">
        <f>Y614*Assumption!$K$12</f>
        <v>0</v>
      </c>
      <c r="AL614" s="301">
        <f>Z614*Assumption!$K$14</f>
        <v>0</v>
      </c>
      <c r="AM614" s="301">
        <f>AA614*Assumption!$K$13</f>
        <v>0</v>
      </c>
      <c r="AN614" s="226">
        <f t="shared" si="151"/>
        <v>0</v>
      </c>
    </row>
    <row r="615" spans="2:40" x14ac:dyDescent="0.35">
      <c r="B615" s="223">
        <f t="shared" si="154"/>
        <v>44696</v>
      </c>
      <c r="C615" s="224">
        <v>0</v>
      </c>
      <c r="D615" s="200">
        <f t="shared" si="152"/>
        <v>0</v>
      </c>
      <c r="E615" s="224">
        <v>0</v>
      </c>
      <c r="F615" s="224">
        <v>0</v>
      </c>
      <c r="G615" s="224">
        <v>0</v>
      </c>
      <c r="H615" s="224">
        <v>0</v>
      </c>
      <c r="I615" s="224">
        <v>0</v>
      </c>
      <c r="J615" s="224">
        <v>0</v>
      </c>
      <c r="K615" s="224">
        <v>0</v>
      </c>
      <c r="L615" s="224">
        <v>0</v>
      </c>
      <c r="M615" s="200">
        <v>0</v>
      </c>
      <c r="N615" s="228">
        <v>0</v>
      </c>
      <c r="O615" s="3"/>
      <c r="P615" s="223">
        <f t="shared" si="155"/>
        <v>44696</v>
      </c>
      <c r="Q615" s="183">
        <v>0</v>
      </c>
      <c r="R615" s="183">
        <v>0</v>
      </c>
      <c r="S615" s="183">
        <v>0</v>
      </c>
      <c r="T615" s="183">
        <v>0</v>
      </c>
      <c r="U615" s="183">
        <v>0</v>
      </c>
      <c r="V615" s="183">
        <v>0</v>
      </c>
      <c r="W615" s="183">
        <v>0</v>
      </c>
      <c r="X615" s="183">
        <v>0</v>
      </c>
      <c r="Y615" s="183">
        <v>0</v>
      </c>
      <c r="Z615" s="183">
        <v>0</v>
      </c>
      <c r="AA615" s="183">
        <v>0</v>
      </c>
      <c r="AB615" s="226">
        <f t="shared" si="150"/>
        <v>0</v>
      </c>
      <c r="AD615" s="223">
        <f t="shared" si="156"/>
        <v>44696</v>
      </c>
      <c r="AE615" s="301">
        <f>S615*Assumption!$K$7</f>
        <v>0</v>
      </c>
      <c r="AF615" s="301">
        <f>T615*Assumption!$K$10</f>
        <v>0</v>
      </c>
      <c r="AG615" s="301">
        <f>U615*Assumption!$K$9</f>
        <v>0</v>
      </c>
      <c r="AH615" s="301">
        <f>V615*Assumption!$K$11</f>
        <v>0</v>
      </c>
      <c r="AI615" s="301">
        <f>W615*Assumption!$K$6</f>
        <v>0</v>
      </c>
      <c r="AJ615" s="301">
        <f>X615*Assumption!$K$8</f>
        <v>0</v>
      </c>
      <c r="AK615" s="301">
        <f>Y615*Assumption!$K$12</f>
        <v>0</v>
      </c>
      <c r="AL615" s="301">
        <f>Z615*Assumption!$K$14</f>
        <v>0</v>
      </c>
      <c r="AM615" s="301">
        <f>AA615*Assumption!$K$13</f>
        <v>0</v>
      </c>
      <c r="AN615" s="226">
        <f t="shared" si="151"/>
        <v>0</v>
      </c>
    </row>
    <row r="616" spans="2:40" x14ac:dyDescent="0.35">
      <c r="B616" s="223">
        <f t="shared" si="154"/>
        <v>44697</v>
      </c>
      <c r="C616" s="224">
        <v>0</v>
      </c>
      <c r="D616" s="200">
        <f t="shared" si="152"/>
        <v>0</v>
      </c>
      <c r="E616" s="224">
        <v>0</v>
      </c>
      <c r="F616" s="224">
        <v>0</v>
      </c>
      <c r="G616" s="224">
        <v>0</v>
      </c>
      <c r="H616" s="224">
        <v>0</v>
      </c>
      <c r="I616" s="224">
        <v>0</v>
      </c>
      <c r="J616" s="224">
        <v>0</v>
      </c>
      <c r="K616" s="224">
        <v>0</v>
      </c>
      <c r="L616" s="224">
        <v>0</v>
      </c>
      <c r="M616" s="200">
        <v>0</v>
      </c>
      <c r="N616" s="228">
        <v>0</v>
      </c>
      <c r="O616" s="3"/>
      <c r="P616" s="223">
        <f t="shared" si="155"/>
        <v>44697</v>
      </c>
      <c r="Q616" s="183">
        <v>0</v>
      </c>
      <c r="R616" s="183">
        <v>0</v>
      </c>
      <c r="S616" s="183">
        <v>0</v>
      </c>
      <c r="T616" s="183">
        <v>0</v>
      </c>
      <c r="U616" s="183">
        <v>0</v>
      </c>
      <c r="V616" s="183">
        <v>0</v>
      </c>
      <c r="W616" s="183">
        <v>0</v>
      </c>
      <c r="X616" s="183">
        <v>0</v>
      </c>
      <c r="Y616" s="183">
        <v>0</v>
      </c>
      <c r="Z616" s="183">
        <v>0</v>
      </c>
      <c r="AA616" s="183">
        <v>0</v>
      </c>
      <c r="AB616" s="226">
        <f t="shared" si="150"/>
        <v>0</v>
      </c>
      <c r="AD616" s="223">
        <f t="shared" si="156"/>
        <v>44697</v>
      </c>
      <c r="AE616" s="301">
        <f>S616*Assumption!$K$7</f>
        <v>0</v>
      </c>
      <c r="AF616" s="301">
        <f>T616*Assumption!$K$10</f>
        <v>0</v>
      </c>
      <c r="AG616" s="301">
        <f>U616*Assumption!$K$9</f>
        <v>0</v>
      </c>
      <c r="AH616" s="301">
        <f>V616*Assumption!$K$11</f>
        <v>0</v>
      </c>
      <c r="AI616" s="301">
        <f>W616*Assumption!$K$6</f>
        <v>0</v>
      </c>
      <c r="AJ616" s="301">
        <f>X616*Assumption!$K$8</f>
        <v>0</v>
      </c>
      <c r="AK616" s="301">
        <f>Y616*Assumption!$K$12</f>
        <v>0</v>
      </c>
      <c r="AL616" s="301">
        <f>Z616*Assumption!$K$14</f>
        <v>0</v>
      </c>
      <c r="AM616" s="301">
        <f>AA616*Assumption!$K$13</f>
        <v>0</v>
      </c>
      <c r="AN616" s="226">
        <f t="shared" si="151"/>
        <v>0</v>
      </c>
    </row>
    <row r="617" spans="2:40" x14ac:dyDescent="0.35">
      <c r="B617" s="223">
        <f t="shared" si="154"/>
        <v>44698</v>
      </c>
      <c r="C617" s="224">
        <v>0</v>
      </c>
      <c r="D617" s="200">
        <f t="shared" si="152"/>
        <v>0</v>
      </c>
      <c r="E617" s="224">
        <v>0</v>
      </c>
      <c r="F617" s="224">
        <v>0</v>
      </c>
      <c r="G617" s="224">
        <v>0</v>
      </c>
      <c r="H617" s="224">
        <v>0</v>
      </c>
      <c r="I617" s="224">
        <v>0</v>
      </c>
      <c r="J617" s="224">
        <v>0</v>
      </c>
      <c r="K617" s="224">
        <v>0</v>
      </c>
      <c r="L617" s="224">
        <v>0</v>
      </c>
      <c r="M617" s="200">
        <v>0</v>
      </c>
      <c r="N617" s="228">
        <v>0</v>
      </c>
      <c r="O617" s="3"/>
      <c r="P617" s="223">
        <f t="shared" si="155"/>
        <v>44698</v>
      </c>
      <c r="Q617" s="183">
        <v>0</v>
      </c>
      <c r="R617" s="183">
        <v>0</v>
      </c>
      <c r="S617" s="183">
        <v>0</v>
      </c>
      <c r="T617" s="183">
        <v>0</v>
      </c>
      <c r="U617" s="183">
        <v>0</v>
      </c>
      <c r="V617" s="183">
        <v>0</v>
      </c>
      <c r="W617" s="183">
        <v>0</v>
      </c>
      <c r="X617" s="183">
        <v>0</v>
      </c>
      <c r="Y617" s="183">
        <v>0</v>
      </c>
      <c r="Z617" s="183">
        <v>0</v>
      </c>
      <c r="AA617" s="183">
        <v>0</v>
      </c>
      <c r="AB617" s="226">
        <f t="shared" si="150"/>
        <v>0</v>
      </c>
      <c r="AD617" s="223">
        <f t="shared" si="156"/>
        <v>44698</v>
      </c>
      <c r="AE617" s="301">
        <f>S617*Assumption!$K$7</f>
        <v>0</v>
      </c>
      <c r="AF617" s="301">
        <f>T617*Assumption!$K$10</f>
        <v>0</v>
      </c>
      <c r="AG617" s="301">
        <f>U617*Assumption!$K$9</f>
        <v>0</v>
      </c>
      <c r="AH617" s="301">
        <f>V617*Assumption!$K$11</f>
        <v>0</v>
      </c>
      <c r="AI617" s="301">
        <f>W617*Assumption!$K$6</f>
        <v>0</v>
      </c>
      <c r="AJ617" s="301">
        <f>X617*Assumption!$K$8</f>
        <v>0</v>
      </c>
      <c r="AK617" s="301">
        <f>Y617*Assumption!$K$12</f>
        <v>0</v>
      </c>
      <c r="AL617" s="301">
        <f>Z617*Assumption!$K$14</f>
        <v>0</v>
      </c>
      <c r="AM617" s="301">
        <f>AA617*Assumption!$K$13</f>
        <v>0</v>
      </c>
      <c r="AN617" s="226">
        <f t="shared" si="151"/>
        <v>0</v>
      </c>
    </row>
    <row r="618" spans="2:40" x14ac:dyDescent="0.35">
      <c r="B618" s="223">
        <f t="shared" si="154"/>
        <v>44699</v>
      </c>
      <c r="C618" s="224">
        <v>0</v>
      </c>
      <c r="D618" s="200">
        <f t="shared" si="152"/>
        <v>0</v>
      </c>
      <c r="E618" s="224">
        <v>0</v>
      </c>
      <c r="F618" s="224">
        <v>0</v>
      </c>
      <c r="G618" s="224">
        <v>0</v>
      </c>
      <c r="H618" s="224">
        <v>0</v>
      </c>
      <c r="I618" s="224">
        <v>0</v>
      </c>
      <c r="J618" s="224">
        <v>0</v>
      </c>
      <c r="K618" s="224">
        <v>0</v>
      </c>
      <c r="L618" s="224">
        <v>0</v>
      </c>
      <c r="M618" s="200">
        <v>0</v>
      </c>
      <c r="N618" s="228">
        <v>0</v>
      </c>
      <c r="O618" s="3"/>
      <c r="P618" s="223">
        <f t="shared" si="155"/>
        <v>44699</v>
      </c>
      <c r="Q618" s="183">
        <v>0</v>
      </c>
      <c r="R618" s="183">
        <v>0</v>
      </c>
      <c r="S618" s="183">
        <v>0</v>
      </c>
      <c r="T618" s="183">
        <v>0</v>
      </c>
      <c r="U618" s="183">
        <v>0</v>
      </c>
      <c r="V618" s="183">
        <v>0</v>
      </c>
      <c r="W618" s="183">
        <v>0</v>
      </c>
      <c r="X618" s="183">
        <v>0</v>
      </c>
      <c r="Y618" s="183">
        <v>0</v>
      </c>
      <c r="Z618" s="183">
        <v>0</v>
      </c>
      <c r="AA618" s="183">
        <v>0</v>
      </c>
      <c r="AB618" s="226">
        <f t="shared" si="150"/>
        <v>0</v>
      </c>
      <c r="AD618" s="223">
        <f t="shared" si="156"/>
        <v>44699</v>
      </c>
      <c r="AE618" s="301">
        <f>S618*Assumption!$K$7</f>
        <v>0</v>
      </c>
      <c r="AF618" s="301">
        <f>T618*Assumption!$K$10</f>
        <v>0</v>
      </c>
      <c r="AG618" s="301">
        <f>U618*Assumption!$K$9</f>
        <v>0</v>
      </c>
      <c r="AH618" s="301">
        <f>V618*Assumption!$K$11</f>
        <v>0</v>
      </c>
      <c r="AI618" s="301">
        <f>W618*Assumption!$K$6</f>
        <v>0</v>
      </c>
      <c r="AJ618" s="301">
        <f>X618*Assumption!$K$8</f>
        <v>0</v>
      </c>
      <c r="AK618" s="301">
        <f>Y618*Assumption!$K$12</f>
        <v>0</v>
      </c>
      <c r="AL618" s="301">
        <f>Z618*Assumption!$K$14</f>
        <v>0</v>
      </c>
      <c r="AM618" s="301">
        <f>AA618*Assumption!$K$13</f>
        <v>0</v>
      </c>
      <c r="AN618" s="226">
        <f t="shared" si="151"/>
        <v>0</v>
      </c>
    </row>
    <row r="619" spans="2:40" x14ac:dyDescent="0.35">
      <c r="B619" s="223">
        <f t="shared" si="154"/>
        <v>44700</v>
      </c>
      <c r="C619" s="224">
        <v>0</v>
      </c>
      <c r="D619" s="200">
        <f t="shared" si="152"/>
        <v>0</v>
      </c>
      <c r="E619" s="224">
        <v>0</v>
      </c>
      <c r="F619" s="224">
        <v>0</v>
      </c>
      <c r="G619" s="224">
        <v>0</v>
      </c>
      <c r="H619" s="224">
        <v>0</v>
      </c>
      <c r="I619" s="224">
        <v>0</v>
      </c>
      <c r="J619" s="224">
        <v>0</v>
      </c>
      <c r="K619" s="224">
        <v>0</v>
      </c>
      <c r="L619" s="224">
        <v>0</v>
      </c>
      <c r="M619" s="200">
        <v>0</v>
      </c>
      <c r="N619" s="228">
        <v>0</v>
      </c>
      <c r="O619" s="3"/>
      <c r="P619" s="223">
        <f t="shared" si="155"/>
        <v>44700</v>
      </c>
      <c r="Q619" s="183">
        <v>0</v>
      </c>
      <c r="R619" s="183">
        <v>0</v>
      </c>
      <c r="S619" s="183">
        <v>0</v>
      </c>
      <c r="T619" s="183">
        <v>0</v>
      </c>
      <c r="U619" s="183">
        <v>0</v>
      </c>
      <c r="V619" s="183">
        <v>0</v>
      </c>
      <c r="W619" s="183">
        <v>0</v>
      </c>
      <c r="X619" s="183">
        <v>0</v>
      </c>
      <c r="Y619" s="183">
        <v>0</v>
      </c>
      <c r="Z619" s="183">
        <v>0</v>
      </c>
      <c r="AA619" s="183">
        <v>0</v>
      </c>
      <c r="AB619" s="226">
        <f t="shared" si="150"/>
        <v>0</v>
      </c>
      <c r="AD619" s="223">
        <f t="shared" si="156"/>
        <v>44700</v>
      </c>
      <c r="AE619" s="301">
        <f>S619*Assumption!$K$7</f>
        <v>0</v>
      </c>
      <c r="AF619" s="301">
        <f>T619*Assumption!$K$10</f>
        <v>0</v>
      </c>
      <c r="AG619" s="301">
        <f>U619*Assumption!$K$9</f>
        <v>0</v>
      </c>
      <c r="AH619" s="301">
        <f>V619*Assumption!$K$11</f>
        <v>0</v>
      </c>
      <c r="AI619" s="301">
        <f>W619*Assumption!$K$6</f>
        <v>0</v>
      </c>
      <c r="AJ619" s="301">
        <f>X619*Assumption!$K$8</f>
        <v>0</v>
      </c>
      <c r="AK619" s="301">
        <f>Y619*Assumption!$K$12</f>
        <v>0</v>
      </c>
      <c r="AL619" s="301">
        <f>Z619*Assumption!$K$14</f>
        <v>0</v>
      </c>
      <c r="AM619" s="301">
        <f>AA619*Assumption!$K$13</f>
        <v>0</v>
      </c>
      <c r="AN619" s="226">
        <f t="shared" si="151"/>
        <v>0</v>
      </c>
    </row>
    <row r="620" spans="2:40" x14ac:dyDescent="0.35">
      <c r="B620" s="223">
        <f t="shared" si="154"/>
        <v>44701</v>
      </c>
      <c r="C620" s="200">
        <v>140</v>
      </c>
      <c r="D620" s="200">
        <f t="shared" si="152"/>
        <v>403.2</v>
      </c>
      <c r="E620" s="224">
        <v>30</v>
      </c>
      <c r="F620" s="224">
        <v>17.5</v>
      </c>
      <c r="G620" s="224">
        <v>177</v>
      </c>
      <c r="H620" s="224">
        <v>4.2</v>
      </c>
      <c r="I620" s="224">
        <v>89</v>
      </c>
      <c r="J620" s="224">
        <v>4.2</v>
      </c>
      <c r="K620" s="224">
        <v>210</v>
      </c>
      <c r="L620" s="224">
        <v>350</v>
      </c>
      <c r="M620" s="200">
        <v>0</v>
      </c>
      <c r="N620" s="228">
        <v>0</v>
      </c>
      <c r="O620" s="3"/>
      <c r="P620" s="223">
        <f t="shared" si="155"/>
        <v>44701</v>
      </c>
      <c r="Q620" s="200">
        <v>140</v>
      </c>
      <c r="R620" s="200">
        <f t="shared" si="153"/>
        <v>403.2</v>
      </c>
      <c r="S620" s="183">
        <v>36</v>
      </c>
      <c r="T620" s="183">
        <v>360</v>
      </c>
      <c r="U620" s="183">
        <v>0</v>
      </c>
      <c r="V620" s="183">
        <v>0</v>
      </c>
      <c r="W620" s="183">
        <v>0</v>
      </c>
      <c r="X620" s="183">
        <v>0</v>
      </c>
      <c r="Y620" s="183">
        <v>0</v>
      </c>
      <c r="Z620" s="183">
        <v>0</v>
      </c>
      <c r="AA620" s="183">
        <v>0</v>
      </c>
      <c r="AB620" s="160">
        <f t="shared" si="150"/>
        <v>396</v>
      </c>
      <c r="AD620" s="223">
        <f t="shared" si="156"/>
        <v>44701</v>
      </c>
      <c r="AE620" s="301">
        <f>S620*Assumption!$K$7</f>
        <v>2988</v>
      </c>
      <c r="AF620" s="301">
        <f>T620*Assumption!$K$10</f>
        <v>14760</v>
      </c>
      <c r="AG620" s="301">
        <f>U620*Assumption!$K$9</f>
        <v>0</v>
      </c>
      <c r="AH620" s="301">
        <f>V620*Assumption!$K$11</f>
        <v>0</v>
      </c>
      <c r="AI620" s="301">
        <f>W620*Assumption!$K$6</f>
        <v>0</v>
      </c>
      <c r="AJ620" s="301">
        <f>X620*Assumption!$K$8</f>
        <v>0</v>
      </c>
      <c r="AK620" s="301">
        <f>Y620*Assumption!$K$12</f>
        <v>0</v>
      </c>
      <c r="AL620" s="301">
        <f>Z620*Assumption!$K$14</f>
        <v>0</v>
      </c>
      <c r="AM620" s="301">
        <f>AA620*Assumption!$K$13</f>
        <v>0</v>
      </c>
      <c r="AN620" s="160">
        <f t="shared" si="151"/>
        <v>17748</v>
      </c>
    </row>
    <row r="621" spans="2:40" x14ac:dyDescent="0.35">
      <c r="B621" s="223">
        <f t="shared" si="154"/>
        <v>44702</v>
      </c>
      <c r="C621" s="200">
        <v>140</v>
      </c>
      <c r="D621" s="200">
        <f t="shared" si="152"/>
        <v>403.2</v>
      </c>
      <c r="E621" s="224">
        <v>30</v>
      </c>
      <c r="F621" s="224">
        <v>17.5</v>
      </c>
      <c r="G621" s="224">
        <v>177</v>
      </c>
      <c r="H621" s="224">
        <v>4.2</v>
      </c>
      <c r="I621" s="224">
        <v>89</v>
      </c>
      <c r="J621" s="224">
        <v>4.2</v>
      </c>
      <c r="K621" s="224">
        <v>210</v>
      </c>
      <c r="L621" s="224">
        <v>350</v>
      </c>
      <c r="M621" s="200">
        <v>0</v>
      </c>
      <c r="N621" s="228">
        <v>0</v>
      </c>
      <c r="O621" s="3"/>
      <c r="P621" s="223">
        <f t="shared" si="155"/>
        <v>44702</v>
      </c>
      <c r="Q621" s="200">
        <v>140</v>
      </c>
      <c r="R621" s="200">
        <f t="shared" si="153"/>
        <v>403.2</v>
      </c>
      <c r="S621" s="183">
        <v>216</v>
      </c>
      <c r="T621" s="183">
        <v>0</v>
      </c>
      <c r="U621" s="183">
        <v>180</v>
      </c>
      <c r="V621" s="183">
        <v>0</v>
      </c>
      <c r="W621" s="183">
        <v>0</v>
      </c>
      <c r="X621" s="183">
        <v>0</v>
      </c>
      <c r="Y621" s="183">
        <v>0</v>
      </c>
      <c r="Z621" s="183">
        <v>0</v>
      </c>
      <c r="AA621" s="183">
        <v>0</v>
      </c>
      <c r="AB621" s="160">
        <f t="shared" si="150"/>
        <v>396</v>
      </c>
      <c r="AD621" s="223">
        <f t="shared" si="156"/>
        <v>44702</v>
      </c>
      <c r="AE621" s="301">
        <f>S621*Assumption!$K$7</f>
        <v>17928</v>
      </c>
      <c r="AF621" s="301">
        <f>T621*Assumption!$K$10</f>
        <v>0</v>
      </c>
      <c r="AG621" s="301">
        <f>U621*Assumption!$K$9</f>
        <v>9900</v>
      </c>
      <c r="AH621" s="301">
        <f>V621*Assumption!$K$11</f>
        <v>0</v>
      </c>
      <c r="AI621" s="301">
        <f>W621*Assumption!$K$6</f>
        <v>0</v>
      </c>
      <c r="AJ621" s="301">
        <f>X621*Assumption!$K$8</f>
        <v>0</v>
      </c>
      <c r="AK621" s="301">
        <f>Y621*Assumption!$K$12</f>
        <v>0</v>
      </c>
      <c r="AL621" s="301">
        <f>Z621*Assumption!$K$14</f>
        <v>0</v>
      </c>
      <c r="AM621" s="301">
        <f>AA621*Assumption!$K$13</f>
        <v>0</v>
      </c>
      <c r="AN621" s="160">
        <f t="shared" si="151"/>
        <v>27828</v>
      </c>
    </row>
    <row r="622" spans="2:40" x14ac:dyDescent="0.35">
      <c r="B622" s="223">
        <f t="shared" si="154"/>
        <v>44703</v>
      </c>
      <c r="C622" s="200">
        <v>140</v>
      </c>
      <c r="D622" s="200">
        <f t="shared" si="152"/>
        <v>403.2</v>
      </c>
      <c r="E622" s="224">
        <v>30</v>
      </c>
      <c r="F622" s="224">
        <v>17.5</v>
      </c>
      <c r="G622" s="224">
        <v>177</v>
      </c>
      <c r="H622" s="224">
        <v>4.2</v>
      </c>
      <c r="I622" s="224">
        <v>89</v>
      </c>
      <c r="J622" s="224">
        <v>4.2</v>
      </c>
      <c r="K622" s="224">
        <v>210</v>
      </c>
      <c r="L622" s="224">
        <v>350</v>
      </c>
      <c r="M622" s="200">
        <v>0</v>
      </c>
      <c r="N622" s="228">
        <v>0</v>
      </c>
      <c r="O622" s="3"/>
      <c r="P622" s="223">
        <f t="shared" si="155"/>
        <v>44703</v>
      </c>
      <c r="Q622" s="200">
        <v>140</v>
      </c>
      <c r="R622" s="200">
        <f t="shared" si="153"/>
        <v>403.2</v>
      </c>
      <c r="S622" s="183">
        <v>60</v>
      </c>
      <c r="T622" s="183">
        <v>336</v>
      </c>
      <c r="U622" s="183">
        <v>0</v>
      </c>
      <c r="V622" s="183">
        <v>0</v>
      </c>
      <c r="W622" s="183">
        <v>0</v>
      </c>
      <c r="X622" s="183">
        <v>0</v>
      </c>
      <c r="Y622" s="183">
        <v>0</v>
      </c>
      <c r="Z622" s="183">
        <v>0</v>
      </c>
      <c r="AA622" s="183">
        <v>0</v>
      </c>
      <c r="AB622" s="160">
        <f t="shared" si="150"/>
        <v>396</v>
      </c>
      <c r="AD622" s="223">
        <f t="shared" si="156"/>
        <v>44703</v>
      </c>
      <c r="AE622" s="301">
        <f>S622*Assumption!$K$7</f>
        <v>4980</v>
      </c>
      <c r="AF622" s="301">
        <f>T622*Assumption!$K$10</f>
        <v>13776</v>
      </c>
      <c r="AG622" s="301">
        <f>U622*Assumption!$K$9</f>
        <v>0</v>
      </c>
      <c r="AH622" s="301">
        <f>V622*Assumption!$K$11</f>
        <v>0</v>
      </c>
      <c r="AI622" s="301">
        <f>W622*Assumption!$K$6</f>
        <v>0</v>
      </c>
      <c r="AJ622" s="301">
        <f>X622*Assumption!$K$8</f>
        <v>0</v>
      </c>
      <c r="AK622" s="301">
        <f>Y622*Assumption!$K$12</f>
        <v>0</v>
      </c>
      <c r="AL622" s="301">
        <f>Z622*Assumption!$K$14</f>
        <v>0</v>
      </c>
      <c r="AM622" s="301">
        <f>AA622*Assumption!$K$13</f>
        <v>0</v>
      </c>
      <c r="AN622" s="160">
        <f t="shared" si="151"/>
        <v>18756</v>
      </c>
    </row>
    <row r="623" spans="2:40" x14ac:dyDescent="0.35">
      <c r="B623" s="223">
        <f t="shared" si="154"/>
        <v>44704</v>
      </c>
      <c r="C623" s="200">
        <v>140</v>
      </c>
      <c r="D623" s="200">
        <f t="shared" si="152"/>
        <v>403.2</v>
      </c>
      <c r="E623" s="224">
        <v>30</v>
      </c>
      <c r="F623" s="224">
        <v>17.5</v>
      </c>
      <c r="G623" s="224">
        <v>177</v>
      </c>
      <c r="H623" s="224">
        <v>4.2</v>
      </c>
      <c r="I623" s="224">
        <v>89</v>
      </c>
      <c r="J623" s="224">
        <v>4.2</v>
      </c>
      <c r="K623" s="224">
        <v>210</v>
      </c>
      <c r="L623" s="224">
        <v>350</v>
      </c>
      <c r="M623" s="200">
        <v>0</v>
      </c>
      <c r="N623" s="228">
        <v>0</v>
      </c>
      <c r="O623" s="3"/>
      <c r="P623" s="223">
        <f t="shared" si="155"/>
        <v>44704</v>
      </c>
      <c r="Q623" s="200">
        <v>140</v>
      </c>
      <c r="R623" s="200">
        <f t="shared" si="153"/>
        <v>403.2</v>
      </c>
      <c r="S623" s="183">
        <v>0</v>
      </c>
      <c r="T623" s="183">
        <v>240</v>
      </c>
      <c r="U623" s="183">
        <v>156.6</v>
      </c>
      <c r="V623" s="183">
        <v>0</v>
      </c>
      <c r="W623" s="183">
        <v>0</v>
      </c>
      <c r="X623" s="183">
        <v>0</v>
      </c>
      <c r="Y623" s="183">
        <v>0</v>
      </c>
      <c r="Z623" s="183">
        <v>0</v>
      </c>
      <c r="AA623" s="183">
        <v>0</v>
      </c>
      <c r="AB623" s="160">
        <f t="shared" si="150"/>
        <v>396.6</v>
      </c>
      <c r="AD623" s="223">
        <f t="shared" si="156"/>
        <v>44704</v>
      </c>
      <c r="AE623" s="301">
        <f>S623*Assumption!$K$7</f>
        <v>0</v>
      </c>
      <c r="AF623" s="301">
        <f>T623*Assumption!$K$10</f>
        <v>9840</v>
      </c>
      <c r="AG623" s="301">
        <f>U623*Assumption!$K$9</f>
        <v>8613</v>
      </c>
      <c r="AH623" s="301">
        <f>V623*Assumption!$K$11</f>
        <v>0</v>
      </c>
      <c r="AI623" s="301">
        <f>W623*Assumption!$K$6</f>
        <v>0</v>
      </c>
      <c r="AJ623" s="301">
        <f>X623*Assumption!$K$8</f>
        <v>0</v>
      </c>
      <c r="AK623" s="301">
        <f>Y623*Assumption!$K$12</f>
        <v>0</v>
      </c>
      <c r="AL623" s="301">
        <f>Z623*Assumption!$K$14</f>
        <v>0</v>
      </c>
      <c r="AM623" s="301">
        <f>AA623*Assumption!$K$13</f>
        <v>0</v>
      </c>
      <c r="AN623" s="160">
        <f t="shared" si="151"/>
        <v>18453</v>
      </c>
    </row>
    <row r="624" spans="2:40" x14ac:dyDescent="0.35">
      <c r="B624" s="223">
        <f t="shared" si="154"/>
        <v>44705</v>
      </c>
      <c r="C624" s="200">
        <v>140</v>
      </c>
      <c r="D624" s="200">
        <f t="shared" si="152"/>
        <v>403.2</v>
      </c>
      <c r="E624" s="224">
        <v>30</v>
      </c>
      <c r="F624" s="224">
        <v>17.5</v>
      </c>
      <c r="G624" s="224">
        <v>177</v>
      </c>
      <c r="H624" s="224">
        <v>4.2</v>
      </c>
      <c r="I624" s="224">
        <v>89</v>
      </c>
      <c r="J624" s="224">
        <v>4.2</v>
      </c>
      <c r="K624" s="224">
        <v>210</v>
      </c>
      <c r="L624" s="224">
        <v>350</v>
      </c>
      <c r="M624" s="200">
        <v>0</v>
      </c>
      <c r="N624" s="228">
        <v>0</v>
      </c>
      <c r="O624" s="3"/>
      <c r="P624" s="223">
        <f t="shared" si="155"/>
        <v>44705</v>
      </c>
      <c r="Q624" s="200">
        <v>140</v>
      </c>
      <c r="R624" s="200">
        <f t="shared" si="153"/>
        <v>403.2</v>
      </c>
      <c r="S624" s="183">
        <v>0</v>
      </c>
      <c r="T624" s="183">
        <v>398.40000000000003</v>
      </c>
      <c r="U624" s="183">
        <v>0</v>
      </c>
      <c r="V624" s="183">
        <v>0</v>
      </c>
      <c r="W624" s="183">
        <v>0</v>
      </c>
      <c r="X624" s="183">
        <v>0</v>
      </c>
      <c r="Y624" s="183">
        <v>0</v>
      </c>
      <c r="Z624" s="183">
        <v>0</v>
      </c>
      <c r="AA624" s="183">
        <v>0</v>
      </c>
      <c r="AB624" s="160">
        <f t="shared" si="150"/>
        <v>398.40000000000003</v>
      </c>
      <c r="AD624" s="223">
        <f t="shared" si="156"/>
        <v>44705</v>
      </c>
      <c r="AE624" s="301">
        <f>S624*Assumption!$K$7</f>
        <v>0</v>
      </c>
      <c r="AF624" s="301">
        <f>T624*Assumption!$K$10</f>
        <v>16334.400000000001</v>
      </c>
      <c r="AG624" s="301">
        <f>U624*Assumption!$K$9</f>
        <v>0</v>
      </c>
      <c r="AH624" s="301">
        <f>V624*Assumption!$K$11</f>
        <v>0</v>
      </c>
      <c r="AI624" s="301">
        <f>W624*Assumption!$K$6</f>
        <v>0</v>
      </c>
      <c r="AJ624" s="301">
        <f>X624*Assumption!$K$8</f>
        <v>0</v>
      </c>
      <c r="AK624" s="301">
        <f>Y624*Assumption!$K$12</f>
        <v>0</v>
      </c>
      <c r="AL624" s="301">
        <f>Z624*Assumption!$K$14</f>
        <v>0</v>
      </c>
      <c r="AM624" s="301">
        <f>AA624*Assumption!$K$13</f>
        <v>0</v>
      </c>
      <c r="AN624" s="160">
        <f t="shared" si="151"/>
        <v>16334.400000000001</v>
      </c>
    </row>
    <row r="625" spans="2:40" x14ac:dyDescent="0.35">
      <c r="B625" s="223">
        <f t="shared" si="154"/>
        <v>44706</v>
      </c>
      <c r="C625" s="200">
        <v>140</v>
      </c>
      <c r="D625" s="200">
        <f t="shared" si="152"/>
        <v>403.2</v>
      </c>
      <c r="E625" s="224">
        <v>30</v>
      </c>
      <c r="F625" s="224">
        <v>17.5</v>
      </c>
      <c r="G625" s="224">
        <v>177</v>
      </c>
      <c r="H625" s="224">
        <v>4.2</v>
      </c>
      <c r="I625" s="224">
        <v>89</v>
      </c>
      <c r="J625" s="224">
        <v>4.2</v>
      </c>
      <c r="K625" s="224">
        <v>210</v>
      </c>
      <c r="L625" s="224">
        <v>350</v>
      </c>
      <c r="M625" s="200">
        <v>0</v>
      </c>
      <c r="N625" s="228">
        <v>0</v>
      </c>
      <c r="O625" s="3"/>
      <c r="P625" s="223">
        <f t="shared" si="155"/>
        <v>44706</v>
      </c>
      <c r="Q625" s="200">
        <v>140</v>
      </c>
      <c r="R625" s="200">
        <f t="shared" si="153"/>
        <v>403.2</v>
      </c>
      <c r="S625" s="183">
        <v>210</v>
      </c>
      <c r="T625" s="183">
        <v>108</v>
      </c>
      <c r="U625" s="183">
        <v>0</v>
      </c>
      <c r="V625" s="183">
        <v>75.900000000000006</v>
      </c>
      <c r="W625" s="183">
        <v>0</v>
      </c>
      <c r="X625" s="183">
        <v>0</v>
      </c>
      <c r="Y625" s="183">
        <v>0</v>
      </c>
      <c r="Z625" s="183">
        <v>0</v>
      </c>
      <c r="AA625" s="183">
        <v>0</v>
      </c>
      <c r="AB625" s="160">
        <f t="shared" si="150"/>
        <v>393.9</v>
      </c>
      <c r="AD625" s="223">
        <f t="shared" si="156"/>
        <v>44706</v>
      </c>
      <c r="AE625" s="301">
        <f>S625*Assumption!$K$7</f>
        <v>17430</v>
      </c>
      <c r="AF625" s="301">
        <f>T625*Assumption!$K$10</f>
        <v>4428</v>
      </c>
      <c r="AG625" s="301">
        <f>U625*Assumption!$K$9</f>
        <v>0</v>
      </c>
      <c r="AH625" s="301">
        <f>V625*Assumption!$K$11</f>
        <v>2808.3</v>
      </c>
      <c r="AI625" s="301">
        <f>W625*Assumption!$K$6</f>
        <v>0</v>
      </c>
      <c r="AJ625" s="301">
        <f>X625*Assumption!$K$8</f>
        <v>0</v>
      </c>
      <c r="AK625" s="301">
        <f>Y625*Assumption!$K$12</f>
        <v>0</v>
      </c>
      <c r="AL625" s="301">
        <f>Z625*Assumption!$K$14</f>
        <v>0</v>
      </c>
      <c r="AM625" s="301">
        <f>AA625*Assumption!$K$13</f>
        <v>0</v>
      </c>
      <c r="AN625" s="160">
        <f t="shared" si="151"/>
        <v>24666.3</v>
      </c>
    </row>
    <row r="626" spans="2:40" x14ac:dyDescent="0.35">
      <c r="B626" s="223">
        <f t="shared" si="154"/>
        <v>44707</v>
      </c>
      <c r="C626" s="200">
        <v>140</v>
      </c>
      <c r="D626" s="200">
        <f t="shared" si="152"/>
        <v>403.2</v>
      </c>
      <c r="E626" s="224">
        <v>30</v>
      </c>
      <c r="F626" s="224">
        <v>17.5</v>
      </c>
      <c r="G626" s="224">
        <v>177</v>
      </c>
      <c r="H626" s="224">
        <v>4.2</v>
      </c>
      <c r="I626" s="224">
        <v>89</v>
      </c>
      <c r="J626" s="224">
        <v>4.2</v>
      </c>
      <c r="K626" s="224">
        <v>210</v>
      </c>
      <c r="L626" s="224">
        <v>350</v>
      </c>
      <c r="M626" s="200">
        <v>0</v>
      </c>
      <c r="N626" s="228">
        <v>0</v>
      </c>
      <c r="O626" s="3"/>
      <c r="P626" s="223">
        <f t="shared" si="155"/>
        <v>44707</v>
      </c>
      <c r="Q626" s="200">
        <v>140</v>
      </c>
      <c r="R626" s="200">
        <f t="shared" si="153"/>
        <v>403.2</v>
      </c>
      <c r="S626" s="183">
        <v>0</v>
      </c>
      <c r="T626" s="183">
        <v>396</v>
      </c>
      <c r="U626" s="183">
        <v>0</v>
      </c>
      <c r="V626" s="183">
        <v>0</v>
      </c>
      <c r="W626" s="183">
        <v>0</v>
      </c>
      <c r="X626" s="183">
        <v>0</v>
      </c>
      <c r="Y626" s="183">
        <v>0</v>
      </c>
      <c r="Z626" s="183">
        <v>0</v>
      </c>
      <c r="AA626" s="183">
        <v>0</v>
      </c>
      <c r="AB626" s="160">
        <f t="shared" si="150"/>
        <v>396</v>
      </c>
      <c r="AD626" s="223">
        <f t="shared" si="156"/>
        <v>44707</v>
      </c>
      <c r="AE626" s="301">
        <f>S626*Assumption!$K$7</f>
        <v>0</v>
      </c>
      <c r="AF626" s="301">
        <f>T626*Assumption!$K$10</f>
        <v>16236</v>
      </c>
      <c r="AG626" s="301">
        <f>U626*Assumption!$K$9</f>
        <v>0</v>
      </c>
      <c r="AH626" s="301">
        <f>V626*Assumption!$K$11</f>
        <v>0</v>
      </c>
      <c r="AI626" s="301">
        <f>W626*Assumption!$K$6</f>
        <v>0</v>
      </c>
      <c r="AJ626" s="301">
        <f>X626*Assumption!$K$8</f>
        <v>0</v>
      </c>
      <c r="AK626" s="301">
        <f>Y626*Assumption!$K$12</f>
        <v>0</v>
      </c>
      <c r="AL626" s="301">
        <f>Z626*Assumption!$K$14</f>
        <v>0</v>
      </c>
      <c r="AM626" s="301">
        <f>AA626*Assumption!$K$13</f>
        <v>0</v>
      </c>
      <c r="AN626" s="160">
        <f t="shared" si="151"/>
        <v>16236</v>
      </c>
    </row>
    <row r="627" spans="2:40" x14ac:dyDescent="0.35">
      <c r="B627" s="223">
        <f t="shared" si="154"/>
        <v>44708</v>
      </c>
      <c r="C627" s="224">
        <v>0</v>
      </c>
      <c r="D627" s="200">
        <f t="shared" si="152"/>
        <v>0</v>
      </c>
      <c r="E627" s="224">
        <v>0</v>
      </c>
      <c r="F627" s="224">
        <v>0</v>
      </c>
      <c r="G627" s="224">
        <v>0</v>
      </c>
      <c r="H627" s="224">
        <v>0</v>
      </c>
      <c r="I627" s="224">
        <v>0</v>
      </c>
      <c r="J627" s="224">
        <v>0</v>
      </c>
      <c r="K627" s="224">
        <v>0</v>
      </c>
      <c r="L627" s="224">
        <v>0</v>
      </c>
      <c r="M627" s="200">
        <v>0</v>
      </c>
      <c r="N627" s="228">
        <v>0</v>
      </c>
      <c r="O627" s="3"/>
      <c r="P627" s="223">
        <f t="shared" si="155"/>
        <v>44708</v>
      </c>
      <c r="Q627" s="183">
        <v>0</v>
      </c>
      <c r="R627" s="183">
        <v>0</v>
      </c>
      <c r="S627" s="183">
        <v>0</v>
      </c>
      <c r="T627" s="183">
        <v>0</v>
      </c>
      <c r="U627" s="183">
        <v>0</v>
      </c>
      <c r="V627" s="183">
        <v>0</v>
      </c>
      <c r="W627" s="183">
        <v>0</v>
      </c>
      <c r="X627" s="183">
        <v>0</v>
      </c>
      <c r="Y627" s="183">
        <v>0</v>
      </c>
      <c r="Z627" s="183">
        <v>0</v>
      </c>
      <c r="AA627" s="183">
        <v>0</v>
      </c>
      <c r="AB627" s="226">
        <f t="shared" si="150"/>
        <v>0</v>
      </c>
      <c r="AD627" s="223">
        <f t="shared" si="156"/>
        <v>44708</v>
      </c>
      <c r="AE627" s="301">
        <f>S627*Assumption!$K$7</f>
        <v>0</v>
      </c>
      <c r="AF627" s="301">
        <f>T627*Assumption!$K$10</f>
        <v>0</v>
      </c>
      <c r="AG627" s="301">
        <f>U627*Assumption!$K$9</f>
        <v>0</v>
      </c>
      <c r="AH627" s="301">
        <f>V627*Assumption!$K$11</f>
        <v>0</v>
      </c>
      <c r="AI627" s="301">
        <f>W627*Assumption!$K$6</f>
        <v>0</v>
      </c>
      <c r="AJ627" s="301">
        <f>X627*Assumption!$K$8</f>
        <v>0</v>
      </c>
      <c r="AK627" s="301">
        <f>Y627*Assumption!$K$12</f>
        <v>0</v>
      </c>
      <c r="AL627" s="301">
        <f>Z627*Assumption!$K$14</f>
        <v>0</v>
      </c>
      <c r="AM627" s="301">
        <f>AA627*Assumption!$K$13</f>
        <v>0</v>
      </c>
      <c r="AN627" s="226">
        <f t="shared" si="151"/>
        <v>0</v>
      </c>
    </row>
    <row r="628" spans="2:40" x14ac:dyDescent="0.35">
      <c r="B628" s="223">
        <f t="shared" si="154"/>
        <v>44709</v>
      </c>
      <c r="C628" s="224">
        <v>0</v>
      </c>
      <c r="D628" s="200">
        <f t="shared" si="152"/>
        <v>0</v>
      </c>
      <c r="E628" s="224">
        <v>0</v>
      </c>
      <c r="F628" s="224">
        <v>0</v>
      </c>
      <c r="G628" s="224">
        <v>0</v>
      </c>
      <c r="H628" s="224">
        <v>0</v>
      </c>
      <c r="I628" s="224">
        <v>0</v>
      </c>
      <c r="J628" s="224">
        <v>0</v>
      </c>
      <c r="K628" s="224">
        <v>0</v>
      </c>
      <c r="L628" s="224">
        <v>0</v>
      </c>
      <c r="M628" s="200">
        <v>0</v>
      </c>
      <c r="N628" s="228">
        <v>0</v>
      </c>
      <c r="O628" s="3"/>
      <c r="P628" s="223">
        <f t="shared" si="155"/>
        <v>44709</v>
      </c>
      <c r="Q628" s="183">
        <v>0</v>
      </c>
      <c r="R628" s="183">
        <v>0</v>
      </c>
      <c r="S628" s="183">
        <v>0</v>
      </c>
      <c r="T628" s="183">
        <v>0</v>
      </c>
      <c r="U628" s="183">
        <v>0</v>
      </c>
      <c r="V628" s="183">
        <v>0</v>
      </c>
      <c r="W628" s="183">
        <v>0</v>
      </c>
      <c r="X628" s="183">
        <v>0</v>
      </c>
      <c r="Y628" s="183">
        <v>0</v>
      </c>
      <c r="Z628" s="183">
        <v>0</v>
      </c>
      <c r="AA628" s="183">
        <v>0</v>
      </c>
      <c r="AB628" s="226">
        <f t="shared" si="150"/>
        <v>0</v>
      </c>
      <c r="AD628" s="223">
        <f t="shared" si="156"/>
        <v>44709</v>
      </c>
      <c r="AE628" s="301">
        <f>S628*Assumption!$K$7</f>
        <v>0</v>
      </c>
      <c r="AF628" s="301">
        <f>T628*Assumption!$K$10</f>
        <v>0</v>
      </c>
      <c r="AG628" s="301">
        <f>U628*Assumption!$K$9</f>
        <v>0</v>
      </c>
      <c r="AH628" s="301">
        <f>V628*Assumption!$K$11</f>
        <v>0</v>
      </c>
      <c r="AI628" s="301">
        <f>W628*Assumption!$K$6</f>
        <v>0</v>
      </c>
      <c r="AJ628" s="301">
        <f>X628*Assumption!$K$8</f>
        <v>0</v>
      </c>
      <c r="AK628" s="301">
        <f>Y628*Assumption!$K$12</f>
        <v>0</v>
      </c>
      <c r="AL628" s="301">
        <f>Z628*Assumption!$K$14</f>
        <v>0</v>
      </c>
      <c r="AM628" s="301">
        <f>AA628*Assumption!$K$13</f>
        <v>0</v>
      </c>
      <c r="AN628" s="226">
        <f t="shared" si="151"/>
        <v>0</v>
      </c>
    </row>
    <row r="629" spans="2:40" x14ac:dyDescent="0.35">
      <c r="B629" s="223">
        <f t="shared" si="154"/>
        <v>44710</v>
      </c>
      <c r="C629" s="200">
        <v>0</v>
      </c>
      <c r="D629" s="200">
        <f t="shared" si="152"/>
        <v>0</v>
      </c>
      <c r="E629" s="200">
        <v>0</v>
      </c>
      <c r="F629" s="200">
        <v>0</v>
      </c>
      <c r="G629" s="200">
        <v>0</v>
      </c>
      <c r="H629" s="200">
        <v>0</v>
      </c>
      <c r="I629" s="200">
        <v>0</v>
      </c>
      <c r="J629" s="200">
        <v>0</v>
      </c>
      <c r="K629" s="200">
        <v>0</v>
      </c>
      <c r="L629" s="200">
        <v>0</v>
      </c>
      <c r="M629" s="200">
        <v>0</v>
      </c>
      <c r="N629" s="228">
        <v>0</v>
      </c>
      <c r="O629" s="3"/>
      <c r="P629" s="223">
        <f t="shared" si="155"/>
        <v>44710</v>
      </c>
      <c r="Q629" s="183">
        <v>0</v>
      </c>
      <c r="R629" s="183">
        <v>0</v>
      </c>
      <c r="S629" s="183">
        <v>0</v>
      </c>
      <c r="T629" s="183">
        <v>0</v>
      </c>
      <c r="U629" s="183">
        <v>0</v>
      </c>
      <c r="V629" s="183">
        <v>0</v>
      </c>
      <c r="W629" s="183">
        <v>0</v>
      </c>
      <c r="X629" s="183">
        <v>0</v>
      </c>
      <c r="Y629" s="183">
        <v>0</v>
      </c>
      <c r="Z629" s="183">
        <v>0</v>
      </c>
      <c r="AA629" s="183">
        <v>0</v>
      </c>
      <c r="AB629" s="226">
        <f t="shared" si="150"/>
        <v>0</v>
      </c>
      <c r="AD629" s="223">
        <f t="shared" si="156"/>
        <v>44710</v>
      </c>
      <c r="AE629" s="301">
        <f>S629*Assumption!$K$7</f>
        <v>0</v>
      </c>
      <c r="AF629" s="301">
        <f>T629*Assumption!$K$10</f>
        <v>0</v>
      </c>
      <c r="AG629" s="301">
        <f>U629*Assumption!$K$9</f>
        <v>0</v>
      </c>
      <c r="AH629" s="301">
        <f>V629*Assumption!$K$11</f>
        <v>0</v>
      </c>
      <c r="AI629" s="301">
        <f>W629*Assumption!$K$6</f>
        <v>0</v>
      </c>
      <c r="AJ629" s="301">
        <f>X629*Assumption!$K$8</f>
        <v>0</v>
      </c>
      <c r="AK629" s="301">
        <f>Y629*Assumption!$K$12</f>
        <v>0</v>
      </c>
      <c r="AL629" s="301">
        <f>Z629*Assumption!$K$14</f>
        <v>0</v>
      </c>
      <c r="AM629" s="301">
        <f>AA629*Assumption!$K$13</f>
        <v>0</v>
      </c>
      <c r="AN629" s="226">
        <f t="shared" si="151"/>
        <v>0</v>
      </c>
    </row>
    <row r="630" spans="2:40" x14ac:dyDescent="0.35">
      <c r="B630" s="223">
        <f t="shared" si="154"/>
        <v>44711</v>
      </c>
      <c r="C630" s="200">
        <v>0</v>
      </c>
      <c r="D630" s="200">
        <f t="shared" si="152"/>
        <v>0</v>
      </c>
      <c r="E630" s="200">
        <v>0</v>
      </c>
      <c r="F630" s="200">
        <v>0</v>
      </c>
      <c r="G630" s="200">
        <v>0</v>
      </c>
      <c r="H630" s="200">
        <v>0</v>
      </c>
      <c r="I630" s="200">
        <v>0</v>
      </c>
      <c r="J630" s="200">
        <v>0</v>
      </c>
      <c r="K630" s="200">
        <v>0</v>
      </c>
      <c r="L630" s="200">
        <v>0</v>
      </c>
      <c r="M630" s="200">
        <v>0</v>
      </c>
      <c r="N630" s="228">
        <v>0</v>
      </c>
      <c r="O630" s="3"/>
      <c r="P630" s="223">
        <f t="shared" si="155"/>
        <v>44711</v>
      </c>
      <c r="Q630" s="183">
        <v>0</v>
      </c>
      <c r="R630" s="183">
        <v>0</v>
      </c>
      <c r="S630" s="183">
        <v>0</v>
      </c>
      <c r="T630" s="183">
        <v>0</v>
      </c>
      <c r="U630" s="183">
        <v>0</v>
      </c>
      <c r="V630" s="183">
        <v>0</v>
      </c>
      <c r="W630" s="183">
        <v>0</v>
      </c>
      <c r="X630" s="183">
        <v>0</v>
      </c>
      <c r="Y630" s="183">
        <v>0</v>
      </c>
      <c r="Z630" s="183">
        <v>0</v>
      </c>
      <c r="AA630" s="183">
        <v>0</v>
      </c>
      <c r="AB630" s="226">
        <f t="shared" si="150"/>
        <v>0</v>
      </c>
      <c r="AD630" s="223">
        <f t="shared" si="156"/>
        <v>44711</v>
      </c>
      <c r="AE630" s="301">
        <f>S630*Assumption!$K$7</f>
        <v>0</v>
      </c>
      <c r="AF630" s="301">
        <f>T630*Assumption!$K$10</f>
        <v>0</v>
      </c>
      <c r="AG630" s="301">
        <f>U630*Assumption!$K$9</f>
        <v>0</v>
      </c>
      <c r="AH630" s="301">
        <f>V630*Assumption!$K$11</f>
        <v>0</v>
      </c>
      <c r="AI630" s="301">
        <f>W630*Assumption!$K$6</f>
        <v>0</v>
      </c>
      <c r="AJ630" s="301">
        <f>X630*Assumption!$K$8</f>
        <v>0</v>
      </c>
      <c r="AK630" s="301">
        <f>Y630*Assumption!$K$12</f>
        <v>0</v>
      </c>
      <c r="AL630" s="301">
        <f>Z630*Assumption!$K$14</f>
        <v>0</v>
      </c>
      <c r="AM630" s="301">
        <f>AA630*Assumption!$K$13</f>
        <v>0</v>
      </c>
      <c r="AN630" s="226">
        <f t="shared" si="151"/>
        <v>0</v>
      </c>
    </row>
    <row r="631" spans="2:40" ht="15" thickBot="1" x14ac:dyDescent="0.4">
      <c r="B631" s="194" t="s">
        <v>183</v>
      </c>
      <c r="C631" s="42">
        <f t="shared" ref="C631:N631" si="157">SUM(C601:C630)</f>
        <v>2520</v>
      </c>
      <c r="D631" s="42">
        <f t="shared" si="157"/>
        <v>7257.5999999999976</v>
      </c>
      <c r="E631" s="42">
        <f t="shared" si="157"/>
        <v>554.5</v>
      </c>
      <c r="F631" s="42">
        <f t="shared" si="157"/>
        <v>315</v>
      </c>
      <c r="G631" s="42">
        <f>SUM(G601:G630)</f>
        <v>3175</v>
      </c>
      <c r="H631" s="42">
        <f t="shared" si="157"/>
        <v>75.600000000000023</v>
      </c>
      <c r="I631" s="42">
        <f t="shared" si="157"/>
        <v>1602</v>
      </c>
      <c r="J631" s="42">
        <f t="shared" si="157"/>
        <v>75.600000000000023</v>
      </c>
      <c r="K631" s="42">
        <f t="shared" si="157"/>
        <v>3780</v>
      </c>
      <c r="L631" s="42">
        <f t="shared" si="157"/>
        <v>6300</v>
      </c>
      <c r="M631" s="42">
        <f t="shared" si="157"/>
        <v>0</v>
      </c>
      <c r="N631" s="43">
        <f t="shared" si="157"/>
        <v>0</v>
      </c>
      <c r="O631" s="52"/>
      <c r="P631" s="194" t="s">
        <v>183</v>
      </c>
      <c r="Q631" s="42">
        <f>SUM(Q601:Q630)</f>
        <v>2520</v>
      </c>
      <c r="R631" s="42">
        <f>SUM(R601:R630)</f>
        <v>7257.5999999999976</v>
      </c>
      <c r="S631" s="197">
        <f>SUM(S601:S630)</f>
        <v>2292</v>
      </c>
      <c r="T631" s="197">
        <f>SUM(T601:T630)</f>
        <v>3690.0000000000005</v>
      </c>
      <c r="U631" s="197">
        <f t="shared" ref="U631:AB631" si="158">SUM(U601:U630)</f>
        <v>1065.5999999999999</v>
      </c>
      <c r="V631" s="197">
        <f t="shared" si="158"/>
        <v>75.900000000000006</v>
      </c>
      <c r="W631" s="197">
        <f t="shared" si="158"/>
        <v>0</v>
      </c>
      <c r="X631" s="197">
        <f t="shared" si="158"/>
        <v>0</v>
      </c>
      <c r="Y631" s="197">
        <f t="shared" si="158"/>
        <v>0</v>
      </c>
      <c r="Z631" s="197">
        <f t="shared" si="158"/>
        <v>0</v>
      </c>
      <c r="AA631" s="197">
        <f t="shared" si="158"/>
        <v>0</v>
      </c>
      <c r="AB631" s="198">
        <f t="shared" si="158"/>
        <v>7123.5</v>
      </c>
      <c r="AD631" s="194" t="s">
        <v>183</v>
      </c>
      <c r="AE631" s="197">
        <f>SUM(AE601:AE630)</f>
        <v>190236</v>
      </c>
      <c r="AF631" s="197">
        <f>SUM(AF601:AF630)</f>
        <v>151290</v>
      </c>
      <c r="AG631" s="197">
        <f t="shared" ref="AG631:AN631" si="159">SUM(AG601:AG630)</f>
        <v>58608</v>
      </c>
      <c r="AH631" s="197">
        <f t="shared" si="159"/>
        <v>2808.3</v>
      </c>
      <c r="AI631" s="197">
        <f t="shared" si="159"/>
        <v>0</v>
      </c>
      <c r="AJ631" s="197">
        <f t="shared" si="159"/>
        <v>0</v>
      </c>
      <c r="AK631" s="197">
        <f t="shared" si="159"/>
        <v>0</v>
      </c>
      <c r="AL631" s="197">
        <f t="shared" si="159"/>
        <v>0</v>
      </c>
      <c r="AM631" s="197">
        <f t="shared" si="159"/>
        <v>0</v>
      </c>
      <c r="AN631" s="198">
        <f t="shared" si="159"/>
        <v>402942.3</v>
      </c>
    </row>
    <row r="632" spans="2:40" x14ac:dyDescent="0.35">
      <c r="B632" s="190"/>
      <c r="C632" s="191"/>
      <c r="D632" s="191"/>
      <c r="E632" s="191"/>
      <c r="F632" s="191"/>
      <c r="G632" s="191"/>
      <c r="H632" s="191"/>
      <c r="I632" s="191"/>
      <c r="J632" s="191"/>
      <c r="K632" s="191"/>
      <c r="L632" s="191"/>
      <c r="M632" s="191"/>
      <c r="N632" s="191"/>
      <c r="P632" s="190"/>
      <c r="Q632" s="191"/>
      <c r="R632" s="191"/>
      <c r="S632" s="191"/>
      <c r="T632" s="191"/>
      <c r="U632" s="191"/>
      <c r="V632" s="191"/>
      <c r="W632" s="191"/>
      <c r="X632" s="191"/>
      <c r="Y632" s="191"/>
      <c r="Z632" s="191"/>
      <c r="AA632" s="191"/>
      <c r="AB632" s="191"/>
      <c r="AD632" s="190"/>
      <c r="AE632" s="191"/>
      <c r="AF632" s="191"/>
      <c r="AG632" s="191"/>
      <c r="AH632" s="191"/>
      <c r="AI632" s="191"/>
      <c r="AJ632" s="191"/>
      <c r="AK632" s="191"/>
      <c r="AL632" s="191"/>
      <c r="AM632" s="191"/>
      <c r="AN632" s="191"/>
    </row>
    <row r="633" spans="2:40" ht="15" thickBot="1" x14ac:dyDescent="0.4">
      <c r="B633" s="190"/>
      <c r="C633" s="191"/>
      <c r="D633" s="191"/>
      <c r="E633" s="191"/>
      <c r="F633" s="191"/>
      <c r="G633" s="191"/>
      <c r="H633" s="191"/>
      <c r="I633" s="191"/>
      <c r="J633" s="191"/>
      <c r="K633" s="191"/>
      <c r="L633" s="191"/>
      <c r="M633" s="191"/>
      <c r="N633" s="191"/>
      <c r="P633" s="190"/>
      <c r="Q633" s="191"/>
      <c r="R633" s="191"/>
      <c r="S633" s="191"/>
      <c r="T633" s="191"/>
      <c r="U633" s="191"/>
      <c r="V633" s="191"/>
      <c r="W633" s="191"/>
      <c r="X633" s="191"/>
      <c r="Y633" s="191"/>
      <c r="Z633" s="191"/>
      <c r="AA633" s="191"/>
      <c r="AB633" s="191"/>
      <c r="AD633" s="190"/>
      <c r="AE633" s="191"/>
      <c r="AF633" s="191"/>
      <c r="AG633" s="191"/>
      <c r="AH633" s="191"/>
      <c r="AI633" s="191"/>
      <c r="AJ633" s="191"/>
      <c r="AK633" s="191"/>
      <c r="AL633" s="191"/>
      <c r="AM633" s="191"/>
      <c r="AN633" s="191"/>
    </row>
    <row r="634" spans="2:40" ht="21" x14ac:dyDescent="0.5">
      <c r="B634" s="565" t="s">
        <v>212</v>
      </c>
      <c r="C634" s="566"/>
      <c r="D634" s="566"/>
      <c r="E634" s="566"/>
      <c r="F634" s="566"/>
      <c r="G634" s="566"/>
      <c r="H634" s="566"/>
      <c r="I634" s="566"/>
      <c r="J634" s="566"/>
      <c r="K634" s="566"/>
      <c r="L634" s="566"/>
      <c r="M634" s="566"/>
      <c r="N634" s="567"/>
      <c r="P634" s="565" t="s">
        <v>211</v>
      </c>
      <c r="Q634" s="566"/>
      <c r="R634" s="566"/>
      <c r="S634" s="566"/>
      <c r="T634" s="566"/>
      <c r="U634" s="566"/>
      <c r="V634" s="566"/>
      <c r="W634" s="566"/>
      <c r="X634" s="566"/>
      <c r="Y634" s="566"/>
      <c r="Z634" s="566"/>
      <c r="AA634" s="566"/>
      <c r="AB634" s="567"/>
      <c r="AD634" s="565" t="s">
        <v>211</v>
      </c>
      <c r="AE634" s="566"/>
      <c r="AF634" s="566"/>
      <c r="AG634" s="566"/>
      <c r="AH634" s="566"/>
      <c r="AI634" s="566"/>
      <c r="AJ634" s="566"/>
      <c r="AK634" s="566"/>
      <c r="AL634" s="566"/>
      <c r="AM634" s="566"/>
      <c r="AN634" s="567"/>
    </row>
    <row r="635" spans="2:40" ht="21.5" thickBot="1" x14ac:dyDescent="0.55000000000000004">
      <c r="B635" s="574">
        <v>44713</v>
      </c>
      <c r="C635" s="575"/>
      <c r="D635" s="575"/>
      <c r="E635" s="575"/>
      <c r="F635" s="575"/>
      <c r="G635" s="575"/>
      <c r="H635" s="575"/>
      <c r="I635" s="575"/>
      <c r="J635" s="575"/>
      <c r="K635" s="575"/>
      <c r="L635" s="575"/>
      <c r="M635" s="575"/>
      <c r="N635" s="576"/>
      <c r="P635" s="568">
        <v>44713</v>
      </c>
      <c r="Q635" s="569"/>
      <c r="R635" s="569"/>
      <c r="S635" s="569"/>
      <c r="T635" s="569"/>
      <c r="U635" s="569"/>
      <c r="V635" s="569"/>
      <c r="W635" s="569"/>
      <c r="X635" s="569"/>
      <c r="Y635" s="569"/>
      <c r="Z635" s="569"/>
      <c r="AA635" s="569"/>
      <c r="AB635" s="570"/>
      <c r="AD635" s="568">
        <v>44713</v>
      </c>
      <c r="AE635" s="569"/>
      <c r="AF635" s="569"/>
      <c r="AG635" s="569"/>
      <c r="AH635" s="569"/>
      <c r="AI635" s="569"/>
      <c r="AJ635" s="569"/>
      <c r="AK635" s="569"/>
      <c r="AL635" s="569"/>
      <c r="AM635" s="569"/>
      <c r="AN635" s="570"/>
    </row>
    <row r="636" spans="2:40" ht="15" thickBot="1" x14ac:dyDescent="0.4">
      <c r="B636" s="577" t="s">
        <v>185</v>
      </c>
      <c r="C636" s="578"/>
      <c r="D636" s="578"/>
      <c r="E636" s="578"/>
      <c r="F636" s="578"/>
      <c r="G636" s="578"/>
      <c r="H636" s="578"/>
      <c r="I636" s="578"/>
      <c r="J636" s="578"/>
      <c r="K636" s="578"/>
      <c r="L636" s="578"/>
      <c r="M636" s="578"/>
      <c r="N636" s="579"/>
      <c r="P636" s="580" t="s">
        <v>213</v>
      </c>
      <c r="Q636" s="581"/>
      <c r="R636" s="581"/>
      <c r="S636" s="581"/>
      <c r="T636" s="581"/>
      <c r="U636" s="581"/>
      <c r="V636" s="581"/>
      <c r="W636" s="581"/>
      <c r="X636" s="581"/>
      <c r="Y636" s="581"/>
      <c r="Z636" s="581"/>
      <c r="AA636" s="581"/>
      <c r="AB636" s="582"/>
      <c r="AD636" s="580" t="s">
        <v>342</v>
      </c>
      <c r="AE636" s="581"/>
      <c r="AF636" s="581"/>
      <c r="AG636" s="581"/>
      <c r="AH636" s="581"/>
      <c r="AI636" s="581"/>
      <c r="AJ636" s="581"/>
      <c r="AK636" s="581"/>
      <c r="AL636" s="581"/>
      <c r="AM636" s="581"/>
      <c r="AN636" s="582"/>
    </row>
    <row r="637" spans="2:40" ht="29.5" thickBot="1" x14ac:dyDescent="0.4">
      <c r="B637" s="210" t="s">
        <v>10</v>
      </c>
      <c r="C637" s="211" t="s">
        <v>187</v>
      </c>
      <c r="D637" s="174" t="s">
        <v>188</v>
      </c>
      <c r="E637" s="212" t="s">
        <v>189</v>
      </c>
      <c r="F637" s="212" t="s">
        <v>47</v>
      </c>
      <c r="G637" s="212" t="s">
        <v>190</v>
      </c>
      <c r="H637" s="212" t="s">
        <v>345</v>
      </c>
      <c r="I637" s="212" t="s">
        <v>191</v>
      </c>
      <c r="J637" s="212" t="s">
        <v>192</v>
      </c>
      <c r="K637" s="212" t="s">
        <v>193</v>
      </c>
      <c r="L637" s="213" t="s">
        <v>194</v>
      </c>
      <c r="M637" s="212" t="s">
        <v>195</v>
      </c>
      <c r="N637" s="177" t="s">
        <v>196</v>
      </c>
      <c r="P637" s="173" t="s">
        <v>10</v>
      </c>
      <c r="Q637" s="174" t="s">
        <v>187</v>
      </c>
      <c r="R637" s="174" t="s">
        <v>188</v>
      </c>
      <c r="S637" s="175" t="s">
        <v>197</v>
      </c>
      <c r="T637" s="174" t="s">
        <v>198</v>
      </c>
      <c r="U637" s="176" t="s">
        <v>199</v>
      </c>
      <c r="V637" s="176" t="s">
        <v>200</v>
      </c>
      <c r="W637" s="176" t="s">
        <v>201</v>
      </c>
      <c r="X637" s="176" t="s">
        <v>202</v>
      </c>
      <c r="Y637" s="176" t="s">
        <v>203</v>
      </c>
      <c r="Z637" s="176" t="s">
        <v>204</v>
      </c>
      <c r="AA637" s="176" t="s">
        <v>205</v>
      </c>
      <c r="AB637" s="177" t="s">
        <v>206</v>
      </c>
      <c r="AD637" s="173" t="s">
        <v>10</v>
      </c>
      <c r="AE637" s="175" t="s">
        <v>197</v>
      </c>
      <c r="AF637" s="174" t="s">
        <v>198</v>
      </c>
      <c r="AG637" s="176" t="s">
        <v>199</v>
      </c>
      <c r="AH637" s="176" t="s">
        <v>200</v>
      </c>
      <c r="AI637" s="176" t="s">
        <v>201</v>
      </c>
      <c r="AJ637" s="176" t="s">
        <v>202</v>
      </c>
      <c r="AK637" s="176" t="s">
        <v>203</v>
      </c>
      <c r="AL637" s="176" t="s">
        <v>204</v>
      </c>
      <c r="AM637" s="176" t="s">
        <v>205</v>
      </c>
      <c r="AN637" s="177" t="s">
        <v>339</v>
      </c>
    </row>
    <row r="638" spans="2:40" x14ac:dyDescent="0.35">
      <c r="B638" s="223">
        <v>44713</v>
      </c>
      <c r="C638" s="200">
        <v>140</v>
      </c>
      <c r="D638" s="200">
        <f>C638*2.88</f>
        <v>403.2</v>
      </c>
      <c r="E638" s="224">
        <v>32</v>
      </c>
      <c r="F638" s="224">
        <v>17.5</v>
      </c>
      <c r="G638" s="224">
        <v>190</v>
      </c>
      <c r="H638" s="224">
        <v>2.8</v>
      </c>
      <c r="I638" s="224">
        <v>74</v>
      </c>
      <c r="J638" s="224">
        <v>5.2</v>
      </c>
      <c r="K638" s="224">
        <v>210</v>
      </c>
      <c r="L638" s="224">
        <v>350</v>
      </c>
      <c r="M638" s="183">
        <v>0</v>
      </c>
      <c r="N638" s="228">
        <v>0</v>
      </c>
      <c r="O638" s="3"/>
      <c r="P638" s="218">
        <v>44713</v>
      </c>
      <c r="Q638" s="178">
        <v>140</v>
      </c>
      <c r="R638" s="178">
        <f>Q638*2.88</f>
        <v>403.2</v>
      </c>
      <c r="S638" s="181">
        <v>60</v>
      </c>
      <c r="T638" s="181">
        <v>336</v>
      </c>
      <c r="U638" s="181">
        <v>0</v>
      </c>
      <c r="V638" s="181">
        <v>0</v>
      </c>
      <c r="W638" s="181">
        <v>0</v>
      </c>
      <c r="X638" s="181">
        <v>0</v>
      </c>
      <c r="Y638" s="181">
        <v>0</v>
      </c>
      <c r="Z638" s="181">
        <v>0</v>
      </c>
      <c r="AA638" s="181">
        <v>0</v>
      </c>
      <c r="AB638" s="222">
        <f t="shared" ref="AB638:AB667" si="160">SUM(S638:AA638)</f>
        <v>396</v>
      </c>
      <c r="AD638" s="218">
        <v>44713</v>
      </c>
      <c r="AE638" s="301">
        <f>S638*Assumption!$K$7</f>
        <v>4980</v>
      </c>
      <c r="AF638" s="301">
        <f>T638*Assumption!$K$10</f>
        <v>13776</v>
      </c>
      <c r="AG638" s="301">
        <f>U638*Assumption!$K$9</f>
        <v>0</v>
      </c>
      <c r="AH638" s="301">
        <f>V638*Assumption!$K$11</f>
        <v>0</v>
      </c>
      <c r="AI638" s="301">
        <f>W638*Assumption!$K$6</f>
        <v>0</v>
      </c>
      <c r="AJ638" s="301">
        <f>X638*Assumption!$K$8</f>
        <v>0</v>
      </c>
      <c r="AK638" s="301">
        <f>Y638*Assumption!$K$12</f>
        <v>0</v>
      </c>
      <c r="AL638" s="301">
        <f>Z638*Assumption!$K$14</f>
        <v>0</v>
      </c>
      <c r="AM638" s="301">
        <f>AA638*Assumption!$K$13</f>
        <v>0</v>
      </c>
      <c r="AN638" s="222">
        <f t="shared" ref="AN638:AN667" si="161">SUM(AE638:AM638)</f>
        <v>18756</v>
      </c>
    </row>
    <row r="639" spans="2:40" x14ac:dyDescent="0.35">
      <c r="B639" s="223">
        <f>B638+1</f>
        <v>44714</v>
      </c>
      <c r="C639" s="200">
        <v>140</v>
      </c>
      <c r="D639" s="200">
        <f t="shared" ref="D639:D667" si="162">C639*2.88</f>
        <v>403.2</v>
      </c>
      <c r="E639" s="224">
        <v>32</v>
      </c>
      <c r="F639" s="224">
        <v>17.5</v>
      </c>
      <c r="G639" s="224">
        <v>190</v>
      </c>
      <c r="H639" s="224">
        <v>2.8</v>
      </c>
      <c r="I639" s="224">
        <v>74</v>
      </c>
      <c r="J639" s="224">
        <v>5.2</v>
      </c>
      <c r="K639" s="224">
        <v>210</v>
      </c>
      <c r="L639" s="224">
        <v>350</v>
      </c>
      <c r="M639" s="183">
        <v>0</v>
      </c>
      <c r="N639" s="228">
        <v>0</v>
      </c>
      <c r="O639" s="3"/>
      <c r="P639" s="223">
        <f>P638+1</f>
        <v>44714</v>
      </c>
      <c r="Q639" s="200">
        <v>140</v>
      </c>
      <c r="R639" s="200">
        <f t="shared" ref="R639:R665" si="163">Q639*2.88</f>
        <v>403.2</v>
      </c>
      <c r="S639" s="183">
        <v>66</v>
      </c>
      <c r="T639" s="183">
        <v>240</v>
      </c>
      <c r="U639" s="183">
        <v>86.399999999999991</v>
      </c>
      <c r="V639" s="183">
        <v>0</v>
      </c>
      <c r="W639" s="183">
        <v>0</v>
      </c>
      <c r="X639" s="183">
        <v>0</v>
      </c>
      <c r="Y639" s="183">
        <v>0</v>
      </c>
      <c r="Z639" s="183">
        <v>0</v>
      </c>
      <c r="AA639" s="183">
        <v>0</v>
      </c>
      <c r="AB639" s="160">
        <f t="shared" si="160"/>
        <v>392.4</v>
      </c>
      <c r="AD639" s="223">
        <f>AD638+1</f>
        <v>44714</v>
      </c>
      <c r="AE639" s="301">
        <f>S639*Assumption!$K$7</f>
        <v>5478</v>
      </c>
      <c r="AF639" s="301">
        <f>T639*Assumption!$K$10</f>
        <v>9840</v>
      </c>
      <c r="AG639" s="301">
        <f>U639*Assumption!$K$9</f>
        <v>4751.9999999999991</v>
      </c>
      <c r="AH639" s="301">
        <f>V639*Assumption!$K$11</f>
        <v>0</v>
      </c>
      <c r="AI639" s="301">
        <f>W639*Assumption!$K$6</f>
        <v>0</v>
      </c>
      <c r="AJ639" s="301">
        <f>X639*Assumption!$K$8</f>
        <v>0</v>
      </c>
      <c r="AK639" s="301">
        <f>Y639*Assumption!$K$12</f>
        <v>0</v>
      </c>
      <c r="AL639" s="301">
        <f>Z639*Assumption!$K$14</f>
        <v>0</v>
      </c>
      <c r="AM639" s="301">
        <f>AA639*Assumption!$K$13</f>
        <v>0</v>
      </c>
      <c r="AN639" s="160">
        <f t="shared" si="161"/>
        <v>20070</v>
      </c>
    </row>
    <row r="640" spans="2:40" x14ac:dyDescent="0.35">
      <c r="B640" s="223">
        <f t="shared" ref="B640:B667" si="164">B639+1</f>
        <v>44715</v>
      </c>
      <c r="C640" s="200">
        <v>140</v>
      </c>
      <c r="D640" s="200">
        <f t="shared" si="162"/>
        <v>403.2</v>
      </c>
      <c r="E640" s="224">
        <v>32</v>
      </c>
      <c r="F640" s="224">
        <v>17.5</v>
      </c>
      <c r="G640" s="224">
        <v>190</v>
      </c>
      <c r="H640" s="224">
        <v>2.8</v>
      </c>
      <c r="I640" s="224">
        <v>74</v>
      </c>
      <c r="J640" s="224">
        <v>5.2</v>
      </c>
      <c r="K640" s="224">
        <v>210</v>
      </c>
      <c r="L640" s="224">
        <v>350</v>
      </c>
      <c r="M640" s="183">
        <v>0</v>
      </c>
      <c r="N640" s="228">
        <v>0</v>
      </c>
      <c r="O640" s="3"/>
      <c r="P640" s="223">
        <f t="shared" ref="P640:P667" si="165">P639+1</f>
        <v>44715</v>
      </c>
      <c r="Q640" s="200">
        <v>140</v>
      </c>
      <c r="R640" s="200">
        <f t="shared" si="163"/>
        <v>403.2</v>
      </c>
      <c r="S640" s="183">
        <v>276</v>
      </c>
      <c r="T640" s="183">
        <v>117.60000000000001</v>
      </c>
      <c r="U640" s="183">
        <v>0</v>
      </c>
      <c r="V640" s="183">
        <v>0</v>
      </c>
      <c r="W640" s="183">
        <v>0</v>
      </c>
      <c r="X640" s="183">
        <v>0</v>
      </c>
      <c r="Y640" s="183">
        <v>0</v>
      </c>
      <c r="Z640" s="183">
        <v>0</v>
      </c>
      <c r="AA640" s="183">
        <v>0</v>
      </c>
      <c r="AB640" s="160">
        <f t="shared" si="160"/>
        <v>393.6</v>
      </c>
      <c r="AD640" s="223">
        <f t="shared" ref="AD640:AD667" si="166">AD639+1</f>
        <v>44715</v>
      </c>
      <c r="AE640" s="301">
        <f>S640*Assumption!$K$7</f>
        <v>22908</v>
      </c>
      <c r="AF640" s="301">
        <f>T640*Assumption!$K$10</f>
        <v>4821.6000000000004</v>
      </c>
      <c r="AG640" s="301">
        <f>U640*Assumption!$K$9</f>
        <v>0</v>
      </c>
      <c r="AH640" s="301">
        <f>V640*Assumption!$K$11</f>
        <v>0</v>
      </c>
      <c r="AI640" s="301">
        <f>W640*Assumption!$K$6</f>
        <v>0</v>
      </c>
      <c r="AJ640" s="301">
        <f>X640*Assumption!$K$8</f>
        <v>0</v>
      </c>
      <c r="AK640" s="301">
        <f>Y640*Assumption!$K$12</f>
        <v>0</v>
      </c>
      <c r="AL640" s="301">
        <f>Z640*Assumption!$K$14</f>
        <v>0</v>
      </c>
      <c r="AM640" s="301">
        <f>AA640*Assumption!$K$13</f>
        <v>0</v>
      </c>
      <c r="AN640" s="160">
        <f t="shared" si="161"/>
        <v>27729.599999999999</v>
      </c>
    </row>
    <row r="641" spans="2:40" x14ac:dyDescent="0.35">
      <c r="B641" s="223">
        <f t="shared" si="164"/>
        <v>44716</v>
      </c>
      <c r="C641" s="200">
        <v>140</v>
      </c>
      <c r="D641" s="200">
        <f t="shared" si="162"/>
        <v>403.2</v>
      </c>
      <c r="E641" s="224">
        <v>32</v>
      </c>
      <c r="F641" s="224">
        <v>17.5</v>
      </c>
      <c r="G641" s="224">
        <v>190</v>
      </c>
      <c r="H641" s="224">
        <v>2.8</v>
      </c>
      <c r="I641" s="224">
        <v>74</v>
      </c>
      <c r="J641" s="224">
        <v>5.2</v>
      </c>
      <c r="K641" s="224">
        <v>210</v>
      </c>
      <c r="L641" s="224">
        <v>350</v>
      </c>
      <c r="M641" s="183">
        <v>0</v>
      </c>
      <c r="N641" s="228">
        <v>0</v>
      </c>
      <c r="O641" s="3"/>
      <c r="P641" s="223">
        <f t="shared" si="165"/>
        <v>44716</v>
      </c>
      <c r="Q641" s="200">
        <v>140</v>
      </c>
      <c r="R641" s="200">
        <f t="shared" si="163"/>
        <v>403.2</v>
      </c>
      <c r="S641" s="183">
        <v>144</v>
      </c>
      <c r="T641" s="183">
        <v>0</v>
      </c>
      <c r="U641" s="183">
        <v>251.99999999999997</v>
      </c>
      <c r="V641" s="183">
        <v>0</v>
      </c>
      <c r="W641" s="183">
        <v>0</v>
      </c>
      <c r="X641" s="183">
        <v>0</v>
      </c>
      <c r="Y641" s="183">
        <v>0</v>
      </c>
      <c r="Z641" s="183">
        <v>0</v>
      </c>
      <c r="AA641" s="183">
        <v>0</v>
      </c>
      <c r="AB641" s="160">
        <f t="shared" si="160"/>
        <v>396</v>
      </c>
      <c r="AD641" s="223">
        <f t="shared" si="166"/>
        <v>44716</v>
      </c>
      <c r="AE641" s="301">
        <f>S641*Assumption!$K$7</f>
        <v>11952</v>
      </c>
      <c r="AF641" s="301">
        <f>T641*Assumption!$K$10</f>
        <v>0</v>
      </c>
      <c r="AG641" s="301">
        <f>U641*Assumption!$K$9</f>
        <v>13859.999999999998</v>
      </c>
      <c r="AH641" s="301">
        <f>V641*Assumption!$K$11</f>
        <v>0</v>
      </c>
      <c r="AI641" s="301">
        <f>W641*Assumption!$K$6</f>
        <v>0</v>
      </c>
      <c r="AJ641" s="301">
        <f>X641*Assumption!$K$8</f>
        <v>0</v>
      </c>
      <c r="AK641" s="301">
        <f>Y641*Assumption!$K$12</f>
        <v>0</v>
      </c>
      <c r="AL641" s="301">
        <f>Z641*Assumption!$K$14</f>
        <v>0</v>
      </c>
      <c r="AM641" s="301">
        <f>AA641*Assumption!$K$13</f>
        <v>0</v>
      </c>
      <c r="AN641" s="160">
        <f t="shared" si="161"/>
        <v>25812</v>
      </c>
    </row>
    <row r="642" spans="2:40" x14ac:dyDescent="0.35">
      <c r="B642" s="223">
        <f t="shared" si="164"/>
        <v>44717</v>
      </c>
      <c r="C642" s="200">
        <v>140</v>
      </c>
      <c r="D642" s="200">
        <f t="shared" si="162"/>
        <v>403.2</v>
      </c>
      <c r="E642" s="224">
        <v>32</v>
      </c>
      <c r="F642" s="224">
        <v>17.5</v>
      </c>
      <c r="G642" s="224">
        <v>190</v>
      </c>
      <c r="H642" s="224">
        <v>2.8</v>
      </c>
      <c r="I642" s="224">
        <v>74</v>
      </c>
      <c r="J642" s="224">
        <v>5.2</v>
      </c>
      <c r="K642" s="224">
        <v>210</v>
      </c>
      <c r="L642" s="224">
        <v>350</v>
      </c>
      <c r="M642" s="183">
        <v>0</v>
      </c>
      <c r="N642" s="228">
        <v>0</v>
      </c>
      <c r="O642" s="3"/>
      <c r="P642" s="223">
        <f t="shared" si="165"/>
        <v>44717</v>
      </c>
      <c r="Q642" s="200">
        <v>140</v>
      </c>
      <c r="R642" s="200">
        <f t="shared" si="163"/>
        <v>403.2</v>
      </c>
      <c r="S642" s="183">
        <v>398.40000000000003</v>
      </c>
      <c r="T642" s="183">
        <v>0</v>
      </c>
      <c r="U642" s="183">
        <v>0</v>
      </c>
      <c r="V642" s="183">
        <v>0</v>
      </c>
      <c r="W642" s="183">
        <v>0</v>
      </c>
      <c r="X642" s="183">
        <v>0</v>
      </c>
      <c r="Y642" s="183">
        <v>0</v>
      </c>
      <c r="Z642" s="183">
        <v>0</v>
      </c>
      <c r="AA642" s="183">
        <v>0</v>
      </c>
      <c r="AB642" s="160">
        <f t="shared" si="160"/>
        <v>398.40000000000003</v>
      </c>
      <c r="AD642" s="223">
        <f t="shared" si="166"/>
        <v>44717</v>
      </c>
      <c r="AE642" s="301">
        <f>S642*Assumption!$K$7</f>
        <v>33067.200000000004</v>
      </c>
      <c r="AF642" s="301">
        <f>T642*Assumption!$K$10</f>
        <v>0</v>
      </c>
      <c r="AG642" s="301">
        <f>U642*Assumption!$K$9</f>
        <v>0</v>
      </c>
      <c r="AH642" s="301">
        <f>V642*Assumption!$K$11</f>
        <v>0</v>
      </c>
      <c r="AI642" s="301">
        <f>W642*Assumption!$K$6</f>
        <v>0</v>
      </c>
      <c r="AJ642" s="301">
        <f>X642*Assumption!$K$8</f>
        <v>0</v>
      </c>
      <c r="AK642" s="301">
        <f>Y642*Assumption!$K$12</f>
        <v>0</v>
      </c>
      <c r="AL642" s="301">
        <f>Z642*Assumption!$K$14</f>
        <v>0</v>
      </c>
      <c r="AM642" s="301">
        <f>AA642*Assumption!$K$13</f>
        <v>0</v>
      </c>
      <c r="AN642" s="160">
        <f t="shared" si="161"/>
        <v>33067.200000000004</v>
      </c>
    </row>
    <row r="643" spans="2:40" x14ac:dyDescent="0.35">
      <c r="B643" s="223">
        <f t="shared" si="164"/>
        <v>44718</v>
      </c>
      <c r="C643" s="200">
        <v>140</v>
      </c>
      <c r="D643" s="200">
        <f t="shared" si="162"/>
        <v>403.2</v>
      </c>
      <c r="E643" s="224">
        <v>32</v>
      </c>
      <c r="F643" s="224">
        <v>17.5</v>
      </c>
      <c r="G643" s="224">
        <v>190</v>
      </c>
      <c r="H643" s="224">
        <v>2.8</v>
      </c>
      <c r="I643" s="224">
        <v>74</v>
      </c>
      <c r="J643" s="224">
        <v>5.2</v>
      </c>
      <c r="K643" s="224">
        <v>210</v>
      </c>
      <c r="L643" s="224">
        <v>350</v>
      </c>
      <c r="M643" s="183">
        <v>0</v>
      </c>
      <c r="N643" s="228">
        <v>0</v>
      </c>
      <c r="O643" s="3"/>
      <c r="P643" s="223">
        <f t="shared" si="165"/>
        <v>44718</v>
      </c>
      <c r="Q643" s="200">
        <v>140</v>
      </c>
      <c r="R643" s="200">
        <f t="shared" si="163"/>
        <v>403.2</v>
      </c>
      <c r="S643" s="183">
        <v>141.6</v>
      </c>
      <c r="T643" s="183">
        <v>254.4</v>
      </c>
      <c r="U643" s="183">
        <v>0</v>
      </c>
      <c r="V643" s="183">
        <v>0</v>
      </c>
      <c r="W643" s="183">
        <v>0</v>
      </c>
      <c r="X643" s="183">
        <v>0</v>
      </c>
      <c r="Y643" s="183">
        <v>0</v>
      </c>
      <c r="Z643" s="183">
        <v>0</v>
      </c>
      <c r="AA643" s="183">
        <v>0</v>
      </c>
      <c r="AB643" s="160">
        <f t="shared" si="160"/>
        <v>396</v>
      </c>
      <c r="AD643" s="223">
        <f t="shared" si="166"/>
        <v>44718</v>
      </c>
      <c r="AE643" s="301">
        <f>S643*Assumption!$K$7</f>
        <v>11752.8</v>
      </c>
      <c r="AF643" s="301">
        <f>T643*Assumption!$K$10</f>
        <v>10430.4</v>
      </c>
      <c r="AG643" s="301">
        <f>U643*Assumption!$K$9</f>
        <v>0</v>
      </c>
      <c r="AH643" s="301">
        <f>V643*Assumption!$K$11</f>
        <v>0</v>
      </c>
      <c r="AI643" s="301">
        <f>W643*Assumption!$K$6</f>
        <v>0</v>
      </c>
      <c r="AJ643" s="301">
        <f>X643*Assumption!$K$8</f>
        <v>0</v>
      </c>
      <c r="AK643" s="301">
        <f>Y643*Assumption!$K$12</f>
        <v>0</v>
      </c>
      <c r="AL643" s="301">
        <f>Z643*Assumption!$K$14</f>
        <v>0</v>
      </c>
      <c r="AM643" s="301">
        <f>AA643*Assumption!$K$13</f>
        <v>0</v>
      </c>
      <c r="AN643" s="160">
        <f t="shared" si="161"/>
        <v>22183.199999999997</v>
      </c>
    </row>
    <row r="644" spans="2:40" x14ac:dyDescent="0.35">
      <c r="B644" s="223">
        <f t="shared" si="164"/>
        <v>44719</v>
      </c>
      <c r="C644" s="200">
        <v>140</v>
      </c>
      <c r="D644" s="200">
        <f t="shared" si="162"/>
        <v>403.2</v>
      </c>
      <c r="E644" s="224">
        <v>31</v>
      </c>
      <c r="F644" s="224">
        <v>17.5</v>
      </c>
      <c r="G644" s="224">
        <v>194</v>
      </c>
      <c r="H644" s="224">
        <v>2.8</v>
      </c>
      <c r="I644" s="224">
        <v>75</v>
      </c>
      <c r="J644" s="224">
        <v>5.2</v>
      </c>
      <c r="K644" s="224">
        <v>210</v>
      </c>
      <c r="L644" s="224">
        <v>350</v>
      </c>
      <c r="M644" s="183">
        <v>0</v>
      </c>
      <c r="N644" s="228">
        <v>0</v>
      </c>
      <c r="O644" s="3"/>
      <c r="P644" s="223">
        <f t="shared" si="165"/>
        <v>44719</v>
      </c>
      <c r="Q644" s="200">
        <v>140</v>
      </c>
      <c r="R644" s="200">
        <f t="shared" si="163"/>
        <v>403.2</v>
      </c>
      <c r="S644" s="183">
        <v>336</v>
      </c>
      <c r="T644" s="183">
        <v>58.800000000000004</v>
      </c>
      <c r="U644" s="183">
        <v>0</v>
      </c>
      <c r="V644" s="183">
        <v>0</v>
      </c>
      <c r="W644" s="183">
        <v>0</v>
      </c>
      <c r="X644" s="183">
        <v>0</v>
      </c>
      <c r="Y644" s="183">
        <v>0</v>
      </c>
      <c r="Z644" s="183">
        <v>0</v>
      </c>
      <c r="AA644" s="183">
        <v>0</v>
      </c>
      <c r="AB644" s="160">
        <f t="shared" si="160"/>
        <v>394.8</v>
      </c>
      <c r="AD644" s="223">
        <f t="shared" si="166"/>
        <v>44719</v>
      </c>
      <c r="AE644" s="301">
        <f>S644*Assumption!$K$7</f>
        <v>27888</v>
      </c>
      <c r="AF644" s="301">
        <f>T644*Assumption!$K$10</f>
        <v>2410.8000000000002</v>
      </c>
      <c r="AG644" s="301">
        <f>U644*Assumption!$K$9</f>
        <v>0</v>
      </c>
      <c r="AH644" s="301">
        <f>V644*Assumption!$K$11</f>
        <v>0</v>
      </c>
      <c r="AI644" s="301">
        <f>W644*Assumption!$K$6</f>
        <v>0</v>
      </c>
      <c r="AJ644" s="301">
        <f>X644*Assumption!$K$8</f>
        <v>0</v>
      </c>
      <c r="AK644" s="301">
        <f>Y644*Assumption!$K$12</f>
        <v>0</v>
      </c>
      <c r="AL644" s="301">
        <f>Z644*Assumption!$K$14</f>
        <v>0</v>
      </c>
      <c r="AM644" s="301">
        <f>AA644*Assumption!$K$13</f>
        <v>0</v>
      </c>
      <c r="AN644" s="160">
        <f t="shared" si="161"/>
        <v>30298.799999999999</v>
      </c>
    </row>
    <row r="645" spans="2:40" x14ac:dyDescent="0.35">
      <c r="B645" s="223">
        <f t="shared" si="164"/>
        <v>44720</v>
      </c>
      <c r="C645" s="200">
        <v>140</v>
      </c>
      <c r="D645" s="200">
        <f t="shared" si="162"/>
        <v>403.2</v>
      </c>
      <c r="E645" s="224">
        <v>31</v>
      </c>
      <c r="F645" s="224">
        <v>17.5</v>
      </c>
      <c r="G645" s="224">
        <v>194</v>
      </c>
      <c r="H645" s="224">
        <v>2.8</v>
      </c>
      <c r="I645" s="224">
        <v>75</v>
      </c>
      <c r="J645" s="224">
        <v>5.2</v>
      </c>
      <c r="K645" s="224">
        <v>210</v>
      </c>
      <c r="L645" s="224">
        <v>350</v>
      </c>
      <c r="M645" s="183">
        <v>0</v>
      </c>
      <c r="N645" s="228">
        <v>0</v>
      </c>
      <c r="O645" s="3"/>
      <c r="P645" s="223">
        <f t="shared" si="165"/>
        <v>44720</v>
      </c>
      <c r="Q645" s="200">
        <v>140</v>
      </c>
      <c r="R645" s="200">
        <f t="shared" si="163"/>
        <v>403.2</v>
      </c>
      <c r="S645" s="183">
        <v>0</v>
      </c>
      <c r="T645" s="183">
        <v>309.60000000000002</v>
      </c>
      <c r="U645" s="183">
        <v>86.399999999999991</v>
      </c>
      <c r="V645" s="183">
        <v>0</v>
      </c>
      <c r="W645" s="183">
        <v>0</v>
      </c>
      <c r="X645" s="183">
        <v>0</v>
      </c>
      <c r="Y645" s="183">
        <v>0</v>
      </c>
      <c r="Z645" s="183">
        <v>0</v>
      </c>
      <c r="AA645" s="183">
        <v>0</v>
      </c>
      <c r="AB645" s="160">
        <f t="shared" si="160"/>
        <v>396</v>
      </c>
      <c r="AD645" s="223">
        <f t="shared" si="166"/>
        <v>44720</v>
      </c>
      <c r="AE645" s="301">
        <f>S645*Assumption!$K$7</f>
        <v>0</v>
      </c>
      <c r="AF645" s="301">
        <f>T645*Assumption!$K$10</f>
        <v>12693.6</v>
      </c>
      <c r="AG645" s="301">
        <f>U645*Assumption!$K$9</f>
        <v>4751.9999999999991</v>
      </c>
      <c r="AH645" s="301">
        <f>V645*Assumption!$K$11</f>
        <v>0</v>
      </c>
      <c r="AI645" s="301">
        <f>W645*Assumption!$K$6</f>
        <v>0</v>
      </c>
      <c r="AJ645" s="301">
        <f>X645*Assumption!$K$8</f>
        <v>0</v>
      </c>
      <c r="AK645" s="301">
        <f>Y645*Assumption!$K$12</f>
        <v>0</v>
      </c>
      <c r="AL645" s="301">
        <f>Z645*Assumption!$K$14</f>
        <v>0</v>
      </c>
      <c r="AM645" s="301">
        <f>AA645*Assumption!$K$13</f>
        <v>0</v>
      </c>
      <c r="AN645" s="160">
        <f t="shared" si="161"/>
        <v>17445.599999999999</v>
      </c>
    </row>
    <row r="646" spans="2:40" x14ac:dyDescent="0.35">
      <c r="B646" s="223">
        <f t="shared" si="164"/>
        <v>44721</v>
      </c>
      <c r="C646" s="200">
        <v>140</v>
      </c>
      <c r="D646" s="200">
        <f t="shared" si="162"/>
        <v>403.2</v>
      </c>
      <c r="E646" s="224">
        <v>31</v>
      </c>
      <c r="F646" s="224">
        <v>17.5</v>
      </c>
      <c r="G646" s="224">
        <v>194</v>
      </c>
      <c r="H646" s="224">
        <v>2.8</v>
      </c>
      <c r="I646" s="224">
        <v>75</v>
      </c>
      <c r="J646" s="224">
        <v>5.2</v>
      </c>
      <c r="K646" s="224">
        <v>210</v>
      </c>
      <c r="L646" s="224">
        <v>350</v>
      </c>
      <c r="M646" s="183">
        <v>0</v>
      </c>
      <c r="N646" s="228">
        <v>0</v>
      </c>
      <c r="O646" s="3"/>
      <c r="P646" s="223">
        <f t="shared" si="165"/>
        <v>44721</v>
      </c>
      <c r="Q646" s="200">
        <v>140</v>
      </c>
      <c r="R646" s="200">
        <f t="shared" si="163"/>
        <v>403.2</v>
      </c>
      <c r="S646" s="183">
        <v>0</v>
      </c>
      <c r="T646" s="183">
        <v>199.20000000000002</v>
      </c>
      <c r="U646" s="183">
        <v>197.99999999999997</v>
      </c>
      <c r="V646" s="183">
        <v>0</v>
      </c>
      <c r="W646" s="183">
        <v>0</v>
      </c>
      <c r="X646" s="183">
        <v>0</v>
      </c>
      <c r="Y646" s="183">
        <v>0</v>
      </c>
      <c r="Z646" s="183">
        <v>0</v>
      </c>
      <c r="AA646" s="183">
        <v>0</v>
      </c>
      <c r="AB646" s="160">
        <f t="shared" si="160"/>
        <v>397.2</v>
      </c>
      <c r="AD646" s="223">
        <f t="shared" si="166"/>
        <v>44721</v>
      </c>
      <c r="AE646" s="301">
        <f>S646*Assumption!$K$7</f>
        <v>0</v>
      </c>
      <c r="AF646" s="301">
        <f>T646*Assumption!$K$10</f>
        <v>8167.2000000000007</v>
      </c>
      <c r="AG646" s="301">
        <f>U646*Assumption!$K$9</f>
        <v>10889.999999999998</v>
      </c>
      <c r="AH646" s="301">
        <f>V646*Assumption!$K$11</f>
        <v>0</v>
      </c>
      <c r="AI646" s="301">
        <f>W646*Assumption!$K$6</f>
        <v>0</v>
      </c>
      <c r="AJ646" s="301">
        <f>X646*Assumption!$K$8</f>
        <v>0</v>
      </c>
      <c r="AK646" s="301">
        <f>Y646*Assumption!$K$12</f>
        <v>0</v>
      </c>
      <c r="AL646" s="301">
        <f>Z646*Assumption!$K$14</f>
        <v>0</v>
      </c>
      <c r="AM646" s="301">
        <f>AA646*Assumption!$K$13</f>
        <v>0</v>
      </c>
      <c r="AN646" s="160">
        <f t="shared" si="161"/>
        <v>19057.199999999997</v>
      </c>
    </row>
    <row r="647" spans="2:40" x14ac:dyDescent="0.35">
      <c r="B647" s="223">
        <f t="shared" si="164"/>
        <v>44722</v>
      </c>
      <c r="C647" s="200">
        <v>140</v>
      </c>
      <c r="D647" s="200">
        <f t="shared" si="162"/>
        <v>403.2</v>
      </c>
      <c r="E647" s="224">
        <v>31</v>
      </c>
      <c r="F647" s="224">
        <v>17.5</v>
      </c>
      <c r="G647" s="224">
        <v>194</v>
      </c>
      <c r="H647" s="224">
        <v>2.8</v>
      </c>
      <c r="I647" s="224">
        <v>75</v>
      </c>
      <c r="J647" s="224">
        <v>5.2</v>
      </c>
      <c r="K647" s="224">
        <v>210</v>
      </c>
      <c r="L647" s="224">
        <v>350</v>
      </c>
      <c r="M647" s="183">
        <v>0</v>
      </c>
      <c r="N647" s="228">
        <v>0</v>
      </c>
      <c r="O647" s="3"/>
      <c r="P647" s="223">
        <f t="shared" si="165"/>
        <v>44722</v>
      </c>
      <c r="Q647" s="200">
        <v>140</v>
      </c>
      <c r="R647" s="200">
        <f t="shared" si="163"/>
        <v>403.2</v>
      </c>
      <c r="S647" s="183">
        <v>120</v>
      </c>
      <c r="T647" s="183">
        <v>0</v>
      </c>
      <c r="U647" s="183">
        <v>279</v>
      </c>
      <c r="V647" s="183">
        <v>0</v>
      </c>
      <c r="W647" s="183">
        <v>0</v>
      </c>
      <c r="X647" s="183">
        <v>0</v>
      </c>
      <c r="Y647" s="183">
        <v>0</v>
      </c>
      <c r="Z647" s="183">
        <v>0</v>
      </c>
      <c r="AA647" s="183">
        <v>0</v>
      </c>
      <c r="AB647" s="160">
        <f t="shared" si="160"/>
        <v>399</v>
      </c>
      <c r="AD647" s="223">
        <f t="shared" si="166"/>
        <v>44722</v>
      </c>
      <c r="AE647" s="301">
        <f>S647*Assumption!$K$7</f>
        <v>9960</v>
      </c>
      <c r="AF647" s="301">
        <f>T647*Assumption!$K$10</f>
        <v>0</v>
      </c>
      <c r="AG647" s="301">
        <f>U647*Assumption!$K$9</f>
        <v>15345</v>
      </c>
      <c r="AH647" s="301">
        <f>V647*Assumption!$K$11</f>
        <v>0</v>
      </c>
      <c r="AI647" s="301">
        <f>W647*Assumption!$K$6</f>
        <v>0</v>
      </c>
      <c r="AJ647" s="301">
        <f>X647*Assumption!$K$8</f>
        <v>0</v>
      </c>
      <c r="AK647" s="301">
        <f>Y647*Assumption!$K$12</f>
        <v>0</v>
      </c>
      <c r="AL647" s="301">
        <f>Z647*Assumption!$K$14</f>
        <v>0</v>
      </c>
      <c r="AM647" s="301">
        <f>AA647*Assumption!$K$13</f>
        <v>0</v>
      </c>
      <c r="AN647" s="160">
        <f t="shared" si="161"/>
        <v>25305</v>
      </c>
    </row>
    <row r="648" spans="2:40" x14ac:dyDescent="0.35">
      <c r="B648" s="223">
        <f t="shared" si="164"/>
        <v>44723</v>
      </c>
      <c r="C648" s="200">
        <v>140</v>
      </c>
      <c r="D648" s="200">
        <f t="shared" si="162"/>
        <v>403.2</v>
      </c>
      <c r="E648" s="224">
        <v>31</v>
      </c>
      <c r="F648" s="224">
        <v>17.5</v>
      </c>
      <c r="G648" s="224">
        <v>194</v>
      </c>
      <c r="H648" s="224">
        <v>2.8</v>
      </c>
      <c r="I648" s="224">
        <v>75</v>
      </c>
      <c r="J648" s="224">
        <v>5.2</v>
      </c>
      <c r="K648" s="224">
        <v>210</v>
      </c>
      <c r="L648" s="224">
        <v>350</v>
      </c>
      <c r="M648" s="183">
        <v>0</v>
      </c>
      <c r="N648" s="228">
        <v>0</v>
      </c>
      <c r="O648" s="3"/>
      <c r="P648" s="223">
        <f t="shared" si="165"/>
        <v>44723</v>
      </c>
      <c r="Q648" s="200">
        <v>140</v>
      </c>
      <c r="R648" s="200">
        <f t="shared" si="163"/>
        <v>403.2</v>
      </c>
      <c r="S648" s="183">
        <v>60</v>
      </c>
      <c r="T648" s="183">
        <v>336</v>
      </c>
      <c r="U648" s="183">
        <v>0</v>
      </c>
      <c r="V648" s="183">
        <v>0</v>
      </c>
      <c r="W648" s="183">
        <v>0</v>
      </c>
      <c r="X648" s="183">
        <v>0</v>
      </c>
      <c r="Y648" s="183">
        <v>0</v>
      </c>
      <c r="Z648" s="183">
        <v>0</v>
      </c>
      <c r="AA648" s="183">
        <v>0</v>
      </c>
      <c r="AB648" s="160">
        <f t="shared" si="160"/>
        <v>396</v>
      </c>
      <c r="AD648" s="223">
        <f t="shared" si="166"/>
        <v>44723</v>
      </c>
      <c r="AE648" s="301">
        <f>S648*Assumption!$K$7</f>
        <v>4980</v>
      </c>
      <c r="AF648" s="301">
        <f>T648*Assumption!$K$10</f>
        <v>13776</v>
      </c>
      <c r="AG648" s="301">
        <f>U648*Assumption!$K$9</f>
        <v>0</v>
      </c>
      <c r="AH648" s="301">
        <f>V648*Assumption!$K$11</f>
        <v>0</v>
      </c>
      <c r="AI648" s="301">
        <f>W648*Assumption!$K$6</f>
        <v>0</v>
      </c>
      <c r="AJ648" s="301">
        <f>X648*Assumption!$K$8</f>
        <v>0</v>
      </c>
      <c r="AK648" s="301">
        <f>Y648*Assumption!$K$12</f>
        <v>0</v>
      </c>
      <c r="AL648" s="301">
        <f>Z648*Assumption!$K$14</f>
        <v>0</v>
      </c>
      <c r="AM648" s="301">
        <f>AA648*Assumption!$K$13</f>
        <v>0</v>
      </c>
      <c r="AN648" s="160">
        <f t="shared" si="161"/>
        <v>18756</v>
      </c>
    </row>
    <row r="649" spans="2:40" x14ac:dyDescent="0.35">
      <c r="B649" s="223">
        <f t="shared" si="164"/>
        <v>44724</v>
      </c>
      <c r="C649" s="200">
        <v>140</v>
      </c>
      <c r="D649" s="200">
        <f t="shared" si="162"/>
        <v>403.2</v>
      </c>
      <c r="E649" s="224">
        <v>30</v>
      </c>
      <c r="F649" s="224">
        <v>17.5</v>
      </c>
      <c r="G649" s="224">
        <v>200</v>
      </c>
      <c r="H649" s="224">
        <v>2.8</v>
      </c>
      <c r="I649" s="224">
        <v>74</v>
      </c>
      <c r="J649" s="224">
        <v>5.2</v>
      </c>
      <c r="K649" s="224">
        <v>210</v>
      </c>
      <c r="L649" s="224">
        <v>350</v>
      </c>
      <c r="M649" s="183">
        <v>0</v>
      </c>
      <c r="N649" s="228">
        <v>0</v>
      </c>
      <c r="O649" s="3"/>
      <c r="P649" s="223">
        <f t="shared" si="165"/>
        <v>44724</v>
      </c>
      <c r="Q649" s="200">
        <v>140</v>
      </c>
      <c r="R649" s="200">
        <f t="shared" si="163"/>
        <v>403.2</v>
      </c>
      <c r="S649" s="183">
        <v>66</v>
      </c>
      <c r="T649" s="183">
        <v>240</v>
      </c>
      <c r="U649" s="183">
        <v>86.399999999999991</v>
      </c>
      <c r="V649" s="183">
        <v>0</v>
      </c>
      <c r="W649" s="183">
        <v>0</v>
      </c>
      <c r="X649" s="183">
        <v>0</v>
      </c>
      <c r="Y649" s="183">
        <v>0</v>
      </c>
      <c r="Z649" s="183">
        <v>0</v>
      </c>
      <c r="AA649" s="183">
        <v>0</v>
      </c>
      <c r="AB649" s="160">
        <f t="shared" si="160"/>
        <v>392.4</v>
      </c>
      <c r="AD649" s="223">
        <f t="shared" si="166"/>
        <v>44724</v>
      </c>
      <c r="AE649" s="301">
        <f>S649*Assumption!$K$7</f>
        <v>5478</v>
      </c>
      <c r="AF649" s="301">
        <f>T649*Assumption!$K$10</f>
        <v>9840</v>
      </c>
      <c r="AG649" s="301">
        <f>U649*Assumption!$K$9</f>
        <v>4751.9999999999991</v>
      </c>
      <c r="AH649" s="301">
        <f>V649*Assumption!$K$11</f>
        <v>0</v>
      </c>
      <c r="AI649" s="301">
        <f>W649*Assumption!$K$6</f>
        <v>0</v>
      </c>
      <c r="AJ649" s="301">
        <f>X649*Assumption!$K$8</f>
        <v>0</v>
      </c>
      <c r="AK649" s="301">
        <f>Y649*Assumption!$K$12</f>
        <v>0</v>
      </c>
      <c r="AL649" s="301">
        <f>Z649*Assumption!$K$14</f>
        <v>0</v>
      </c>
      <c r="AM649" s="301">
        <f>AA649*Assumption!$K$13</f>
        <v>0</v>
      </c>
      <c r="AN649" s="160">
        <f t="shared" si="161"/>
        <v>20070</v>
      </c>
    </row>
    <row r="650" spans="2:40" x14ac:dyDescent="0.35">
      <c r="B650" s="223">
        <f t="shared" si="164"/>
        <v>44725</v>
      </c>
      <c r="C650" s="200">
        <v>140</v>
      </c>
      <c r="D650" s="200">
        <f t="shared" si="162"/>
        <v>403.2</v>
      </c>
      <c r="E650" s="224">
        <v>30</v>
      </c>
      <c r="F650" s="224">
        <v>17.5</v>
      </c>
      <c r="G650" s="224">
        <v>200</v>
      </c>
      <c r="H650" s="224">
        <v>2.8</v>
      </c>
      <c r="I650" s="224">
        <v>74</v>
      </c>
      <c r="J650" s="224">
        <v>5.2</v>
      </c>
      <c r="K650" s="224">
        <v>210</v>
      </c>
      <c r="L650" s="224">
        <v>350</v>
      </c>
      <c r="M650" s="183">
        <v>0</v>
      </c>
      <c r="N650" s="228">
        <v>0</v>
      </c>
      <c r="O650" s="3"/>
      <c r="P650" s="223">
        <f t="shared" si="165"/>
        <v>44725</v>
      </c>
      <c r="Q650" s="200">
        <v>140</v>
      </c>
      <c r="R650" s="200">
        <f t="shared" si="163"/>
        <v>403.2</v>
      </c>
      <c r="S650" s="183">
        <v>120</v>
      </c>
      <c r="T650" s="183">
        <v>117.60000000000001</v>
      </c>
      <c r="U650" s="183">
        <v>158.39999999999998</v>
      </c>
      <c r="V650" s="183">
        <v>0</v>
      </c>
      <c r="W650" s="183">
        <v>0</v>
      </c>
      <c r="X650" s="183">
        <v>0</v>
      </c>
      <c r="Y650" s="183">
        <v>0</v>
      </c>
      <c r="Z650" s="183">
        <v>0</v>
      </c>
      <c r="AA650" s="183">
        <v>0</v>
      </c>
      <c r="AB650" s="160">
        <f t="shared" si="160"/>
        <v>396</v>
      </c>
      <c r="AD650" s="223">
        <f t="shared" si="166"/>
        <v>44725</v>
      </c>
      <c r="AE650" s="301">
        <f>S650*Assumption!$K$7</f>
        <v>9960</v>
      </c>
      <c r="AF650" s="301">
        <f>T650*Assumption!$K$10</f>
        <v>4821.6000000000004</v>
      </c>
      <c r="AG650" s="301">
        <f>U650*Assumption!$K$9</f>
        <v>8711.9999999999982</v>
      </c>
      <c r="AH650" s="301">
        <f>V650*Assumption!$K$11</f>
        <v>0</v>
      </c>
      <c r="AI650" s="301">
        <f>W650*Assumption!$K$6</f>
        <v>0</v>
      </c>
      <c r="AJ650" s="301">
        <f>X650*Assumption!$K$8</f>
        <v>0</v>
      </c>
      <c r="AK650" s="301">
        <f>Y650*Assumption!$K$12</f>
        <v>0</v>
      </c>
      <c r="AL650" s="301">
        <f>Z650*Assumption!$K$14</f>
        <v>0</v>
      </c>
      <c r="AM650" s="301">
        <f>AA650*Assumption!$K$13</f>
        <v>0</v>
      </c>
      <c r="AN650" s="160">
        <f t="shared" si="161"/>
        <v>23493.599999999999</v>
      </c>
    </row>
    <row r="651" spans="2:40" x14ac:dyDescent="0.35">
      <c r="B651" s="223">
        <f t="shared" si="164"/>
        <v>44726</v>
      </c>
      <c r="C651" s="200">
        <v>140</v>
      </c>
      <c r="D651" s="200">
        <f t="shared" si="162"/>
        <v>403.2</v>
      </c>
      <c r="E651" s="224">
        <v>30</v>
      </c>
      <c r="F651" s="224">
        <v>17.5</v>
      </c>
      <c r="G651" s="224">
        <v>200</v>
      </c>
      <c r="H651" s="224">
        <v>2.8</v>
      </c>
      <c r="I651" s="224">
        <v>74</v>
      </c>
      <c r="J651" s="224">
        <v>5.2</v>
      </c>
      <c r="K651" s="224">
        <v>210</v>
      </c>
      <c r="L651" s="224">
        <v>350</v>
      </c>
      <c r="M651" s="183">
        <v>0</v>
      </c>
      <c r="N651" s="228">
        <v>0</v>
      </c>
      <c r="O651" s="3"/>
      <c r="P651" s="223">
        <f t="shared" si="165"/>
        <v>44726</v>
      </c>
      <c r="Q651" s="200">
        <v>140</v>
      </c>
      <c r="R651" s="200">
        <f t="shared" si="163"/>
        <v>403.2</v>
      </c>
      <c r="S651" s="183">
        <v>216</v>
      </c>
      <c r="T651" s="183">
        <v>0</v>
      </c>
      <c r="U651" s="183">
        <v>178.2</v>
      </c>
      <c r="V651" s="183">
        <v>0</v>
      </c>
      <c r="W651" s="183">
        <v>0</v>
      </c>
      <c r="X651" s="183">
        <v>0</v>
      </c>
      <c r="Y651" s="183">
        <v>0</v>
      </c>
      <c r="Z651" s="183">
        <v>0</v>
      </c>
      <c r="AA651" s="183">
        <v>0</v>
      </c>
      <c r="AB651" s="160">
        <f t="shared" si="160"/>
        <v>394.2</v>
      </c>
      <c r="AD651" s="223">
        <f t="shared" si="166"/>
        <v>44726</v>
      </c>
      <c r="AE651" s="301">
        <f>S651*Assumption!$K$7</f>
        <v>17928</v>
      </c>
      <c r="AF651" s="301">
        <f>T651*Assumption!$K$10</f>
        <v>0</v>
      </c>
      <c r="AG651" s="301">
        <f>U651*Assumption!$K$9</f>
        <v>9801</v>
      </c>
      <c r="AH651" s="301">
        <f>V651*Assumption!$K$11</f>
        <v>0</v>
      </c>
      <c r="AI651" s="301">
        <f>W651*Assumption!$K$6</f>
        <v>0</v>
      </c>
      <c r="AJ651" s="301">
        <f>X651*Assumption!$K$8</f>
        <v>0</v>
      </c>
      <c r="AK651" s="301">
        <f>Y651*Assumption!$K$12</f>
        <v>0</v>
      </c>
      <c r="AL651" s="301">
        <f>Z651*Assumption!$K$14</f>
        <v>0</v>
      </c>
      <c r="AM651" s="301">
        <f>AA651*Assumption!$K$13</f>
        <v>0</v>
      </c>
      <c r="AN651" s="160">
        <f t="shared" si="161"/>
        <v>27729</v>
      </c>
    </row>
    <row r="652" spans="2:40" x14ac:dyDescent="0.35">
      <c r="B652" s="223">
        <f t="shared" si="164"/>
        <v>44727</v>
      </c>
      <c r="C652" s="200">
        <v>140</v>
      </c>
      <c r="D652" s="200">
        <f t="shared" si="162"/>
        <v>403.2</v>
      </c>
      <c r="E652" s="224">
        <v>30</v>
      </c>
      <c r="F652" s="224">
        <v>17.5</v>
      </c>
      <c r="G652" s="224">
        <v>200</v>
      </c>
      <c r="H652" s="224">
        <v>2.8</v>
      </c>
      <c r="I652" s="224">
        <v>74</v>
      </c>
      <c r="J652" s="224">
        <v>5.2</v>
      </c>
      <c r="K652" s="224">
        <v>210</v>
      </c>
      <c r="L652" s="224">
        <v>350</v>
      </c>
      <c r="M652" s="183">
        <v>0</v>
      </c>
      <c r="N652" s="228">
        <v>0</v>
      </c>
      <c r="O652" s="3"/>
      <c r="P652" s="223">
        <f t="shared" si="165"/>
        <v>44727</v>
      </c>
      <c r="Q652" s="200">
        <v>140</v>
      </c>
      <c r="R652" s="200">
        <f t="shared" si="163"/>
        <v>403.2</v>
      </c>
      <c r="S652" s="183">
        <v>192</v>
      </c>
      <c r="T652" s="183">
        <v>0</v>
      </c>
      <c r="U652" s="183">
        <v>206.99999999999997</v>
      </c>
      <c r="V652" s="183">
        <v>0</v>
      </c>
      <c r="W652" s="183">
        <v>0</v>
      </c>
      <c r="X652" s="183">
        <v>0</v>
      </c>
      <c r="Y652" s="183">
        <v>0</v>
      </c>
      <c r="Z652" s="183">
        <v>0</v>
      </c>
      <c r="AA652" s="183">
        <v>0</v>
      </c>
      <c r="AB652" s="160">
        <f t="shared" si="160"/>
        <v>399</v>
      </c>
      <c r="AD652" s="223">
        <f t="shared" si="166"/>
        <v>44727</v>
      </c>
      <c r="AE652" s="301">
        <f>S652*Assumption!$K$7</f>
        <v>15936</v>
      </c>
      <c r="AF652" s="301">
        <f>T652*Assumption!$K$10</f>
        <v>0</v>
      </c>
      <c r="AG652" s="301">
        <f>U652*Assumption!$K$9</f>
        <v>11384.999999999998</v>
      </c>
      <c r="AH652" s="301">
        <f>V652*Assumption!$K$11</f>
        <v>0</v>
      </c>
      <c r="AI652" s="301">
        <f>W652*Assumption!$K$6</f>
        <v>0</v>
      </c>
      <c r="AJ652" s="301">
        <f>X652*Assumption!$K$8</f>
        <v>0</v>
      </c>
      <c r="AK652" s="301">
        <f>Y652*Assumption!$K$12</f>
        <v>0</v>
      </c>
      <c r="AL652" s="301">
        <f>Z652*Assumption!$K$14</f>
        <v>0</v>
      </c>
      <c r="AM652" s="301">
        <f>AA652*Assumption!$K$13</f>
        <v>0</v>
      </c>
      <c r="AN652" s="160">
        <f t="shared" si="161"/>
        <v>27321</v>
      </c>
    </row>
    <row r="653" spans="2:40" x14ac:dyDescent="0.35">
      <c r="B653" s="223">
        <f t="shared" si="164"/>
        <v>44728</v>
      </c>
      <c r="C653" s="200">
        <v>140</v>
      </c>
      <c r="D653" s="200">
        <f t="shared" si="162"/>
        <v>403.2</v>
      </c>
      <c r="E653" s="224">
        <v>30</v>
      </c>
      <c r="F653" s="224">
        <v>17.5</v>
      </c>
      <c r="G653" s="224">
        <v>200</v>
      </c>
      <c r="H653" s="224">
        <v>2.8</v>
      </c>
      <c r="I653" s="224">
        <v>74</v>
      </c>
      <c r="J653" s="224">
        <v>5.2</v>
      </c>
      <c r="K653" s="224">
        <v>210</v>
      </c>
      <c r="L653" s="224">
        <v>350</v>
      </c>
      <c r="M653" s="183">
        <v>0</v>
      </c>
      <c r="N653" s="228">
        <v>0</v>
      </c>
      <c r="O653" s="3"/>
      <c r="P653" s="223">
        <f t="shared" si="165"/>
        <v>44728</v>
      </c>
      <c r="Q653" s="200">
        <v>140</v>
      </c>
      <c r="R653" s="200">
        <f t="shared" si="163"/>
        <v>403.2</v>
      </c>
      <c r="S653" s="183">
        <v>0</v>
      </c>
      <c r="T653" s="183">
        <v>398.40000000000003</v>
      </c>
      <c r="U653" s="183">
        <v>0</v>
      </c>
      <c r="V653" s="183">
        <v>0</v>
      </c>
      <c r="W653" s="183">
        <v>0</v>
      </c>
      <c r="X653" s="183">
        <v>0</v>
      </c>
      <c r="Y653" s="183">
        <v>0</v>
      </c>
      <c r="Z653" s="183">
        <v>0</v>
      </c>
      <c r="AA653" s="183">
        <v>0</v>
      </c>
      <c r="AB653" s="160">
        <f t="shared" si="160"/>
        <v>398.40000000000003</v>
      </c>
      <c r="AD653" s="223">
        <f t="shared" si="166"/>
        <v>44728</v>
      </c>
      <c r="AE653" s="301">
        <f>S653*Assumption!$K$7</f>
        <v>0</v>
      </c>
      <c r="AF653" s="301">
        <f>T653*Assumption!$K$10</f>
        <v>16334.400000000001</v>
      </c>
      <c r="AG653" s="301">
        <f>U653*Assumption!$K$9</f>
        <v>0</v>
      </c>
      <c r="AH653" s="301">
        <f>V653*Assumption!$K$11</f>
        <v>0</v>
      </c>
      <c r="AI653" s="301">
        <f>W653*Assumption!$K$6</f>
        <v>0</v>
      </c>
      <c r="AJ653" s="301">
        <f>X653*Assumption!$K$8</f>
        <v>0</v>
      </c>
      <c r="AK653" s="301">
        <f>Y653*Assumption!$K$12</f>
        <v>0</v>
      </c>
      <c r="AL653" s="301">
        <f>Z653*Assumption!$K$14</f>
        <v>0</v>
      </c>
      <c r="AM653" s="301">
        <f>AA653*Assumption!$K$13</f>
        <v>0</v>
      </c>
      <c r="AN653" s="160">
        <f t="shared" si="161"/>
        <v>16334.400000000001</v>
      </c>
    </row>
    <row r="654" spans="2:40" x14ac:dyDescent="0.35">
      <c r="B654" s="223">
        <f t="shared" si="164"/>
        <v>44729</v>
      </c>
      <c r="C654" s="200">
        <v>140</v>
      </c>
      <c r="D654" s="200">
        <f t="shared" si="162"/>
        <v>403.2</v>
      </c>
      <c r="E654" s="224">
        <v>30</v>
      </c>
      <c r="F654" s="224">
        <v>17.5</v>
      </c>
      <c r="G654" s="224">
        <v>200</v>
      </c>
      <c r="H654" s="224">
        <v>2.8</v>
      </c>
      <c r="I654" s="224">
        <v>74</v>
      </c>
      <c r="J654" s="224">
        <v>5.2</v>
      </c>
      <c r="K654" s="224">
        <v>210</v>
      </c>
      <c r="L654" s="224">
        <v>350</v>
      </c>
      <c r="M654" s="183">
        <v>0</v>
      </c>
      <c r="N654" s="228">
        <v>0</v>
      </c>
      <c r="O654" s="3"/>
      <c r="P654" s="223">
        <f t="shared" si="165"/>
        <v>44729</v>
      </c>
      <c r="Q654" s="200">
        <v>140</v>
      </c>
      <c r="R654" s="200">
        <f t="shared" si="163"/>
        <v>403.2</v>
      </c>
      <c r="S654" s="183">
        <v>210</v>
      </c>
      <c r="T654" s="183">
        <v>108</v>
      </c>
      <c r="U654" s="183">
        <v>0</v>
      </c>
      <c r="V654" s="183">
        <v>75.900000000000006</v>
      </c>
      <c r="W654" s="183">
        <v>0</v>
      </c>
      <c r="X654" s="183">
        <v>0</v>
      </c>
      <c r="Y654" s="183">
        <v>0</v>
      </c>
      <c r="Z654" s="183">
        <v>0</v>
      </c>
      <c r="AA654" s="183">
        <v>0</v>
      </c>
      <c r="AB654" s="160">
        <f t="shared" si="160"/>
        <v>393.9</v>
      </c>
      <c r="AD654" s="223">
        <f t="shared" si="166"/>
        <v>44729</v>
      </c>
      <c r="AE654" s="301">
        <f>S654*Assumption!$K$7</f>
        <v>17430</v>
      </c>
      <c r="AF654" s="301">
        <f>T654*Assumption!$K$10</f>
        <v>4428</v>
      </c>
      <c r="AG654" s="301">
        <f>U654*Assumption!$K$9</f>
        <v>0</v>
      </c>
      <c r="AH654" s="301">
        <f>V654*Assumption!$K$11</f>
        <v>2808.3</v>
      </c>
      <c r="AI654" s="301">
        <f>W654*Assumption!$K$6</f>
        <v>0</v>
      </c>
      <c r="AJ654" s="301">
        <f>X654*Assumption!$K$8</f>
        <v>0</v>
      </c>
      <c r="AK654" s="301">
        <f>Y654*Assumption!$K$12</f>
        <v>0</v>
      </c>
      <c r="AL654" s="301">
        <f>Z654*Assumption!$K$14</f>
        <v>0</v>
      </c>
      <c r="AM654" s="301">
        <f>AA654*Assumption!$K$13</f>
        <v>0</v>
      </c>
      <c r="AN654" s="160">
        <f t="shared" si="161"/>
        <v>24666.3</v>
      </c>
    </row>
    <row r="655" spans="2:40" x14ac:dyDescent="0.35">
      <c r="B655" s="223">
        <f t="shared" si="164"/>
        <v>44730</v>
      </c>
      <c r="C655" s="200">
        <v>140</v>
      </c>
      <c r="D655" s="200">
        <f t="shared" si="162"/>
        <v>403.2</v>
      </c>
      <c r="E655" s="224">
        <v>30</v>
      </c>
      <c r="F655" s="224">
        <v>17.5</v>
      </c>
      <c r="G655" s="224">
        <v>200</v>
      </c>
      <c r="H655" s="224">
        <v>2.8</v>
      </c>
      <c r="I655" s="224">
        <v>74</v>
      </c>
      <c r="J655" s="224">
        <v>5.2</v>
      </c>
      <c r="K655" s="224">
        <v>210</v>
      </c>
      <c r="L655" s="224">
        <v>350</v>
      </c>
      <c r="M655" s="183">
        <v>0</v>
      </c>
      <c r="N655" s="228">
        <v>0</v>
      </c>
      <c r="O655" s="3"/>
      <c r="P655" s="223">
        <f t="shared" si="165"/>
        <v>44730</v>
      </c>
      <c r="Q655" s="200">
        <v>140</v>
      </c>
      <c r="R655" s="200">
        <f t="shared" si="163"/>
        <v>403.2</v>
      </c>
      <c r="S655" s="183">
        <v>0</v>
      </c>
      <c r="T655" s="183">
        <v>396</v>
      </c>
      <c r="U655" s="183">
        <v>0</v>
      </c>
      <c r="V655" s="183">
        <v>0</v>
      </c>
      <c r="W655" s="183">
        <v>0</v>
      </c>
      <c r="X655" s="183">
        <v>0</v>
      </c>
      <c r="Y655" s="183">
        <v>0</v>
      </c>
      <c r="Z655" s="183">
        <v>0</v>
      </c>
      <c r="AA655" s="183">
        <v>0</v>
      </c>
      <c r="AB655" s="160">
        <f t="shared" si="160"/>
        <v>396</v>
      </c>
      <c r="AD655" s="223">
        <f t="shared" si="166"/>
        <v>44730</v>
      </c>
      <c r="AE655" s="301">
        <f>S655*Assumption!$K$7</f>
        <v>0</v>
      </c>
      <c r="AF655" s="301">
        <f>T655*Assumption!$K$10</f>
        <v>16236</v>
      </c>
      <c r="AG655" s="301">
        <f>U655*Assumption!$K$9</f>
        <v>0</v>
      </c>
      <c r="AH655" s="301">
        <f>V655*Assumption!$K$11</f>
        <v>0</v>
      </c>
      <c r="AI655" s="301">
        <f>W655*Assumption!$K$6</f>
        <v>0</v>
      </c>
      <c r="AJ655" s="301">
        <f>X655*Assumption!$K$8</f>
        <v>0</v>
      </c>
      <c r="AK655" s="301">
        <f>Y655*Assumption!$K$12</f>
        <v>0</v>
      </c>
      <c r="AL655" s="301">
        <f>Z655*Assumption!$K$14</f>
        <v>0</v>
      </c>
      <c r="AM655" s="301">
        <f>AA655*Assumption!$K$13</f>
        <v>0</v>
      </c>
      <c r="AN655" s="160">
        <f t="shared" si="161"/>
        <v>16236</v>
      </c>
    </row>
    <row r="656" spans="2:40" x14ac:dyDescent="0.35">
      <c r="B656" s="223">
        <f t="shared" si="164"/>
        <v>44731</v>
      </c>
      <c r="C656" s="200">
        <v>140</v>
      </c>
      <c r="D656" s="200">
        <f t="shared" si="162"/>
        <v>403.2</v>
      </c>
      <c r="E656" s="224">
        <v>29</v>
      </c>
      <c r="F656" s="224">
        <v>17.5</v>
      </c>
      <c r="G656" s="224">
        <v>201</v>
      </c>
      <c r="H656" s="224">
        <v>2.8</v>
      </c>
      <c r="I656" s="224">
        <v>74</v>
      </c>
      <c r="J656" s="224">
        <v>5.3</v>
      </c>
      <c r="K656" s="224">
        <v>210</v>
      </c>
      <c r="L656" s="224">
        <v>350</v>
      </c>
      <c r="M656" s="183">
        <v>0</v>
      </c>
      <c r="N656" s="228">
        <v>0</v>
      </c>
      <c r="O656" s="3"/>
      <c r="P656" s="223">
        <f t="shared" si="165"/>
        <v>44731</v>
      </c>
      <c r="Q656" s="200">
        <v>140</v>
      </c>
      <c r="R656" s="200">
        <f t="shared" si="163"/>
        <v>403.2</v>
      </c>
      <c r="S656" s="183">
        <v>36</v>
      </c>
      <c r="T656" s="183">
        <v>360</v>
      </c>
      <c r="U656" s="183">
        <v>0</v>
      </c>
      <c r="V656" s="183">
        <v>0</v>
      </c>
      <c r="W656" s="183">
        <v>0</v>
      </c>
      <c r="X656" s="183">
        <v>0</v>
      </c>
      <c r="Y656" s="183">
        <v>0</v>
      </c>
      <c r="Z656" s="183">
        <v>0</v>
      </c>
      <c r="AA656" s="183">
        <v>0</v>
      </c>
      <c r="AB656" s="160">
        <f t="shared" si="160"/>
        <v>396</v>
      </c>
      <c r="AD656" s="223">
        <f t="shared" si="166"/>
        <v>44731</v>
      </c>
      <c r="AE656" s="301">
        <f>S656*Assumption!$K$7</f>
        <v>2988</v>
      </c>
      <c r="AF656" s="301">
        <f>T656*Assumption!$K$10</f>
        <v>14760</v>
      </c>
      <c r="AG656" s="301">
        <f>U656*Assumption!$K$9</f>
        <v>0</v>
      </c>
      <c r="AH656" s="301">
        <f>V656*Assumption!$K$11</f>
        <v>0</v>
      </c>
      <c r="AI656" s="301">
        <f>W656*Assumption!$K$6</f>
        <v>0</v>
      </c>
      <c r="AJ656" s="301">
        <f>X656*Assumption!$K$8</f>
        <v>0</v>
      </c>
      <c r="AK656" s="301">
        <f>Y656*Assumption!$K$12</f>
        <v>0</v>
      </c>
      <c r="AL656" s="301">
        <f>Z656*Assumption!$K$14</f>
        <v>0</v>
      </c>
      <c r="AM656" s="301">
        <f>AA656*Assumption!$K$13</f>
        <v>0</v>
      </c>
      <c r="AN656" s="160">
        <f t="shared" si="161"/>
        <v>17748</v>
      </c>
    </row>
    <row r="657" spans="2:40" x14ac:dyDescent="0.35">
      <c r="B657" s="223">
        <f t="shared" si="164"/>
        <v>44732</v>
      </c>
      <c r="C657" s="200">
        <v>140</v>
      </c>
      <c r="D657" s="200">
        <f t="shared" si="162"/>
        <v>403.2</v>
      </c>
      <c r="E657" s="224">
        <v>29</v>
      </c>
      <c r="F657" s="224">
        <v>17.5</v>
      </c>
      <c r="G657" s="224">
        <v>201</v>
      </c>
      <c r="H657" s="224">
        <v>2.8</v>
      </c>
      <c r="I657" s="224">
        <v>74</v>
      </c>
      <c r="J657" s="224">
        <v>5.3</v>
      </c>
      <c r="K657" s="224">
        <v>210</v>
      </c>
      <c r="L657" s="224">
        <v>350</v>
      </c>
      <c r="M657" s="183">
        <v>0</v>
      </c>
      <c r="N657" s="228">
        <v>0</v>
      </c>
      <c r="O657" s="3"/>
      <c r="P657" s="223">
        <f t="shared" si="165"/>
        <v>44732</v>
      </c>
      <c r="Q657" s="200">
        <v>140</v>
      </c>
      <c r="R657" s="200">
        <f t="shared" si="163"/>
        <v>403.2</v>
      </c>
      <c r="S657" s="183">
        <v>0</v>
      </c>
      <c r="T657" s="183">
        <v>216</v>
      </c>
      <c r="U657" s="183">
        <v>180</v>
      </c>
      <c r="V657" s="183">
        <v>0</v>
      </c>
      <c r="W657" s="183">
        <v>0</v>
      </c>
      <c r="X657" s="183">
        <v>0</v>
      </c>
      <c r="Y657" s="183">
        <v>0</v>
      </c>
      <c r="Z657" s="183">
        <v>0</v>
      </c>
      <c r="AA657" s="183">
        <v>0</v>
      </c>
      <c r="AB657" s="160">
        <f t="shared" si="160"/>
        <v>396</v>
      </c>
      <c r="AD657" s="223">
        <f t="shared" si="166"/>
        <v>44732</v>
      </c>
      <c r="AE657" s="301">
        <f>S657*Assumption!$K$7</f>
        <v>0</v>
      </c>
      <c r="AF657" s="301">
        <f>T657*Assumption!$K$10</f>
        <v>8856</v>
      </c>
      <c r="AG657" s="301">
        <f>U657*Assumption!$K$9</f>
        <v>9900</v>
      </c>
      <c r="AH657" s="301">
        <f>V657*Assumption!$K$11</f>
        <v>0</v>
      </c>
      <c r="AI657" s="301">
        <f>W657*Assumption!$K$6</f>
        <v>0</v>
      </c>
      <c r="AJ657" s="301">
        <f>X657*Assumption!$K$8</f>
        <v>0</v>
      </c>
      <c r="AK657" s="301">
        <f>Y657*Assumption!$K$12</f>
        <v>0</v>
      </c>
      <c r="AL657" s="301">
        <f>Z657*Assumption!$K$14</f>
        <v>0</v>
      </c>
      <c r="AM657" s="301">
        <f>AA657*Assumption!$K$13</f>
        <v>0</v>
      </c>
      <c r="AN657" s="160">
        <f t="shared" si="161"/>
        <v>18756</v>
      </c>
    </row>
    <row r="658" spans="2:40" x14ac:dyDescent="0.35">
      <c r="B658" s="223">
        <f t="shared" si="164"/>
        <v>44733</v>
      </c>
      <c r="C658" s="200">
        <v>140</v>
      </c>
      <c r="D658" s="200">
        <f t="shared" si="162"/>
        <v>403.2</v>
      </c>
      <c r="E658" s="224">
        <v>29</v>
      </c>
      <c r="F658" s="224">
        <v>17.5</v>
      </c>
      <c r="G658" s="224">
        <v>201</v>
      </c>
      <c r="H658" s="224">
        <v>2.8</v>
      </c>
      <c r="I658" s="224">
        <v>74</v>
      </c>
      <c r="J658" s="224">
        <v>5.3</v>
      </c>
      <c r="K658" s="224">
        <v>210</v>
      </c>
      <c r="L658" s="224">
        <v>350</v>
      </c>
      <c r="M658" s="183">
        <v>0</v>
      </c>
      <c r="N658" s="228">
        <v>0</v>
      </c>
      <c r="O658" s="3"/>
      <c r="P658" s="223">
        <f t="shared" si="165"/>
        <v>44733</v>
      </c>
      <c r="Q658" s="200">
        <v>140</v>
      </c>
      <c r="R658" s="200">
        <f t="shared" si="163"/>
        <v>403.2</v>
      </c>
      <c r="S658" s="183">
        <v>60</v>
      </c>
      <c r="T658" s="183">
        <v>336</v>
      </c>
      <c r="U658" s="183">
        <v>0</v>
      </c>
      <c r="V658" s="183">
        <v>0</v>
      </c>
      <c r="W658" s="183">
        <v>0</v>
      </c>
      <c r="X658" s="183">
        <v>0</v>
      </c>
      <c r="Y658" s="183">
        <v>0</v>
      </c>
      <c r="Z658" s="183">
        <v>0</v>
      </c>
      <c r="AA658" s="183">
        <v>0</v>
      </c>
      <c r="AB658" s="160">
        <f t="shared" si="160"/>
        <v>396</v>
      </c>
      <c r="AD658" s="223">
        <f t="shared" si="166"/>
        <v>44733</v>
      </c>
      <c r="AE658" s="301">
        <f>S658*Assumption!$K$7</f>
        <v>4980</v>
      </c>
      <c r="AF658" s="301">
        <f>T658*Assumption!$K$10</f>
        <v>13776</v>
      </c>
      <c r="AG658" s="301">
        <f>U658*Assumption!$K$9</f>
        <v>0</v>
      </c>
      <c r="AH658" s="301">
        <f>V658*Assumption!$K$11</f>
        <v>0</v>
      </c>
      <c r="AI658" s="301">
        <f>W658*Assumption!$K$6</f>
        <v>0</v>
      </c>
      <c r="AJ658" s="301">
        <f>X658*Assumption!$K$8</f>
        <v>0</v>
      </c>
      <c r="AK658" s="301">
        <f>Y658*Assumption!$K$12</f>
        <v>0</v>
      </c>
      <c r="AL658" s="301">
        <f>Z658*Assumption!$K$14</f>
        <v>0</v>
      </c>
      <c r="AM658" s="301">
        <f>AA658*Assumption!$K$13</f>
        <v>0</v>
      </c>
      <c r="AN658" s="160">
        <f t="shared" si="161"/>
        <v>18756</v>
      </c>
    </row>
    <row r="659" spans="2:40" x14ac:dyDescent="0.35">
      <c r="B659" s="223">
        <f t="shared" si="164"/>
        <v>44734</v>
      </c>
      <c r="C659" s="200">
        <v>140</v>
      </c>
      <c r="D659" s="200">
        <f t="shared" si="162"/>
        <v>403.2</v>
      </c>
      <c r="E659" s="224">
        <v>29</v>
      </c>
      <c r="F659" s="224">
        <v>17.5</v>
      </c>
      <c r="G659" s="224">
        <v>201</v>
      </c>
      <c r="H659" s="224">
        <v>2.8</v>
      </c>
      <c r="I659" s="224">
        <v>74</v>
      </c>
      <c r="J659" s="224">
        <v>5.3</v>
      </c>
      <c r="K659" s="224">
        <v>210</v>
      </c>
      <c r="L659" s="224">
        <v>350</v>
      </c>
      <c r="M659" s="183">
        <v>0</v>
      </c>
      <c r="N659" s="228">
        <v>0</v>
      </c>
      <c r="O659" s="3"/>
      <c r="P659" s="223">
        <f t="shared" si="165"/>
        <v>44734</v>
      </c>
      <c r="Q659" s="200">
        <v>140</v>
      </c>
      <c r="R659" s="200">
        <f t="shared" si="163"/>
        <v>403.2</v>
      </c>
      <c r="S659" s="183">
        <v>0</v>
      </c>
      <c r="T659" s="183">
        <v>240</v>
      </c>
      <c r="U659" s="183">
        <v>156.6</v>
      </c>
      <c r="V659" s="183">
        <v>0</v>
      </c>
      <c r="W659" s="183">
        <v>0</v>
      </c>
      <c r="X659" s="183">
        <v>0</v>
      </c>
      <c r="Y659" s="183">
        <v>0</v>
      </c>
      <c r="Z659" s="183">
        <v>0</v>
      </c>
      <c r="AA659" s="183">
        <v>0</v>
      </c>
      <c r="AB659" s="160">
        <f t="shared" si="160"/>
        <v>396.6</v>
      </c>
      <c r="AD659" s="223">
        <f t="shared" si="166"/>
        <v>44734</v>
      </c>
      <c r="AE659" s="301">
        <f>S659*Assumption!$K$7</f>
        <v>0</v>
      </c>
      <c r="AF659" s="301">
        <f>T659*Assumption!$K$10</f>
        <v>9840</v>
      </c>
      <c r="AG659" s="301">
        <f>U659*Assumption!$K$9</f>
        <v>8613</v>
      </c>
      <c r="AH659" s="301">
        <f>V659*Assumption!$K$11</f>
        <v>0</v>
      </c>
      <c r="AI659" s="301">
        <f>W659*Assumption!$K$6</f>
        <v>0</v>
      </c>
      <c r="AJ659" s="301">
        <f>X659*Assumption!$K$8</f>
        <v>0</v>
      </c>
      <c r="AK659" s="301">
        <f>Y659*Assumption!$K$12</f>
        <v>0</v>
      </c>
      <c r="AL659" s="301">
        <f>Z659*Assumption!$K$14</f>
        <v>0</v>
      </c>
      <c r="AM659" s="301">
        <f>AA659*Assumption!$K$13</f>
        <v>0</v>
      </c>
      <c r="AN659" s="160">
        <f t="shared" si="161"/>
        <v>18453</v>
      </c>
    </row>
    <row r="660" spans="2:40" x14ac:dyDescent="0.35">
      <c r="B660" s="223">
        <f t="shared" si="164"/>
        <v>44735</v>
      </c>
      <c r="C660" s="200">
        <v>140</v>
      </c>
      <c r="D660" s="200">
        <f t="shared" si="162"/>
        <v>403.2</v>
      </c>
      <c r="E660" s="224">
        <v>29</v>
      </c>
      <c r="F660" s="224">
        <v>17.5</v>
      </c>
      <c r="G660" s="224">
        <v>201</v>
      </c>
      <c r="H660" s="224">
        <v>2.8</v>
      </c>
      <c r="I660" s="224">
        <v>74</v>
      </c>
      <c r="J660" s="224">
        <v>5.3</v>
      </c>
      <c r="K660" s="224">
        <v>210</v>
      </c>
      <c r="L660" s="224">
        <v>350</v>
      </c>
      <c r="M660" s="183">
        <v>0</v>
      </c>
      <c r="N660" s="228">
        <v>0</v>
      </c>
      <c r="O660" s="3"/>
      <c r="P660" s="223">
        <f t="shared" si="165"/>
        <v>44735</v>
      </c>
      <c r="Q660" s="200">
        <v>140</v>
      </c>
      <c r="R660" s="200">
        <f t="shared" si="163"/>
        <v>403.2</v>
      </c>
      <c r="S660" s="183">
        <v>0</v>
      </c>
      <c r="T660" s="183">
        <v>398.40000000000003</v>
      </c>
      <c r="U660" s="183">
        <v>0</v>
      </c>
      <c r="V660" s="183">
        <v>0</v>
      </c>
      <c r="W660" s="183">
        <v>0</v>
      </c>
      <c r="X660" s="183">
        <v>0</v>
      </c>
      <c r="Y660" s="183">
        <v>0</v>
      </c>
      <c r="Z660" s="183">
        <v>0</v>
      </c>
      <c r="AA660" s="183">
        <v>0</v>
      </c>
      <c r="AB660" s="160">
        <f t="shared" si="160"/>
        <v>398.40000000000003</v>
      </c>
      <c r="AD660" s="223">
        <f t="shared" si="166"/>
        <v>44735</v>
      </c>
      <c r="AE660" s="301">
        <f>S660*Assumption!$K$7</f>
        <v>0</v>
      </c>
      <c r="AF660" s="301">
        <f>T660*Assumption!$K$10</f>
        <v>16334.400000000001</v>
      </c>
      <c r="AG660" s="301">
        <f>U660*Assumption!$K$9</f>
        <v>0</v>
      </c>
      <c r="AH660" s="301">
        <f>V660*Assumption!$K$11</f>
        <v>0</v>
      </c>
      <c r="AI660" s="301">
        <f>W660*Assumption!$K$6</f>
        <v>0</v>
      </c>
      <c r="AJ660" s="301">
        <f>X660*Assumption!$K$8</f>
        <v>0</v>
      </c>
      <c r="AK660" s="301">
        <f>Y660*Assumption!$K$12</f>
        <v>0</v>
      </c>
      <c r="AL660" s="301">
        <f>Z660*Assumption!$K$14</f>
        <v>0</v>
      </c>
      <c r="AM660" s="301">
        <f>AA660*Assumption!$K$13</f>
        <v>0</v>
      </c>
      <c r="AN660" s="160">
        <f t="shared" si="161"/>
        <v>16334.400000000001</v>
      </c>
    </row>
    <row r="661" spans="2:40" x14ac:dyDescent="0.35">
      <c r="B661" s="223">
        <f t="shared" si="164"/>
        <v>44736</v>
      </c>
      <c r="C661" s="200">
        <v>140</v>
      </c>
      <c r="D661" s="200">
        <f t="shared" si="162"/>
        <v>403.2</v>
      </c>
      <c r="E661" s="224">
        <v>29</v>
      </c>
      <c r="F661" s="224">
        <v>17.5</v>
      </c>
      <c r="G661" s="224">
        <v>201</v>
      </c>
      <c r="H661" s="224">
        <v>2.8</v>
      </c>
      <c r="I661" s="224">
        <v>74</v>
      </c>
      <c r="J661" s="224">
        <v>5.3</v>
      </c>
      <c r="K661" s="224">
        <v>210</v>
      </c>
      <c r="L661" s="224">
        <v>350</v>
      </c>
      <c r="M661" s="183">
        <v>0</v>
      </c>
      <c r="N661" s="228">
        <v>0</v>
      </c>
      <c r="O661" s="3"/>
      <c r="P661" s="223">
        <f t="shared" si="165"/>
        <v>44736</v>
      </c>
      <c r="Q661" s="200">
        <v>140</v>
      </c>
      <c r="R661" s="200">
        <f t="shared" si="163"/>
        <v>403.2</v>
      </c>
      <c r="S661" s="183">
        <v>0</v>
      </c>
      <c r="T661" s="183">
        <v>321.60000000000002</v>
      </c>
      <c r="U661" s="183">
        <v>0</v>
      </c>
      <c r="V661" s="183">
        <v>75.900000000000006</v>
      </c>
      <c r="W661" s="183">
        <v>0</v>
      </c>
      <c r="X661" s="183">
        <v>0</v>
      </c>
      <c r="Y661" s="183">
        <v>0</v>
      </c>
      <c r="Z661" s="183">
        <v>0</v>
      </c>
      <c r="AA661" s="183">
        <v>0</v>
      </c>
      <c r="AB661" s="160">
        <f t="shared" si="160"/>
        <v>397.5</v>
      </c>
      <c r="AD661" s="223">
        <f t="shared" si="166"/>
        <v>44736</v>
      </c>
      <c r="AE661" s="301">
        <f>S661*Assumption!$K$7</f>
        <v>0</v>
      </c>
      <c r="AF661" s="301">
        <f>T661*Assumption!$K$10</f>
        <v>13185.6</v>
      </c>
      <c r="AG661" s="301">
        <f>U661*Assumption!$K$9</f>
        <v>0</v>
      </c>
      <c r="AH661" s="301">
        <f>V661*Assumption!$K$11</f>
        <v>2808.3</v>
      </c>
      <c r="AI661" s="301">
        <f>W661*Assumption!$K$6</f>
        <v>0</v>
      </c>
      <c r="AJ661" s="301">
        <f>X661*Assumption!$K$8</f>
        <v>0</v>
      </c>
      <c r="AK661" s="301">
        <f>Y661*Assumption!$K$12</f>
        <v>0</v>
      </c>
      <c r="AL661" s="301">
        <f>Z661*Assumption!$K$14</f>
        <v>0</v>
      </c>
      <c r="AM661" s="301">
        <f>AA661*Assumption!$K$13</f>
        <v>0</v>
      </c>
      <c r="AN661" s="160">
        <f t="shared" si="161"/>
        <v>15993.900000000001</v>
      </c>
    </row>
    <row r="662" spans="2:40" x14ac:dyDescent="0.35">
      <c r="B662" s="223">
        <f t="shared" si="164"/>
        <v>44737</v>
      </c>
      <c r="C662" s="200">
        <v>140</v>
      </c>
      <c r="D662" s="200">
        <f t="shared" si="162"/>
        <v>403.2</v>
      </c>
      <c r="E662" s="224">
        <v>33</v>
      </c>
      <c r="F662" s="224">
        <v>17.5</v>
      </c>
      <c r="G662" s="224">
        <v>193</v>
      </c>
      <c r="H662" s="224">
        <v>2.8</v>
      </c>
      <c r="I662" s="224">
        <v>74.150000000000006</v>
      </c>
      <c r="J662" s="224">
        <v>5.4</v>
      </c>
      <c r="K662" s="224">
        <v>210.25</v>
      </c>
      <c r="L662" s="224">
        <v>350</v>
      </c>
      <c r="M662" s="183">
        <v>0</v>
      </c>
      <c r="N662" s="228">
        <v>0</v>
      </c>
      <c r="O662" s="3"/>
      <c r="P662" s="223">
        <f t="shared" si="165"/>
        <v>44737</v>
      </c>
      <c r="Q662" s="200">
        <v>140</v>
      </c>
      <c r="R662" s="200">
        <f t="shared" si="163"/>
        <v>403.2</v>
      </c>
      <c r="S662" s="183">
        <v>144</v>
      </c>
      <c r="T662" s="183">
        <v>0</v>
      </c>
      <c r="U662" s="183">
        <v>251.99999999999997</v>
      </c>
      <c r="V662" s="183">
        <v>0</v>
      </c>
      <c r="W662" s="183">
        <v>0</v>
      </c>
      <c r="X662" s="183">
        <v>0</v>
      </c>
      <c r="Y662" s="183">
        <v>0</v>
      </c>
      <c r="Z662" s="183">
        <v>0</v>
      </c>
      <c r="AA662" s="183">
        <v>0</v>
      </c>
      <c r="AB662" s="160">
        <f t="shared" si="160"/>
        <v>396</v>
      </c>
      <c r="AD662" s="223">
        <f t="shared" si="166"/>
        <v>44737</v>
      </c>
      <c r="AE662" s="301">
        <f>S662*Assumption!$K$7</f>
        <v>11952</v>
      </c>
      <c r="AF662" s="301">
        <f>T662*Assumption!$K$10</f>
        <v>0</v>
      </c>
      <c r="AG662" s="301">
        <f>U662*Assumption!$K$9</f>
        <v>13859.999999999998</v>
      </c>
      <c r="AH662" s="301">
        <f>V662*Assumption!$K$11</f>
        <v>0</v>
      </c>
      <c r="AI662" s="301">
        <f>W662*Assumption!$K$6</f>
        <v>0</v>
      </c>
      <c r="AJ662" s="301">
        <f>X662*Assumption!$K$8</f>
        <v>0</v>
      </c>
      <c r="AK662" s="301">
        <f>Y662*Assumption!$K$12</f>
        <v>0</v>
      </c>
      <c r="AL662" s="301">
        <f>Z662*Assumption!$K$14</f>
        <v>0</v>
      </c>
      <c r="AM662" s="301">
        <f>AA662*Assumption!$K$13</f>
        <v>0</v>
      </c>
      <c r="AN662" s="160">
        <f t="shared" si="161"/>
        <v>25812</v>
      </c>
    </row>
    <row r="663" spans="2:40" x14ac:dyDescent="0.35">
      <c r="B663" s="223">
        <f t="shared" si="164"/>
        <v>44738</v>
      </c>
      <c r="C663" s="200">
        <v>140</v>
      </c>
      <c r="D663" s="200">
        <f t="shared" si="162"/>
        <v>403.2</v>
      </c>
      <c r="E663" s="224">
        <v>33</v>
      </c>
      <c r="F663" s="224">
        <v>17.5</v>
      </c>
      <c r="G663" s="224">
        <v>193</v>
      </c>
      <c r="H663" s="224">
        <v>2.8</v>
      </c>
      <c r="I663" s="224">
        <v>74.150000000000006</v>
      </c>
      <c r="J663" s="224">
        <v>5.4</v>
      </c>
      <c r="K663" s="224">
        <v>210.25</v>
      </c>
      <c r="L663" s="224">
        <v>350</v>
      </c>
      <c r="M663" s="183">
        <v>0</v>
      </c>
      <c r="N663" s="228">
        <v>0</v>
      </c>
      <c r="O663" s="3"/>
      <c r="P663" s="223">
        <f t="shared" si="165"/>
        <v>44738</v>
      </c>
      <c r="Q663" s="200">
        <v>140</v>
      </c>
      <c r="R663" s="200">
        <f t="shared" si="163"/>
        <v>403.2</v>
      </c>
      <c r="S663" s="183">
        <v>0</v>
      </c>
      <c r="T663" s="183">
        <v>398.40000000000003</v>
      </c>
      <c r="U663" s="183">
        <v>0</v>
      </c>
      <c r="V663" s="183">
        <v>0</v>
      </c>
      <c r="W663" s="183">
        <v>0</v>
      </c>
      <c r="X663" s="183">
        <v>0</v>
      </c>
      <c r="Y663" s="183">
        <v>0</v>
      </c>
      <c r="Z663" s="183">
        <v>0</v>
      </c>
      <c r="AA663" s="183">
        <v>0</v>
      </c>
      <c r="AB663" s="160">
        <f t="shared" si="160"/>
        <v>398.40000000000003</v>
      </c>
      <c r="AD663" s="223">
        <f t="shared" si="166"/>
        <v>44738</v>
      </c>
      <c r="AE663" s="301">
        <f>S663*Assumption!$K$7</f>
        <v>0</v>
      </c>
      <c r="AF663" s="301">
        <f>T663*Assumption!$K$10</f>
        <v>16334.400000000001</v>
      </c>
      <c r="AG663" s="301">
        <f>U663*Assumption!$K$9</f>
        <v>0</v>
      </c>
      <c r="AH663" s="301">
        <f>V663*Assumption!$K$11</f>
        <v>0</v>
      </c>
      <c r="AI663" s="301">
        <f>W663*Assumption!$K$6</f>
        <v>0</v>
      </c>
      <c r="AJ663" s="301">
        <f>X663*Assumption!$K$8</f>
        <v>0</v>
      </c>
      <c r="AK663" s="301">
        <f>Y663*Assumption!$K$12</f>
        <v>0</v>
      </c>
      <c r="AL663" s="301">
        <f>Z663*Assumption!$K$14</f>
        <v>0</v>
      </c>
      <c r="AM663" s="301">
        <f>AA663*Assumption!$K$13</f>
        <v>0</v>
      </c>
      <c r="AN663" s="160">
        <f t="shared" si="161"/>
        <v>16334.400000000001</v>
      </c>
    </row>
    <row r="664" spans="2:40" x14ac:dyDescent="0.35">
      <c r="B664" s="223">
        <f t="shared" si="164"/>
        <v>44739</v>
      </c>
      <c r="C664" s="200">
        <v>140</v>
      </c>
      <c r="D664" s="200">
        <f t="shared" si="162"/>
        <v>403.2</v>
      </c>
      <c r="E664" s="224">
        <v>33</v>
      </c>
      <c r="F664" s="224">
        <v>17.5</v>
      </c>
      <c r="G664" s="224">
        <v>193</v>
      </c>
      <c r="H664" s="224">
        <v>2.8</v>
      </c>
      <c r="I664" s="224">
        <v>74.150000000000006</v>
      </c>
      <c r="J664" s="224">
        <v>5.4</v>
      </c>
      <c r="K664" s="224">
        <v>210.25</v>
      </c>
      <c r="L664" s="224">
        <v>350</v>
      </c>
      <c r="M664" s="183">
        <v>0</v>
      </c>
      <c r="N664" s="228">
        <v>0</v>
      </c>
      <c r="O664" s="3"/>
      <c r="P664" s="223">
        <f t="shared" si="165"/>
        <v>44739</v>
      </c>
      <c r="Q664" s="200">
        <v>140</v>
      </c>
      <c r="R664" s="200">
        <f t="shared" si="163"/>
        <v>403.2</v>
      </c>
      <c r="S664" s="183">
        <v>60</v>
      </c>
      <c r="T664" s="183">
        <v>336</v>
      </c>
      <c r="U664" s="183">
        <v>0</v>
      </c>
      <c r="V664" s="183">
        <v>0</v>
      </c>
      <c r="W664" s="183">
        <v>0</v>
      </c>
      <c r="X664" s="183">
        <v>0</v>
      </c>
      <c r="Y664" s="183">
        <v>0</v>
      </c>
      <c r="Z664" s="183">
        <v>0</v>
      </c>
      <c r="AA664" s="183">
        <v>0</v>
      </c>
      <c r="AB664" s="160">
        <f t="shared" si="160"/>
        <v>396</v>
      </c>
      <c r="AD664" s="223">
        <f t="shared" si="166"/>
        <v>44739</v>
      </c>
      <c r="AE664" s="301">
        <f>S664*Assumption!$K$7</f>
        <v>4980</v>
      </c>
      <c r="AF664" s="301">
        <f>T664*Assumption!$K$10</f>
        <v>13776</v>
      </c>
      <c r="AG664" s="301">
        <f>U664*Assumption!$K$9</f>
        <v>0</v>
      </c>
      <c r="AH664" s="301">
        <f>V664*Assumption!$K$11</f>
        <v>0</v>
      </c>
      <c r="AI664" s="301">
        <f>W664*Assumption!$K$6</f>
        <v>0</v>
      </c>
      <c r="AJ664" s="301">
        <f>X664*Assumption!$K$8</f>
        <v>0</v>
      </c>
      <c r="AK664" s="301">
        <f>Y664*Assumption!$K$12</f>
        <v>0</v>
      </c>
      <c r="AL664" s="301">
        <f>Z664*Assumption!$K$14</f>
        <v>0</v>
      </c>
      <c r="AM664" s="301">
        <f>AA664*Assumption!$K$13</f>
        <v>0</v>
      </c>
      <c r="AN664" s="160">
        <f t="shared" si="161"/>
        <v>18756</v>
      </c>
    </row>
    <row r="665" spans="2:40" x14ac:dyDescent="0.35">
      <c r="B665" s="223">
        <f t="shared" si="164"/>
        <v>44740</v>
      </c>
      <c r="C665" s="200">
        <v>140</v>
      </c>
      <c r="D665" s="200">
        <f t="shared" si="162"/>
        <v>403.2</v>
      </c>
      <c r="E665" s="224">
        <v>33</v>
      </c>
      <c r="F665" s="224">
        <v>17.5</v>
      </c>
      <c r="G665" s="224">
        <v>193</v>
      </c>
      <c r="H665" s="224">
        <v>2.8</v>
      </c>
      <c r="I665" s="224">
        <v>74.150000000000006</v>
      </c>
      <c r="J665" s="224">
        <v>5.4</v>
      </c>
      <c r="K665" s="224">
        <v>210.25</v>
      </c>
      <c r="L665" s="224">
        <v>350</v>
      </c>
      <c r="M665" s="183">
        <v>0</v>
      </c>
      <c r="N665" s="228">
        <v>0</v>
      </c>
      <c r="O665" s="3"/>
      <c r="P665" s="223">
        <f t="shared" si="165"/>
        <v>44740</v>
      </c>
      <c r="Q665" s="200">
        <v>140</v>
      </c>
      <c r="R665" s="200">
        <f t="shared" si="163"/>
        <v>403.2</v>
      </c>
      <c r="S665" s="183">
        <v>0</v>
      </c>
      <c r="T665" s="183">
        <v>396</v>
      </c>
      <c r="U665" s="183">
        <v>0</v>
      </c>
      <c r="V665" s="183">
        <v>0</v>
      </c>
      <c r="W665" s="183">
        <v>0</v>
      </c>
      <c r="X665" s="183">
        <v>0</v>
      </c>
      <c r="Y665" s="183">
        <v>0</v>
      </c>
      <c r="Z665" s="183">
        <v>0</v>
      </c>
      <c r="AA665" s="183">
        <v>0</v>
      </c>
      <c r="AB665" s="160">
        <f t="shared" si="160"/>
        <v>396</v>
      </c>
      <c r="AD665" s="223">
        <f t="shared" si="166"/>
        <v>44740</v>
      </c>
      <c r="AE665" s="301">
        <f>S665*Assumption!$K$7</f>
        <v>0</v>
      </c>
      <c r="AF665" s="301">
        <f>T665*Assumption!$K$10</f>
        <v>16236</v>
      </c>
      <c r="AG665" s="301">
        <f>U665*Assumption!$K$9</f>
        <v>0</v>
      </c>
      <c r="AH665" s="301">
        <f>V665*Assumption!$K$11</f>
        <v>0</v>
      </c>
      <c r="AI665" s="301">
        <f>W665*Assumption!$K$6</f>
        <v>0</v>
      </c>
      <c r="AJ665" s="301">
        <f>X665*Assumption!$K$8</f>
        <v>0</v>
      </c>
      <c r="AK665" s="301">
        <f>Y665*Assumption!$K$12</f>
        <v>0</v>
      </c>
      <c r="AL665" s="301">
        <f>Z665*Assumption!$K$14</f>
        <v>0</v>
      </c>
      <c r="AM665" s="301">
        <f>AA665*Assumption!$K$13</f>
        <v>0</v>
      </c>
      <c r="AN665" s="160">
        <f t="shared" si="161"/>
        <v>16236</v>
      </c>
    </row>
    <row r="666" spans="2:40" x14ac:dyDescent="0.35">
      <c r="B666" s="223">
        <f t="shared" si="164"/>
        <v>44741</v>
      </c>
      <c r="C666" s="183">
        <v>0</v>
      </c>
      <c r="D666" s="200">
        <f t="shared" si="162"/>
        <v>0</v>
      </c>
      <c r="E666" s="183">
        <v>0</v>
      </c>
      <c r="F666" s="183">
        <v>0</v>
      </c>
      <c r="G666" s="183">
        <v>0</v>
      </c>
      <c r="H666" s="183">
        <v>0</v>
      </c>
      <c r="I666" s="183">
        <v>0</v>
      </c>
      <c r="J666" s="183">
        <v>0</v>
      </c>
      <c r="K666" s="183">
        <v>0</v>
      </c>
      <c r="L666" s="183">
        <v>0</v>
      </c>
      <c r="M666" s="183">
        <v>0</v>
      </c>
      <c r="N666" s="228">
        <v>0</v>
      </c>
      <c r="O666" s="3"/>
      <c r="P666" s="223">
        <f t="shared" si="165"/>
        <v>44741</v>
      </c>
      <c r="Q666" s="183">
        <v>0</v>
      </c>
      <c r="R666" s="183">
        <v>0</v>
      </c>
      <c r="S666" s="183">
        <v>0</v>
      </c>
      <c r="T666" s="183">
        <v>0</v>
      </c>
      <c r="U666" s="183">
        <v>0</v>
      </c>
      <c r="V666" s="183">
        <v>0</v>
      </c>
      <c r="W666" s="183">
        <v>0</v>
      </c>
      <c r="X666" s="183">
        <v>0</v>
      </c>
      <c r="Y666" s="183">
        <v>0</v>
      </c>
      <c r="Z666" s="183">
        <v>0</v>
      </c>
      <c r="AA666" s="183">
        <v>0</v>
      </c>
      <c r="AB666" s="226">
        <f t="shared" si="160"/>
        <v>0</v>
      </c>
      <c r="AD666" s="223">
        <f t="shared" si="166"/>
        <v>44741</v>
      </c>
      <c r="AE666" s="301">
        <f>S666*Assumption!$K$7</f>
        <v>0</v>
      </c>
      <c r="AF666" s="301">
        <f>T666*Assumption!$K$10</f>
        <v>0</v>
      </c>
      <c r="AG666" s="301">
        <f>U666*Assumption!$K$9</f>
        <v>0</v>
      </c>
      <c r="AH666" s="301">
        <f>V666*Assumption!$K$11</f>
        <v>0</v>
      </c>
      <c r="AI666" s="301">
        <f>W666*Assumption!$K$6</f>
        <v>0</v>
      </c>
      <c r="AJ666" s="301">
        <f>X666*Assumption!$K$8</f>
        <v>0</v>
      </c>
      <c r="AK666" s="301">
        <f>Y666*Assumption!$K$12</f>
        <v>0</v>
      </c>
      <c r="AL666" s="301">
        <f>Z666*Assumption!$K$14</f>
        <v>0</v>
      </c>
      <c r="AM666" s="301">
        <f>AA666*Assumption!$K$13</f>
        <v>0</v>
      </c>
      <c r="AN666" s="226">
        <f t="shared" si="161"/>
        <v>0</v>
      </c>
    </row>
    <row r="667" spans="2:40" x14ac:dyDescent="0.35">
      <c r="B667" s="223">
        <f t="shared" si="164"/>
        <v>44742</v>
      </c>
      <c r="C667" s="183">
        <v>0</v>
      </c>
      <c r="D667" s="200">
        <f t="shared" si="162"/>
        <v>0</v>
      </c>
      <c r="E667" s="183">
        <v>0</v>
      </c>
      <c r="F667" s="183">
        <v>0</v>
      </c>
      <c r="G667" s="183">
        <v>0</v>
      </c>
      <c r="H667" s="183">
        <v>0</v>
      </c>
      <c r="I667" s="183">
        <v>0</v>
      </c>
      <c r="J667" s="183">
        <v>0</v>
      </c>
      <c r="K667" s="183">
        <v>0</v>
      </c>
      <c r="L667" s="183">
        <v>0</v>
      </c>
      <c r="M667" s="183">
        <v>0</v>
      </c>
      <c r="N667" s="228">
        <v>0</v>
      </c>
      <c r="O667" s="3"/>
      <c r="P667" s="223">
        <f t="shared" si="165"/>
        <v>44742</v>
      </c>
      <c r="Q667" s="183">
        <v>0</v>
      </c>
      <c r="R667" s="183">
        <v>0</v>
      </c>
      <c r="S667" s="183">
        <v>0</v>
      </c>
      <c r="T667" s="183">
        <v>0</v>
      </c>
      <c r="U667" s="183">
        <v>0</v>
      </c>
      <c r="V667" s="183">
        <v>0</v>
      </c>
      <c r="W667" s="183">
        <v>0</v>
      </c>
      <c r="X667" s="183">
        <v>0</v>
      </c>
      <c r="Y667" s="183">
        <v>0</v>
      </c>
      <c r="Z667" s="183">
        <v>0</v>
      </c>
      <c r="AA667" s="183">
        <v>0</v>
      </c>
      <c r="AB667" s="226">
        <f t="shared" si="160"/>
        <v>0</v>
      </c>
      <c r="AD667" s="223">
        <f t="shared" si="166"/>
        <v>44742</v>
      </c>
      <c r="AE667" s="301">
        <f>S667*Assumption!$K$7</f>
        <v>0</v>
      </c>
      <c r="AF667" s="301">
        <f>T667*Assumption!$K$10</f>
        <v>0</v>
      </c>
      <c r="AG667" s="301">
        <f>U667*Assumption!$K$9</f>
        <v>0</v>
      </c>
      <c r="AH667" s="301">
        <f>V667*Assumption!$K$11</f>
        <v>0</v>
      </c>
      <c r="AI667" s="301">
        <f>W667*Assumption!$K$6</f>
        <v>0</v>
      </c>
      <c r="AJ667" s="301">
        <f>X667*Assumption!$K$8</f>
        <v>0</v>
      </c>
      <c r="AK667" s="301">
        <f>Y667*Assumption!$K$12</f>
        <v>0</v>
      </c>
      <c r="AL667" s="301">
        <f>Z667*Assumption!$K$14</f>
        <v>0</v>
      </c>
      <c r="AM667" s="301">
        <f>AA667*Assumption!$K$13</f>
        <v>0</v>
      </c>
      <c r="AN667" s="226">
        <f t="shared" si="161"/>
        <v>0</v>
      </c>
    </row>
    <row r="668" spans="2:40" ht="15" thickBot="1" x14ac:dyDescent="0.4">
      <c r="B668" s="194" t="s">
        <v>183</v>
      </c>
      <c r="C668" s="229">
        <f t="shared" ref="C668:N668" si="167">SUM(C638:C667)</f>
        <v>3920</v>
      </c>
      <c r="D668" s="229">
        <f t="shared" si="167"/>
        <v>11289.600000000002</v>
      </c>
      <c r="E668" s="229">
        <f t="shared" si="167"/>
        <v>863</v>
      </c>
      <c r="F668" s="229">
        <f t="shared" si="167"/>
        <v>490</v>
      </c>
      <c r="G668" s="229">
        <f t="shared" si="167"/>
        <v>5488</v>
      </c>
      <c r="H668" s="229">
        <f t="shared" si="167"/>
        <v>78.399999999999963</v>
      </c>
      <c r="I668" s="229">
        <f t="shared" si="167"/>
        <v>2077.6000000000004</v>
      </c>
      <c r="J668" s="229">
        <f t="shared" si="167"/>
        <v>147.00000000000003</v>
      </c>
      <c r="K668" s="229">
        <f t="shared" si="167"/>
        <v>5881</v>
      </c>
      <c r="L668" s="229">
        <f t="shared" si="167"/>
        <v>9800</v>
      </c>
      <c r="M668" s="229">
        <f t="shared" si="167"/>
        <v>0</v>
      </c>
      <c r="N668" s="230">
        <f t="shared" si="167"/>
        <v>0</v>
      </c>
      <c r="P668" s="194" t="s">
        <v>183</v>
      </c>
      <c r="Q668" s="229">
        <f>SUM(Q638:Q667)</f>
        <v>3920</v>
      </c>
      <c r="R668" s="229">
        <f>SUM(R638:R667)</f>
        <v>11289.600000000002</v>
      </c>
      <c r="S668" s="197">
        <f>SUM(S638:S667)</f>
        <v>2706</v>
      </c>
      <c r="T668" s="197">
        <f>SUM(T638:T667)</f>
        <v>6114</v>
      </c>
      <c r="U668" s="197">
        <f t="shared" ref="U668:AB668" si="168">SUM(U638:U667)</f>
        <v>2120.3999999999996</v>
      </c>
      <c r="V668" s="197">
        <f t="shared" si="168"/>
        <v>151.80000000000001</v>
      </c>
      <c r="W668" s="197">
        <f t="shared" si="168"/>
        <v>0</v>
      </c>
      <c r="X668" s="197">
        <f t="shared" si="168"/>
        <v>0</v>
      </c>
      <c r="Y668" s="197">
        <f t="shared" si="168"/>
        <v>0</v>
      </c>
      <c r="Z668" s="197">
        <f t="shared" si="168"/>
        <v>0</v>
      </c>
      <c r="AA668" s="197">
        <f t="shared" si="168"/>
        <v>0</v>
      </c>
      <c r="AB668" s="198">
        <f t="shared" si="168"/>
        <v>11092.199999999999</v>
      </c>
      <c r="AD668" s="194" t="s">
        <v>183</v>
      </c>
      <c r="AE668" s="197">
        <f>SUM(AE638:AE667)</f>
        <v>224598</v>
      </c>
      <c r="AF668" s="197">
        <f>SUM(AF638:AF667)</f>
        <v>250674</v>
      </c>
      <c r="AG668" s="197">
        <f t="shared" ref="AG668:AN668" si="169">SUM(AG638:AG667)</f>
        <v>116622</v>
      </c>
      <c r="AH668" s="197">
        <f t="shared" si="169"/>
        <v>5616.6</v>
      </c>
      <c r="AI668" s="197">
        <f t="shared" si="169"/>
        <v>0</v>
      </c>
      <c r="AJ668" s="197">
        <f t="shared" si="169"/>
        <v>0</v>
      </c>
      <c r="AK668" s="197">
        <f t="shared" si="169"/>
        <v>0</v>
      </c>
      <c r="AL668" s="197">
        <f t="shared" si="169"/>
        <v>0</v>
      </c>
      <c r="AM668" s="197">
        <f t="shared" si="169"/>
        <v>0</v>
      </c>
      <c r="AN668" s="198">
        <f t="shared" si="169"/>
        <v>597510.6</v>
      </c>
    </row>
    <row r="669" spans="2:40" x14ac:dyDescent="0.35">
      <c r="B669" s="190"/>
      <c r="C669" s="191"/>
      <c r="D669" s="191"/>
      <c r="E669" s="191"/>
      <c r="F669" s="191"/>
      <c r="G669" s="191"/>
      <c r="H669" s="191"/>
      <c r="I669" s="191"/>
      <c r="J669" s="191"/>
      <c r="K669" s="191"/>
      <c r="L669" s="191"/>
      <c r="M669" s="191"/>
      <c r="N669" s="191"/>
      <c r="P669" s="190"/>
      <c r="Q669" s="191"/>
      <c r="R669" s="191"/>
      <c r="S669" s="191"/>
      <c r="T669" s="191"/>
      <c r="U669" s="191"/>
      <c r="V669" s="191"/>
      <c r="W669" s="191"/>
      <c r="X669" s="191"/>
      <c r="Y669" s="191"/>
      <c r="Z669" s="191"/>
      <c r="AA669" s="191"/>
      <c r="AB669" s="191"/>
      <c r="AD669" s="190"/>
      <c r="AE669" s="191"/>
      <c r="AF669" s="191"/>
      <c r="AG669" s="191"/>
      <c r="AH669" s="191"/>
      <c r="AI669" s="191"/>
      <c r="AJ669" s="191"/>
      <c r="AK669" s="191"/>
      <c r="AL669" s="191"/>
      <c r="AM669" s="191"/>
      <c r="AN669" s="191"/>
    </row>
    <row r="670" spans="2:40" ht="15" thickBot="1" x14ac:dyDescent="0.4">
      <c r="B670" s="190"/>
      <c r="C670" s="191"/>
      <c r="D670" s="191"/>
      <c r="E670" s="191"/>
      <c r="F670" s="191"/>
      <c r="G670" s="191"/>
      <c r="H670" s="191"/>
      <c r="I670" s="191"/>
      <c r="J670" s="191"/>
      <c r="K670" s="191"/>
      <c r="L670" s="191"/>
      <c r="M670" s="191"/>
      <c r="N670" s="191"/>
      <c r="P670" s="190"/>
      <c r="Q670" s="191"/>
      <c r="R670" s="191"/>
      <c r="S670" s="191"/>
      <c r="T670" s="191"/>
      <c r="U670" s="191"/>
      <c r="V670" s="191"/>
      <c r="W670" s="191"/>
      <c r="X670" s="191"/>
      <c r="Y670" s="191"/>
      <c r="Z670" s="191"/>
      <c r="AA670" s="191"/>
      <c r="AB670" s="191"/>
      <c r="AD670" s="190"/>
      <c r="AE670" s="191"/>
      <c r="AF670" s="191"/>
      <c r="AG670" s="191"/>
      <c r="AH670" s="191"/>
      <c r="AI670" s="191"/>
      <c r="AJ670" s="191"/>
      <c r="AK670" s="191"/>
      <c r="AL670" s="191"/>
      <c r="AM670" s="191"/>
      <c r="AN670" s="191"/>
    </row>
    <row r="671" spans="2:40" ht="21" x14ac:dyDescent="0.5">
      <c r="B671" s="565" t="s">
        <v>207</v>
      </c>
      <c r="C671" s="566"/>
      <c r="D671" s="566"/>
      <c r="E671" s="566"/>
      <c r="F671" s="566"/>
      <c r="G671" s="566"/>
      <c r="H671" s="566"/>
      <c r="I671" s="566"/>
      <c r="J671" s="566"/>
      <c r="K671" s="566"/>
      <c r="L671" s="566"/>
      <c r="M671" s="566"/>
      <c r="N671" s="567"/>
      <c r="P671" s="565" t="s">
        <v>211</v>
      </c>
      <c r="Q671" s="566"/>
      <c r="R671" s="566"/>
      <c r="S671" s="566"/>
      <c r="T671" s="566"/>
      <c r="U671" s="566"/>
      <c r="V671" s="566"/>
      <c r="W671" s="566"/>
      <c r="X671" s="566"/>
      <c r="Y671" s="566"/>
      <c r="Z671" s="566"/>
      <c r="AA671" s="566"/>
      <c r="AB671" s="567"/>
      <c r="AD671" s="565" t="s">
        <v>211</v>
      </c>
      <c r="AE671" s="566"/>
      <c r="AF671" s="566"/>
      <c r="AG671" s="566"/>
      <c r="AH671" s="566"/>
      <c r="AI671" s="566"/>
      <c r="AJ671" s="566"/>
      <c r="AK671" s="566"/>
      <c r="AL671" s="566"/>
      <c r="AM671" s="566"/>
      <c r="AN671" s="567"/>
    </row>
    <row r="672" spans="2:40" ht="21.5" thickBot="1" x14ac:dyDescent="0.55000000000000004">
      <c r="B672" s="574">
        <v>44743</v>
      </c>
      <c r="C672" s="575"/>
      <c r="D672" s="575"/>
      <c r="E672" s="575"/>
      <c r="F672" s="575"/>
      <c r="G672" s="575"/>
      <c r="H672" s="575"/>
      <c r="I672" s="575"/>
      <c r="J672" s="575"/>
      <c r="K672" s="575"/>
      <c r="L672" s="575"/>
      <c r="M672" s="575"/>
      <c r="N672" s="576"/>
      <c r="P672" s="568">
        <v>44743</v>
      </c>
      <c r="Q672" s="569"/>
      <c r="R672" s="569"/>
      <c r="S672" s="569"/>
      <c r="T672" s="569"/>
      <c r="U672" s="569"/>
      <c r="V672" s="569"/>
      <c r="W672" s="569"/>
      <c r="X672" s="569"/>
      <c r="Y672" s="569"/>
      <c r="Z672" s="569"/>
      <c r="AA672" s="569"/>
      <c r="AB672" s="570"/>
      <c r="AD672" s="568">
        <v>44743</v>
      </c>
      <c r="AE672" s="569"/>
      <c r="AF672" s="569"/>
      <c r="AG672" s="569"/>
      <c r="AH672" s="569"/>
      <c r="AI672" s="569"/>
      <c r="AJ672" s="569"/>
      <c r="AK672" s="569"/>
      <c r="AL672" s="569"/>
      <c r="AM672" s="569"/>
      <c r="AN672" s="570"/>
    </row>
    <row r="673" spans="2:40" ht="15" thickBot="1" x14ac:dyDescent="0.4">
      <c r="B673" s="577" t="s">
        <v>185</v>
      </c>
      <c r="C673" s="578"/>
      <c r="D673" s="578"/>
      <c r="E673" s="578"/>
      <c r="F673" s="578"/>
      <c r="G673" s="578"/>
      <c r="H673" s="578"/>
      <c r="I673" s="578"/>
      <c r="J673" s="578"/>
      <c r="K673" s="578"/>
      <c r="L673" s="578"/>
      <c r="M673" s="578"/>
      <c r="N673" s="579"/>
      <c r="P673" s="571" t="s">
        <v>213</v>
      </c>
      <c r="Q673" s="572"/>
      <c r="R673" s="572"/>
      <c r="S673" s="572"/>
      <c r="T673" s="572"/>
      <c r="U673" s="572"/>
      <c r="V673" s="572"/>
      <c r="W673" s="572"/>
      <c r="X673" s="572"/>
      <c r="Y673" s="572"/>
      <c r="Z673" s="572"/>
      <c r="AA673" s="572"/>
      <c r="AB673" s="573"/>
      <c r="AD673" s="571" t="s">
        <v>342</v>
      </c>
      <c r="AE673" s="572"/>
      <c r="AF673" s="572"/>
      <c r="AG673" s="572"/>
      <c r="AH673" s="572"/>
      <c r="AI673" s="572"/>
      <c r="AJ673" s="572"/>
      <c r="AK673" s="572"/>
      <c r="AL673" s="572"/>
      <c r="AM673" s="572"/>
      <c r="AN673" s="573"/>
    </row>
    <row r="674" spans="2:40" ht="29.5" thickBot="1" x14ac:dyDescent="0.4">
      <c r="B674" s="231" t="s">
        <v>10</v>
      </c>
      <c r="C674" s="176" t="s">
        <v>187</v>
      </c>
      <c r="D674" s="174" t="s">
        <v>188</v>
      </c>
      <c r="E674" s="176" t="s">
        <v>189</v>
      </c>
      <c r="F674" s="176" t="s">
        <v>47</v>
      </c>
      <c r="G674" s="176" t="s">
        <v>190</v>
      </c>
      <c r="H674" s="176" t="s">
        <v>345</v>
      </c>
      <c r="I674" s="176" t="s">
        <v>191</v>
      </c>
      <c r="J674" s="176" t="s">
        <v>192</v>
      </c>
      <c r="K674" s="176" t="s">
        <v>193</v>
      </c>
      <c r="L674" s="193" t="s">
        <v>194</v>
      </c>
      <c r="M674" s="176" t="s">
        <v>195</v>
      </c>
      <c r="N674" s="177" t="s">
        <v>196</v>
      </c>
      <c r="O674" s="232"/>
      <c r="P674" s="173" t="s">
        <v>10</v>
      </c>
      <c r="Q674" s="174" t="s">
        <v>187</v>
      </c>
      <c r="R674" s="174" t="s">
        <v>188</v>
      </c>
      <c r="S674" s="175" t="s">
        <v>197</v>
      </c>
      <c r="T674" s="174" t="s">
        <v>198</v>
      </c>
      <c r="U674" s="176" t="s">
        <v>199</v>
      </c>
      <c r="V674" s="176" t="s">
        <v>200</v>
      </c>
      <c r="W674" s="176" t="s">
        <v>201</v>
      </c>
      <c r="X674" s="176" t="s">
        <v>202</v>
      </c>
      <c r="Y674" s="176" t="s">
        <v>203</v>
      </c>
      <c r="Z674" s="176" t="s">
        <v>204</v>
      </c>
      <c r="AA674" s="176" t="s">
        <v>205</v>
      </c>
      <c r="AB674" s="177" t="s">
        <v>206</v>
      </c>
      <c r="AD674" s="173" t="s">
        <v>10</v>
      </c>
      <c r="AE674" s="175" t="s">
        <v>197</v>
      </c>
      <c r="AF674" s="174" t="s">
        <v>198</v>
      </c>
      <c r="AG674" s="176" t="s">
        <v>199</v>
      </c>
      <c r="AH674" s="176" t="s">
        <v>200</v>
      </c>
      <c r="AI674" s="176" t="s">
        <v>201</v>
      </c>
      <c r="AJ674" s="176" t="s">
        <v>202</v>
      </c>
      <c r="AK674" s="176" t="s">
        <v>203</v>
      </c>
      <c r="AL674" s="176" t="s">
        <v>204</v>
      </c>
      <c r="AM674" s="176" t="s">
        <v>205</v>
      </c>
      <c r="AN674" s="177" t="s">
        <v>339</v>
      </c>
    </row>
    <row r="675" spans="2:40" x14ac:dyDescent="0.35">
      <c r="B675" s="218">
        <v>44743</v>
      </c>
      <c r="C675" s="178">
        <v>140</v>
      </c>
      <c r="D675" s="178">
        <f>C675*2.88</f>
        <v>403.2</v>
      </c>
      <c r="E675" s="219">
        <v>27</v>
      </c>
      <c r="F675" s="219">
        <v>18.25</v>
      </c>
      <c r="G675" s="219">
        <v>197</v>
      </c>
      <c r="H675" s="219">
        <v>1.8</v>
      </c>
      <c r="I675" s="219">
        <v>44</v>
      </c>
      <c r="J675" s="219">
        <v>4.2</v>
      </c>
      <c r="K675" s="219">
        <v>210</v>
      </c>
      <c r="L675" s="219">
        <v>210</v>
      </c>
      <c r="M675" s="224">
        <v>0</v>
      </c>
      <c r="N675" s="220">
        <v>0</v>
      </c>
      <c r="O675" s="233"/>
      <c r="P675" s="218">
        <v>44743</v>
      </c>
      <c r="Q675" s="178">
        <v>140</v>
      </c>
      <c r="R675" s="178">
        <f t="shared" ref="R675:R702" si="170">Q675*2.88</f>
        <v>403.2</v>
      </c>
      <c r="S675" s="181">
        <v>54</v>
      </c>
      <c r="T675" s="181">
        <v>336</v>
      </c>
      <c r="U675" s="181">
        <v>0</v>
      </c>
      <c r="V675" s="181">
        <v>0</v>
      </c>
      <c r="W675" s="181">
        <v>0</v>
      </c>
      <c r="X675" s="181">
        <v>0</v>
      </c>
      <c r="Y675" s="181">
        <v>0</v>
      </c>
      <c r="Z675" s="181">
        <v>0</v>
      </c>
      <c r="AA675" s="181">
        <v>0</v>
      </c>
      <c r="AB675" s="234">
        <f t="shared" ref="AB675:AB704" si="171">SUM(S675:AA675)</f>
        <v>390</v>
      </c>
      <c r="AD675" s="218">
        <v>44743</v>
      </c>
      <c r="AE675" s="301">
        <f>S675*Assumption!$K$7</f>
        <v>4482</v>
      </c>
      <c r="AF675" s="301">
        <f>T675*Assumption!$K$10</f>
        <v>13776</v>
      </c>
      <c r="AG675" s="301">
        <f>U675*Assumption!$K$9</f>
        <v>0</v>
      </c>
      <c r="AH675" s="301">
        <f>V675*Assumption!$K$11</f>
        <v>0</v>
      </c>
      <c r="AI675" s="301">
        <f>W675*Assumption!$K$6</f>
        <v>0</v>
      </c>
      <c r="AJ675" s="301">
        <f>X675*Assumption!$K$8</f>
        <v>0</v>
      </c>
      <c r="AK675" s="301">
        <f>Y675*Assumption!$K$12</f>
        <v>0</v>
      </c>
      <c r="AL675" s="301">
        <f>Z675*Assumption!$K$14</f>
        <v>0</v>
      </c>
      <c r="AM675" s="301">
        <f>AA675*Assumption!$K$13</f>
        <v>0</v>
      </c>
      <c r="AN675" s="234">
        <f t="shared" ref="AN675:AN704" si="172">SUM(AE675:AM675)</f>
        <v>18258</v>
      </c>
    </row>
    <row r="676" spans="2:40" x14ac:dyDescent="0.35">
      <c r="B676" s="223">
        <f>B675+1</f>
        <v>44744</v>
      </c>
      <c r="C676" s="200">
        <v>140</v>
      </c>
      <c r="D676" s="178">
        <f t="shared" ref="D676:D704" si="173">C676*2.88</f>
        <v>403.2</v>
      </c>
      <c r="E676" s="224">
        <v>27</v>
      </c>
      <c r="F676" s="224">
        <v>18.25</v>
      </c>
      <c r="G676" s="224">
        <v>197</v>
      </c>
      <c r="H676" s="224">
        <v>1.8</v>
      </c>
      <c r="I676" s="224">
        <v>44</v>
      </c>
      <c r="J676" s="224">
        <v>4.2</v>
      </c>
      <c r="K676" s="224">
        <v>210</v>
      </c>
      <c r="L676" s="224">
        <v>210</v>
      </c>
      <c r="M676" s="224">
        <v>0</v>
      </c>
      <c r="N676" s="220">
        <v>0</v>
      </c>
      <c r="O676" s="233"/>
      <c r="P676" s="223">
        <f>P675+1</f>
        <v>44744</v>
      </c>
      <c r="Q676" s="200">
        <v>140</v>
      </c>
      <c r="R676" s="200">
        <f t="shared" si="170"/>
        <v>403.2</v>
      </c>
      <c r="S676" s="183">
        <v>78</v>
      </c>
      <c r="T676" s="183">
        <v>247.20000000000002</v>
      </c>
      <c r="U676" s="183">
        <v>62.999999999999993</v>
      </c>
      <c r="V676" s="183">
        <v>0</v>
      </c>
      <c r="W676" s="183">
        <v>0</v>
      </c>
      <c r="X676" s="183">
        <v>0</v>
      </c>
      <c r="Y676" s="183">
        <v>0</v>
      </c>
      <c r="Z676" s="183">
        <v>0</v>
      </c>
      <c r="AA676" s="183">
        <v>0</v>
      </c>
      <c r="AB676" s="235">
        <f t="shared" si="171"/>
        <v>388.20000000000005</v>
      </c>
      <c r="AD676" s="223">
        <f>AD675+1</f>
        <v>44744</v>
      </c>
      <c r="AE676" s="301">
        <f>S676*Assumption!$K$7</f>
        <v>6474</v>
      </c>
      <c r="AF676" s="301">
        <f>T676*Assumption!$K$10</f>
        <v>10135.200000000001</v>
      </c>
      <c r="AG676" s="301">
        <f>U676*Assumption!$K$9</f>
        <v>3464.9999999999995</v>
      </c>
      <c r="AH676" s="301">
        <f>V676*Assumption!$K$11</f>
        <v>0</v>
      </c>
      <c r="AI676" s="301">
        <f>W676*Assumption!$K$6</f>
        <v>0</v>
      </c>
      <c r="AJ676" s="301">
        <f>X676*Assumption!$K$8</f>
        <v>0</v>
      </c>
      <c r="AK676" s="301">
        <f>Y676*Assumption!$K$12</f>
        <v>0</v>
      </c>
      <c r="AL676" s="301">
        <f>Z676*Assumption!$K$14</f>
        <v>0</v>
      </c>
      <c r="AM676" s="301">
        <f>AA676*Assumption!$K$13</f>
        <v>0</v>
      </c>
      <c r="AN676" s="235">
        <f t="shared" si="172"/>
        <v>20074.2</v>
      </c>
    </row>
    <row r="677" spans="2:40" x14ac:dyDescent="0.35">
      <c r="B677" s="223">
        <f t="shared" ref="B677:B704" si="174">B676+1</f>
        <v>44745</v>
      </c>
      <c r="C677" s="200">
        <v>140</v>
      </c>
      <c r="D677" s="178">
        <f t="shared" si="173"/>
        <v>403.2</v>
      </c>
      <c r="E677" s="224">
        <v>27</v>
      </c>
      <c r="F677" s="224">
        <v>18.25</v>
      </c>
      <c r="G677" s="224">
        <v>197</v>
      </c>
      <c r="H677" s="224">
        <v>1.8</v>
      </c>
      <c r="I677" s="224">
        <v>44</v>
      </c>
      <c r="J677" s="224">
        <v>4.2</v>
      </c>
      <c r="K677" s="224">
        <v>210</v>
      </c>
      <c r="L677" s="224">
        <v>210</v>
      </c>
      <c r="M677" s="224">
        <v>0</v>
      </c>
      <c r="N677" s="220">
        <v>0</v>
      </c>
      <c r="O677" s="233"/>
      <c r="P677" s="223">
        <f t="shared" ref="P677:P704" si="175">P676+1</f>
        <v>44745</v>
      </c>
      <c r="Q677" s="200">
        <v>140</v>
      </c>
      <c r="R677" s="200">
        <f t="shared" si="170"/>
        <v>403.2</v>
      </c>
      <c r="S677" s="183">
        <v>267.60000000000002</v>
      </c>
      <c r="T677" s="183">
        <v>120</v>
      </c>
      <c r="U677" s="183">
        <v>0</v>
      </c>
      <c r="V677" s="183">
        <v>0</v>
      </c>
      <c r="W677" s="183">
        <v>0</v>
      </c>
      <c r="X677" s="183">
        <v>0</v>
      </c>
      <c r="Y677" s="183">
        <v>0</v>
      </c>
      <c r="Z677" s="183">
        <v>0</v>
      </c>
      <c r="AA677" s="183">
        <v>0</v>
      </c>
      <c r="AB677" s="235">
        <f t="shared" si="171"/>
        <v>387.6</v>
      </c>
      <c r="AD677" s="223">
        <f t="shared" ref="AD677:AD704" si="176">AD676+1</f>
        <v>44745</v>
      </c>
      <c r="AE677" s="301">
        <f>S677*Assumption!$K$7</f>
        <v>22210.800000000003</v>
      </c>
      <c r="AF677" s="301">
        <f>T677*Assumption!$K$10</f>
        <v>4920</v>
      </c>
      <c r="AG677" s="301">
        <f>U677*Assumption!$K$9</f>
        <v>0</v>
      </c>
      <c r="AH677" s="301">
        <f>V677*Assumption!$K$11</f>
        <v>0</v>
      </c>
      <c r="AI677" s="301">
        <f>W677*Assumption!$K$6</f>
        <v>0</v>
      </c>
      <c r="AJ677" s="301">
        <f>X677*Assumption!$K$8</f>
        <v>0</v>
      </c>
      <c r="AK677" s="301">
        <f>Y677*Assumption!$K$12</f>
        <v>0</v>
      </c>
      <c r="AL677" s="301">
        <f>Z677*Assumption!$K$14</f>
        <v>0</v>
      </c>
      <c r="AM677" s="301">
        <f>AA677*Assumption!$K$13</f>
        <v>0</v>
      </c>
      <c r="AN677" s="235">
        <f t="shared" si="172"/>
        <v>27130.800000000003</v>
      </c>
    </row>
    <row r="678" spans="2:40" x14ac:dyDescent="0.35">
      <c r="B678" s="223">
        <f t="shared" si="174"/>
        <v>44746</v>
      </c>
      <c r="C678" s="200">
        <v>140</v>
      </c>
      <c r="D678" s="178">
        <f t="shared" si="173"/>
        <v>403.2</v>
      </c>
      <c r="E678" s="224">
        <v>27</v>
      </c>
      <c r="F678" s="224">
        <v>18.25</v>
      </c>
      <c r="G678" s="224">
        <v>197</v>
      </c>
      <c r="H678" s="224">
        <v>1.8</v>
      </c>
      <c r="I678" s="224">
        <v>44</v>
      </c>
      <c r="J678" s="224">
        <v>4.2</v>
      </c>
      <c r="K678" s="224">
        <v>210</v>
      </c>
      <c r="L678" s="224">
        <v>210</v>
      </c>
      <c r="M678" s="224">
        <v>0</v>
      </c>
      <c r="N678" s="220">
        <v>0</v>
      </c>
      <c r="O678" s="233"/>
      <c r="P678" s="223">
        <f t="shared" si="175"/>
        <v>44746</v>
      </c>
      <c r="Q678" s="200">
        <v>140</v>
      </c>
      <c r="R678" s="200">
        <f t="shared" si="170"/>
        <v>403.2</v>
      </c>
      <c r="S678" s="183">
        <v>120</v>
      </c>
      <c r="T678" s="183">
        <v>0</v>
      </c>
      <c r="U678" s="183">
        <v>267.29999999999995</v>
      </c>
      <c r="V678" s="183">
        <v>0</v>
      </c>
      <c r="W678" s="183">
        <v>0</v>
      </c>
      <c r="X678" s="183">
        <v>0</v>
      </c>
      <c r="Y678" s="183">
        <v>0</v>
      </c>
      <c r="Z678" s="183">
        <v>0</v>
      </c>
      <c r="AA678" s="183">
        <v>0</v>
      </c>
      <c r="AB678" s="235">
        <f t="shared" si="171"/>
        <v>387.29999999999995</v>
      </c>
      <c r="AD678" s="223">
        <f t="shared" si="176"/>
        <v>44746</v>
      </c>
      <c r="AE678" s="301">
        <f>S678*Assumption!$K$7</f>
        <v>9960</v>
      </c>
      <c r="AF678" s="301">
        <f>T678*Assumption!$K$10</f>
        <v>0</v>
      </c>
      <c r="AG678" s="301">
        <f>U678*Assumption!$K$9</f>
        <v>14701.499999999998</v>
      </c>
      <c r="AH678" s="301">
        <f>V678*Assumption!$K$11</f>
        <v>0</v>
      </c>
      <c r="AI678" s="301">
        <f>W678*Assumption!$K$6</f>
        <v>0</v>
      </c>
      <c r="AJ678" s="301">
        <f>X678*Assumption!$K$8</f>
        <v>0</v>
      </c>
      <c r="AK678" s="301">
        <f>Y678*Assumption!$K$12</f>
        <v>0</v>
      </c>
      <c r="AL678" s="301">
        <f>Z678*Assumption!$K$14</f>
        <v>0</v>
      </c>
      <c r="AM678" s="301">
        <f>AA678*Assumption!$K$13</f>
        <v>0</v>
      </c>
      <c r="AN678" s="235">
        <f t="shared" si="172"/>
        <v>24661.5</v>
      </c>
    </row>
    <row r="679" spans="2:40" x14ac:dyDescent="0.35">
      <c r="B679" s="223">
        <f t="shared" si="174"/>
        <v>44747</v>
      </c>
      <c r="C679" s="200">
        <v>140</v>
      </c>
      <c r="D679" s="178">
        <f t="shared" si="173"/>
        <v>403.2</v>
      </c>
      <c r="E679" s="224">
        <v>27</v>
      </c>
      <c r="F679" s="224">
        <v>18.25</v>
      </c>
      <c r="G679" s="224">
        <v>197</v>
      </c>
      <c r="H679" s="224">
        <v>1.8</v>
      </c>
      <c r="I679" s="224">
        <v>44</v>
      </c>
      <c r="J679" s="224">
        <v>4.2</v>
      </c>
      <c r="K679" s="224">
        <v>210</v>
      </c>
      <c r="L679" s="224">
        <v>210</v>
      </c>
      <c r="M679" s="224">
        <v>0</v>
      </c>
      <c r="N679" s="220">
        <v>0</v>
      </c>
      <c r="O679" s="233"/>
      <c r="P679" s="223">
        <f t="shared" si="175"/>
        <v>44747</v>
      </c>
      <c r="Q679" s="200">
        <v>140</v>
      </c>
      <c r="R679" s="200">
        <f t="shared" si="170"/>
        <v>403.2</v>
      </c>
      <c r="S679" s="183">
        <v>360</v>
      </c>
      <c r="T679" s="183">
        <v>28.8</v>
      </c>
      <c r="U679" s="183">
        <v>0</v>
      </c>
      <c r="V679" s="183">
        <v>0</v>
      </c>
      <c r="W679" s="183">
        <v>0</v>
      </c>
      <c r="X679" s="183">
        <v>0</v>
      </c>
      <c r="Y679" s="183">
        <v>0</v>
      </c>
      <c r="Z679" s="183">
        <v>0</v>
      </c>
      <c r="AA679" s="183">
        <v>0</v>
      </c>
      <c r="AB679" s="235">
        <f t="shared" si="171"/>
        <v>388.8</v>
      </c>
      <c r="AD679" s="223">
        <f t="shared" si="176"/>
        <v>44747</v>
      </c>
      <c r="AE679" s="301">
        <f>S679*Assumption!$K$7</f>
        <v>29880</v>
      </c>
      <c r="AF679" s="301">
        <f>T679*Assumption!$K$10</f>
        <v>1180.8</v>
      </c>
      <c r="AG679" s="301">
        <f>U679*Assumption!$K$9</f>
        <v>0</v>
      </c>
      <c r="AH679" s="301">
        <f>V679*Assumption!$K$11</f>
        <v>0</v>
      </c>
      <c r="AI679" s="301">
        <f>W679*Assumption!$K$6</f>
        <v>0</v>
      </c>
      <c r="AJ679" s="301">
        <f>X679*Assumption!$K$8</f>
        <v>0</v>
      </c>
      <c r="AK679" s="301">
        <f>Y679*Assumption!$K$12</f>
        <v>0</v>
      </c>
      <c r="AL679" s="301">
        <f>Z679*Assumption!$K$14</f>
        <v>0</v>
      </c>
      <c r="AM679" s="301">
        <f>AA679*Assumption!$K$13</f>
        <v>0</v>
      </c>
      <c r="AN679" s="235">
        <f t="shared" si="172"/>
        <v>31060.799999999999</v>
      </c>
    </row>
    <row r="680" spans="2:40" x14ac:dyDescent="0.35">
      <c r="B680" s="223">
        <f t="shared" si="174"/>
        <v>44748</v>
      </c>
      <c r="C680" s="200">
        <v>140</v>
      </c>
      <c r="D680" s="178">
        <f t="shared" si="173"/>
        <v>403.2</v>
      </c>
      <c r="E680" s="224">
        <v>27</v>
      </c>
      <c r="F680" s="224">
        <v>18.25</v>
      </c>
      <c r="G680" s="224">
        <v>197</v>
      </c>
      <c r="H680" s="224">
        <v>1.8</v>
      </c>
      <c r="I680" s="224">
        <v>44</v>
      </c>
      <c r="J680" s="224">
        <v>4.2</v>
      </c>
      <c r="K680" s="224">
        <v>210</v>
      </c>
      <c r="L680" s="224">
        <v>210</v>
      </c>
      <c r="M680" s="224">
        <v>0</v>
      </c>
      <c r="N680" s="220">
        <v>0</v>
      </c>
      <c r="O680" s="233"/>
      <c r="P680" s="223">
        <f t="shared" si="175"/>
        <v>44748</v>
      </c>
      <c r="Q680" s="200">
        <v>140</v>
      </c>
      <c r="R680" s="200">
        <f t="shared" si="170"/>
        <v>403.2</v>
      </c>
      <c r="S680" s="183">
        <v>120</v>
      </c>
      <c r="T680" s="183">
        <v>240</v>
      </c>
      <c r="U680" s="183">
        <v>0</v>
      </c>
      <c r="V680" s="183">
        <v>27.599999999999998</v>
      </c>
      <c r="W680" s="183">
        <v>0</v>
      </c>
      <c r="X680" s="183">
        <v>0</v>
      </c>
      <c r="Y680" s="183">
        <v>0</v>
      </c>
      <c r="Z680" s="183">
        <v>0</v>
      </c>
      <c r="AA680" s="183">
        <v>0</v>
      </c>
      <c r="AB680" s="235">
        <f t="shared" si="171"/>
        <v>387.6</v>
      </c>
      <c r="AD680" s="223">
        <f t="shared" si="176"/>
        <v>44748</v>
      </c>
      <c r="AE680" s="301">
        <f>S680*Assumption!$K$7</f>
        <v>9960</v>
      </c>
      <c r="AF680" s="301">
        <f>T680*Assumption!$K$10</f>
        <v>9840</v>
      </c>
      <c r="AG680" s="301">
        <f>U680*Assumption!$K$9</f>
        <v>0</v>
      </c>
      <c r="AH680" s="301">
        <f>V680*Assumption!$K$11</f>
        <v>1021.1999999999999</v>
      </c>
      <c r="AI680" s="301">
        <f>W680*Assumption!$K$6</f>
        <v>0</v>
      </c>
      <c r="AJ680" s="301">
        <f>X680*Assumption!$K$8</f>
        <v>0</v>
      </c>
      <c r="AK680" s="301">
        <f>Y680*Assumption!$K$12</f>
        <v>0</v>
      </c>
      <c r="AL680" s="301">
        <f>Z680*Assumption!$K$14</f>
        <v>0</v>
      </c>
      <c r="AM680" s="301">
        <f>AA680*Assumption!$K$13</f>
        <v>0</v>
      </c>
      <c r="AN680" s="235">
        <f t="shared" si="172"/>
        <v>20821.2</v>
      </c>
    </row>
    <row r="681" spans="2:40" x14ac:dyDescent="0.35">
      <c r="B681" s="223">
        <f t="shared" si="174"/>
        <v>44749</v>
      </c>
      <c r="C681" s="224">
        <v>0</v>
      </c>
      <c r="D681" s="178">
        <v>0</v>
      </c>
      <c r="E681" s="224">
        <v>0</v>
      </c>
      <c r="F681" s="224">
        <v>0</v>
      </c>
      <c r="G681" s="224">
        <v>0</v>
      </c>
      <c r="H681" s="224">
        <v>0</v>
      </c>
      <c r="I681" s="224">
        <v>0</v>
      </c>
      <c r="J681" s="224">
        <v>0</v>
      </c>
      <c r="K681" s="224">
        <v>0</v>
      </c>
      <c r="L681" s="224">
        <v>0</v>
      </c>
      <c r="M681" s="224">
        <v>0</v>
      </c>
      <c r="N681" s="220">
        <v>0</v>
      </c>
      <c r="O681" s="233"/>
      <c r="P681" s="223">
        <f t="shared" si="175"/>
        <v>44749</v>
      </c>
      <c r="Q681" s="224">
        <v>0</v>
      </c>
      <c r="R681" s="224">
        <v>0</v>
      </c>
      <c r="S681" s="183">
        <v>0</v>
      </c>
      <c r="T681" s="183">
        <v>0</v>
      </c>
      <c r="U681" s="183">
        <v>0</v>
      </c>
      <c r="V681" s="183">
        <v>0</v>
      </c>
      <c r="W681" s="183">
        <v>0</v>
      </c>
      <c r="X681" s="183">
        <v>0</v>
      </c>
      <c r="Y681" s="183">
        <v>0</v>
      </c>
      <c r="Z681" s="183">
        <v>0</v>
      </c>
      <c r="AA681" s="183">
        <v>0</v>
      </c>
      <c r="AB681" s="226">
        <f t="shared" si="171"/>
        <v>0</v>
      </c>
      <c r="AD681" s="223">
        <f t="shared" si="176"/>
        <v>44749</v>
      </c>
      <c r="AE681" s="301">
        <f>S681*Assumption!$K$7</f>
        <v>0</v>
      </c>
      <c r="AF681" s="301">
        <f>T681*Assumption!$K$10</f>
        <v>0</v>
      </c>
      <c r="AG681" s="301">
        <f>U681*Assumption!$K$9</f>
        <v>0</v>
      </c>
      <c r="AH681" s="301">
        <f>V681*Assumption!$K$11</f>
        <v>0</v>
      </c>
      <c r="AI681" s="301">
        <f>W681*Assumption!$K$6</f>
        <v>0</v>
      </c>
      <c r="AJ681" s="301">
        <f>X681*Assumption!$K$8</f>
        <v>0</v>
      </c>
      <c r="AK681" s="301">
        <f>Y681*Assumption!$K$12</f>
        <v>0</v>
      </c>
      <c r="AL681" s="301">
        <f>Z681*Assumption!$K$14</f>
        <v>0</v>
      </c>
      <c r="AM681" s="301">
        <f>AA681*Assumption!$K$13</f>
        <v>0</v>
      </c>
      <c r="AN681" s="226">
        <f t="shared" si="172"/>
        <v>0</v>
      </c>
    </row>
    <row r="682" spans="2:40" x14ac:dyDescent="0.35">
      <c r="B682" s="223">
        <f t="shared" si="174"/>
        <v>44750</v>
      </c>
      <c r="C682" s="224">
        <v>0</v>
      </c>
      <c r="D682" s="178">
        <v>0</v>
      </c>
      <c r="E682" s="224">
        <v>0</v>
      </c>
      <c r="F682" s="224">
        <v>0</v>
      </c>
      <c r="G682" s="224">
        <v>0</v>
      </c>
      <c r="H682" s="224">
        <v>0</v>
      </c>
      <c r="I682" s="224">
        <v>0</v>
      </c>
      <c r="J682" s="224">
        <v>0</v>
      </c>
      <c r="K682" s="224">
        <v>0</v>
      </c>
      <c r="L682" s="224">
        <v>0</v>
      </c>
      <c r="M682" s="224">
        <v>0</v>
      </c>
      <c r="N682" s="220">
        <v>0</v>
      </c>
      <c r="O682" s="233"/>
      <c r="P682" s="223">
        <f t="shared" si="175"/>
        <v>44750</v>
      </c>
      <c r="Q682" s="224">
        <v>0</v>
      </c>
      <c r="R682" s="224">
        <v>0</v>
      </c>
      <c r="S682" s="183">
        <v>0</v>
      </c>
      <c r="T682" s="183">
        <v>0</v>
      </c>
      <c r="U682" s="183">
        <v>0</v>
      </c>
      <c r="V682" s="183">
        <v>0</v>
      </c>
      <c r="W682" s="183">
        <v>0</v>
      </c>
      <c r="X682" s="183">
        <v>0</v>
      </c>
      <c r="Y682" s="183">
        <v>0</v>
      </c>
      <c r="Z682" s="183">
        <v>0</v>
      </c>
      <c r="AA682" s="183">
        <v>0</v>
      </c>
      <c r="AB682" s="226">
        <f t="shared" si="171"/>
        <v>0</v>
      </c>
      <c r="AD682" s="223">
        <f t="shared" si="176"/>
        <v>44750</v>
      </c>
      <c r="AE682" s="301">
        <f>S682*Assumption!$K$7</f>
        <v>0</v>
      </c>
      <c r="AF682" s="301">
        <f>T682*Assumption!$K$10</f>
        <v>0</v>
      </c>
      <c r="AG682" s="301">
        <f>U682*Assumption!$K$9</f>
        <v>0</v>
      </c>
      <c r="AH682" s="301">
        <f>V682*Assumption!$K$11</f>
        <v>0</v>
      </c>
      <c r="AI682" s="301">
        <f>W682*Assumption!$K$6</f>
        <v>0</v>
      </c>
      <c r="AJ682" s="301">
        <f>X682*Assumption!$K$8</f>
        <v>0</v>
      </c>
      <c r="AK682" s="301">
        <f>Y682*Assumption!$K$12</f>
        <v>0</v>
      </c>
      <c r="AL682" s="301">
        <f>Z682*Assumption!$K$14</f>
        <v>0</v>
      </c>
      <c r="AM682" s="301">
        <f>AA682*Assumption!$K$13</f>
        <v>0</v>
      </c>
      <c r="AN682" s="226">
        <f t="shared" si="172"/>
        <v>0</v>
      </c>
    </row>
    <row r="683" spans="2:40" x14ac:dyDescent="0.35">
      <c r="B683" s="223">
        <f t="shared" si="174"/>
        <v>44751</v>
      </c>
      <c r="C683" s="224">
        <v>0</v>
      </c>
      <c r="D683" s="178">
        <v>0</v>
      </c>
      <c r="E683" s="224">
        <v>0</v>
      </c>
      <c r="F683" s="224">
        <v>0</v>
      </c>
      <c r="G683" s="224">
        <v>0</v>
      </c>
      <c r="H683" s="224">
        <v>0</v>
      </c>
      <c r="I683" s="224">
        <v>0</v>
      </c>
      <c r="J683" s="224">
        <v>0</v>
      </c>
      <c r="K683" s="224">
        <v>0</v>
      </c>
      <c r="L683" s="224">
        <v>0</v>
      </c>
      <c r="M683" s="224">
        <v>0</v>
      </c>
      <c r="N683" s="220">
        <v>0</v>
      </c>
      <c r="O683" s="233"/>
      <c r="P683" s="223">
        <f t="shared" si="175"/>
        <v>44751</v>
      </c>
      <c r="Q683" s="224">
        <v>0</v>
      </c>
      <c r="R683" s="224">
        <v>0</v>
      </c>
      <c r="S683" s="183">
        <v>0</v>
      </c>
      <c r="T683" s="183">
        <v>0</v>
      </c>
      <c r="U683" s="183">
        <v>0</v>
      </c>
      <c r="V683" s="183">
        <v>0</v>
      </c>
      <c r="W683" s="183">
        <v>0</v>
      </c>
      <c r="X683" s="183">
        <v>0</v>
      </c>
      <c r="Y683" s="183">
        <v>0</v>
      </c>
      <c r="Z683" s="183">
        <v>0</v>
      </c>
      <c r="AA683" s="183">
        <v>0</v>
      </c>
      <c r="AB683" s="226">
        <f t="shared" si="171"/>
        <v>0</v>
      </c>
      <c r="AD683" s="223">
        <f t="shared" si="176"/>
        <v>44751</v>
      </c>
      <c r="AE683" s="301">
        <f>S683*Assumption!$K$7</f>
        <v>0</v>
      </c>
      <c r="AF683" s="301">
        <f>T683*Assumption!$K$10</f>
        <v>0</v>
      </c>
      <c r="AG683" s="301">
        <f>U683*Assumption!$K$9</f>
        <v>0</v>
      </c>
      <c r="AH683" s="301">
        <f>V683*Assumption!$K$11</f>
        <v>0</v>
      </c>
      <c r="AI683" s="301">
        <f>W683*Assumption!$K$6</f>
        <v>0</v>
      </c>
      <c r="AJ683" s="301">
        <f>X683*Assumption!$K$8</f>
        <v>0</v>
      </c>
      <c r="AK683" s="301">
        <f>Y683*Assumption!$K$12</f>
        <v>0</v>
      </c>
      <c r="AL683" s="301">
        <f>Z683*Assumption!$K$14</f>
        <v>0</v>
      </c>
      <c r="AM683" s="301">
        <f>AA683*Assumption!$K$13</f>
        <v>0</v>
      </c>
      <c r="AN683" s="226">
        <f t="shared" si="172"/>
        <v>0</v>
      </c>
    </row>
    <row r="684" spans="2:40" x14ac:dyDescent="0.35">
      <c r="B684" s="223">
        <f t="shared" si="174"/>
        <v>44752</v>
      </c>
      <c r="C684" s="224">
        <v>0</v>
      </c>
      <c r="D684" s="178">
        <v>0</v>
      </c>
      <c r="E684" s="224">
        <v>0</v>
      </c>
      <c r="F684" s="224">
        <v>0</v>
      </c>
      <c r="G684" s="224">
        <v>0</v>
      </c>
      <c r="H684" s="224">
        <v>0</v>
      </c>
      <c r="I684" s="224">
        <v>0</v>
      </c>
      <c r="J684" s="224">
        <v>0</v>
      </c>
      <c r="K684" s="224">
        <v>0</v>
      </c>
      <c r="L684" s="224">
        <v>0</v>
      </c>
      <c r="M684" s="224">
        <v>0</v>
      </c>
      <c r="N684" s="220">
        <v>0</v>
      </c>
      <c r="O684" s="233"/>
      <c r="P684" s="223">
        <f t="shared" si="175"/>
        <v>44752</v>
      </c>
      <c r="Q684" s="224">
        <v>0</v>
      </c>
      <c r="R684" s="224">
        <v>0</v>
      </c>
      <c r="S684" s="183">
        <v>0</v>
      </c>
      <c r="T684" s="183">
        <v>0</v>
      </c>
      <c r="U684" s="183">
        <v>0</v>
      </c>
      <c r="V684" s="183">
        <v>0</v>
      </c>
      <c r="W684" s="183">
        <v>0</v>
      </c>
      <c r="X684" s="183">
        <v>0</v>
      </c>
      <c r="Y684" s="183">
        <v>0</v>
      </c>
      <c r="Z684" s="183">
        <v>0</v>
      </c>
      <c r="AA684" s="183">
        <v>0</v>
      </c>
      <c r="AB684" s="226">
        <f t="shared" si="171"/>
        <v>0</v>
      </c>
      <c r="AD684" s="223">
        <f t="shared" si="176"/>
        <v>44752</v>
      </c>
      <c r="AE684" s="301">
        <f>S684*Assumption!$K$7</f>
        <v>0</v>
      </c>
      <c r="AF684" s="301">
        <f>T684*Assumption!$K$10</f>
        <v>0</v>
      </c>
      <c r="AG684" s="301">
        <f>U684*Assumption!$K$9</f>
        <v>0</v>
      </c>
      <c r="AH684" s="301">
        <f>V684*Assumption!$K$11</f>
        <v>0</v>
      </c>
      <c r="AI684" s="301">
        <f>W684*Assumption!$K$6</f>
        <v>0</v>
      </c>
      <c r="AJ684" s="301">
        <f>X684*Assumption!$K$8</f>
        <v>0</v>
      </c>
      <c r="AK684" s="301">
        <f>Y684*Assumption!$K$12</f>
        <v>0</v>
      </c>
      <c r="AL684" s="301">
        <f>Z684*Assumption!$K$14</f>
        <v>0</v>
      </c>
      <c r="AM684" s="301">
        <f>AA684*Assumption!$K$13</f>
        <v>0</v>
      </c>
      <c r="AN684" s="226">
        <f t="shared" si="172"/>
        <v>0</v>
      </c>
    </row>
    <row r="685" spans="2:40" x14ac:dyDescent="0.35">
      <c r="B685" s="223">
        <f t="shared" si="174"/>
        <v>44753</v>
      </c>
      <c r="C685" s="224">
        <v>0</v>
      </c>
      <c r="D685" s="178">
        <v>0</v>
      </c>
      <c r="E685" s="224">
        <v>0</v>
      </c>
      <c r="F685" s="224">
        <v>0</v>
      </c>
      <c r="G685" s="224">
        <v>0</v>
      </c>
      <c r="H685" s="224">
        <v>0</v>
      </c>
      <c r="I685" s="224">
        <v>0</v>
      </c>
      <c r="J685" s="224">
        <v>0</v>
      </c>
      <c r="K685" s="224">
        <v>0</v>
      </c>
      <c r="L685" s="224">
        <v>0</v>
      </c>
      <c r="M685" s="224">
        <v>0</v>
      </c>
      <c r="N685" s="220">
        <v>0</v>
      </c>
      <c r="O685" s="233"/>
      <c r="P685" s="223">
        <f t="shared" si="175"/>
        <v>44753</v>
      </c>
      <c r="Q685" s="224">
        <v>0</v>
      </c>
      <c r="R685" s="224">
        <v>0</v>
      </c>
      <c r="S685" s="183">
        <v>0</v>
      </c>
      <c r="T685" s="183">
        <v>0</v>
      </c>
      <c r="U685" s="183">
        <v>0</v>
      </c>
      <c r="V685" s="183">
        <v>0</v>
      </c>
      <c r="W685" s="183">
        <v>0</v>
      </c>
      <c r="X685" s="183">
        <v>0</v>
      </c>
      <c r="Y685" s="183">
        <v>0</v>
      </c>
      <c r="Z685" s="183">
        <v>0</v>
      </c>
      <c r="AA685" s="183">
        <v>0</v>
      </c>
      <c r="AB685" s="226">
        <f t="shared" si="171"/>
        <v>0</v>
      </c>
      <c r="AD685" s="223">
        <f t="shared" si="176"/>
        <v>44753</v>
      </c>
      <c r="AE685" s="301">
        <f>S685*Assumption!$K$7</f>
        <v>0</v>
      </c>
      <c r="AF685" s="301">
        <f>T685*Assumption!$K$10</f>
        <v>0</v>
      </c>
      <c r="AG685" s="301">
        <f>U685*Assumption!$K$9</f>
        <v>0</v>
      </c>
      <c r="AH685" s="301">
        <f>V685*Assumption!$K$11</f>
        <v>0</v>
      </c>
      <c r="AI685" s="301">
        <f>W685*Assumption!$K$6</f>
        <v>0</v>
      </c>
      <c r="AJ685" s="301">
        <f>X685*Assumption!$K$8</f>
        <v>0</v>
      </c>
      <c r="AK685" s="301">
        <f>Y685*Assumption!$K$12</f>
        <v>0</v>
      </c>
      <c r="AL685" s="301">
        <f>Z685*Assumption!$K$14</f>
        <v>0</v>
      </c>
      <c r="AM685" s="301">
        <f>AA685*Assumption!$K$13</f>
        <v>0</v>
      </c>
      <c r="AN685" s="226">
        <f t="shared" si="172"/>
        <v>0</v>
      </c>
    </row>
    <row r="686" spans="2:40" x14ac:dyDescent="0.35">
      <c r="B686" s="223">
        <f t="shared" si="174"/>
        <v>44754</v>
      </c>
      <c r="C686" s="224">
        <v>0</v>
      </c>
      <c r="D686" s="178">
        <v>0</v>
      </c>
      <c r="E686" s="224">
        <v>0</v>
      </c>
      <c r="F686" s="224">
        <v>0</v>
      </c>
      <c r="G686" s="224">
        <v>0</v>
      </c>
      <c r="H686" s="224">
        <v>0</v>
      </c>
      <c r="I686" s="224">
        <v>0</v>
      </c>
      <c r="J686" s="224">
        <v>0</v>
      </c>
      <c r="K686" s="224">
        <v>0</v>
      </c>
      <c r="L686" s="224">
        <v>0</v>
      </c>
      <c r="M686" s="224">
        <v>0</v>
      </c>
      <c r="N686" s="220">
        <v>0</v>
      </c>
      <c r="O686" s="233"/>
      <c r="P686" s="223">
        <f t="shared" si="175"/>
        <v>44754</v>
      </c>
      <c r="Q686" s="224">
        <v>0</v>
      </c>
      <c r="R686" s="224">
        <v>0</v>
      </c>
      <c r="S686" s="183">
        <v>0</v>
      </c>
      <c r="T686" s="183">
        <v>0</v>
      </c>
      <c r="U686" s="183">
        <v>0</v>
      </c>
      <c r="V686" s="183">
        <v>0</v>
      </c>
      <c r="W686" s="183">
        <v>0</v>
      </c>
      <c r="X686" s="183">
        <v>0</v>
      </c>
      <c r="Y686" s="183">
        <v>0</v>
      </c>
      <c r="Z686" s="183">
        <v>0</v>
      </c>
      <c r="AA686" s="183">
        <v>0</v>
      </c>
      <c r="AB686" s="226">
        <f t="shared" si="171"/>
        <v>0</v>
      </c>
      <c r="AD686" s="223">
        <f t="shared" si="176"/>
        <v>44754</v>
      </c>
      <c r="AE686" s="301">
        <f>S686*Assumption!$K$7</f>
        <v>0</v>
      </c>
      <c r="AF686" s="301">
        <f>T686*Assumption!$K$10</f>
        <v>0</v>
      </c>
      <c r="AG686" s="301">
        <f>U686*Assumption!$K$9</f>
        <v>0</v>
      </c>
      <c r="AH686" s="301">
        <f>V686*Assumption!$K$11</f>
        <v>0</v>
      </c>
      <c r="AI686" s="301">
        <f>W686*Assumption!$K$6</f>
        <v>0</v>
      </c>
      <c r="AJ686" s="301">
        <f>X686*Assumption!$K$8</f>
        <v>0</v>
      </c>
      <c r="AK686" s="301">
        <f>Y686*Assumption!$K$12</f>
        <v>0</v>
      </c>
      <c r="AL686" s="301">
        <f>Z686*Assumption!$K$14</f>
        <v>0</v>
      </c>
      <c r="AM686" s="301">
        <f>AA686*Assumption!$K$13</f>
        <v>0</v>
      </c>
      <c r="AN686" s="226">
        <f t="shared" si="172"/>
        <v>0</v>
      </c>
    </row>
    <row r="687" spans="2:40" x14ac:dyDescent="0.35">
      <c r="B687" s="223">
        <f t="shared" si="174"/>
        <v>44755</v>
      </c>
      <c r="C687" s="224">
        <v>0</v>
      </c>
      <c r="D687" s="178">
        <v>0</v>
      </c>
      <c r="E687" s="224">
        <v>0</v>
      </c>
      <c r="F687" s="224">
        <v>0</v>
      </c>
      <c r="G687" s="224">
        <v>0</v>
      </c>
      <c r="H687" s="224">
        <v>0</v>
      </c>
      <c r="I687" s="224">
        <v>0</v>
      </c>
      <c r="J687" s="224">
        <v>0</v>
      </c>
      <c r="K687" s="224">
        <v>0</v>
      </c>
      <c r="L687" s="224">
        <v>0</v>
      </c>
      <c r="M687" s="224">
        <v>0</v>
      </c>
      <c r="N687" s="220">
        <v>0</v>
      </c>
      <c r="O687" s="233"/>
      <c r="P687" s="223">
        <f t="shared" si="175"/>
        <v>44755</v>
      </c>
      <c r="Q687" s="224">
        <v>0</v>
      </c>
      <c r="R687" s="224">
        <v>0</v>
      </c>
      <c r="S687" s="183">
        <v>0</v>
      </c>
      <c r="T687" s="183">
        <v>0</v>
      </c>
      <c r="U687" s="183">
        <v>0</v>
      </c>
      <c r="V687" s="183">
        <v>0</v>
      </c>
      <c r="W687" s="183">
        <v>0</v>
      </c>
      <c r="X687" s="183">
        <v>0</v>
      </c>
      <c r="Y687" s="183">
        <v>0</v>
      </c>
      <c r="Z687" s="183">
        <v>0</v>
      </c>
      <c r="AA687" s="183">
        <v>0</v>
      </c>
      <c r="AB687" s="226">
        <f t="shared" si="171"/>
        <v>0</v>
      </c>
      <c r="AD687" s="223">
        <f t="shared" si="176"/>
        <v>44755</v>
      </c>
      <c r="AE687" s="301">
        <f>S687*Assumption!$K$7</f>
        <v>0</v>
      </c>
      <c r="AF687" s="301">
        <f>T687*Assumption!$K$10</f>
        <v>0</v>
      </c>
      <c r="AG687" s="301">
        <f>U687*Assumption!$K$9</f>
        <v>0</v>
      </c>
      <c r="AH687" s="301">
        <f>V687*Assumption!$K$11</f>
        <v>0</v>
      </c>
      <c r="AI687" s="301">
        <f>W687*Assumption!$K$6</f>
        <v>0</v>
      </c>
      <c r="AJ687" s="301">
        <f>X687*Assumption!$K$8</f>
        <v>0</v>
      </c>
      <c r="AK687" s="301">
        <f>Y687*Assumption!$K$12</f>
        <v>0</v>
      </c>
      <c r="AL687" s="301">
        <f>Z687*Assumption!$K$14</f>
        <v>0</v>
      </c>
      <c r="AM687" s="301">
        <f>AA687*Assumption!$K$13</f>
        <v>0</v>
      </c>
      <c r="AN687" s="226">
        <f t="shared" si="172"/>
        <v>0</v>
      </c>
    </row>
    <row r="688" spans="2:40" x14ac:dyDescent="0.35">
      <c r="B688" s="223">
        <f t="shared" si="174"/>
        <v>44756</v>
      </c>
      <c r="C688" s="224">
        <v>0</v>
      </c>
      <c r="D688" s="178">
        <v>0</v>
      </c>
      <c r="E688" s="224">
        <v>0</v>
      </c>
      <c r="F688" s="224">
        <v>0</v>
      </c>
      <c r="G688" s="224">
        <v>0</v>
      </c>
      <c r="H688" s="224">
        <v>0</v>
      </c>
      <c r="I688" s="224">
        <v>0</v>
      </c>
      <c r="J688" s="224">
        <v>0</v>
      </c>
      <c r="K688" s="224">
        <v>0</v>
      </c>
      <c r="L688" s="224">
        <v>0</v>
      </c>
      <c r="M688" s="224">
        <v>0</v>
      </c>
      <c r="N688" s="220">
        <v>0</v>
      </c>
      <c r="O688" s="233"/>
      <c r="P688" s="223">
        <f t="shared" si="175"/>
        <v>44756</v>
      </c>
      <c r="Q688" s="224">
        <v>0</v>
      </c>
      <c r="R688" s="224">
        <v>0</v>
      </c>
      <c r="S688" s="183">
        <v>0</v>
      </c>
      <c r="T688" s="183">
        <v>0</v>
      </c>
      <c r="U688" s="183">
        <v>0</v>
      </c>
      <c r="V688" s="183">
        <v>0</v>
      </c>
      <c r="W688" s="183">
        <v>0</v>
      </c>
      <c r="X688" s="183">
        <v>0</v>
      </c>
      <c r="Y688" s="183">
        <v>0</v>
      </c>
      <c r="Z688" s="183">
        <v>0</v>
      </c>
      <c r="AA688" s="183">
        <v>0</v>
      </c>
      <c r="AB688" s="226">
        <f t="shared" si="171"/>
        <v>0</v>
      </c>
      <c r="AD688" s="223">
        <f t="shared" si="176"/>
        <v>44756</v>
      </c>
      <c r="AE688" s="301">
        <f>S688*Assumption!$K$7</f>
        <v>0</v>
      </c>
      <c r="AF688" s="301">
        <f>T688*Assumption!$K$10</f>
        <v>0</v>
      </c>
      <c r="AG688" s="301">
        <f>U688*Assumption!$K$9</f>
        <v>0</v>
      </c>
      <c r="AH688" s="301">
        <f>V688*Assumption!$K$11</f>
        <v>0</v>
      </c>
      <c r="AI688" s="301">
        <f>W688*Assumption!$K$6</f>
        <v>0</v>
      </c>
      <c r="AJ688" s="301">
        <f>X688*Assumption!$K$8</f>
        <v>0</v>
      </c>
      <c r="AK688" s="301">
        <f>Y688*Assumption!$K$12</f>
        <v>0</v>
      </c>
      <c r="AL688" s="301">
        <f>Z688*Assumption!$K$14</f>
        <v>0</v>
      </c>
      <c r="AM688" s="301">
        <f>AA688*Assumption!$K$13</f>
        <v>0</v>
      </c>
      <c r="AN688" s="226">
        <f t="shared" si="172"/>
        <v>0</v>
      </c>
    </row>
    <row r="689" spans="2:40" x14ac:dyDescent="0.35">
      <c r="B689" s="223">
        <f t="shared" si="174"/>
        <v>44757</v>
      </c>
      <c r="C689" s="224">
        <v>0</v>
      </c>
      <c r="D689" s="178">
        <v>0</v>
      </c>
      <c r="E689" s="224">
        <v>0</v>
      </c>
      <c r="F689" s="224">
        <v>0</v>
      </c>
      <c r="G689" s="224">
        <v>0</v>
      </c>
      <c r="H689" s="224">
        <v>0</v>
      </c>
      <c r="I689" s="224">
        <v>0</v>
      </c>
      <c r="J689" s="224">
        <v>0</v>
      </c>
      <c r="K689" s="224">
        <v>0</v>
      </c>
      <c r="L689" s="224">
        <v>0</v>
      </c>
      <c r="M689" s="224">
        <v>0</v>
      </c>
      <c r="N689" s="220">
        <v>0</v>
      </c>
      <c r="O689" s="233"/>
      <c r="P689" s="223">
        <f t="shared" si="175"/>
        <v>44757</v>
      </c>
      <c r="Q689" s="224">
        <v>0</v>
      </c>
      <c r="R689" s="224">
        <v>0</v>
      </c>
      <c r="S689" s="183">
        <v>0</v>
      </c>
      <c r="T689" s="183">
        <v>0</v>
      </c>
      <c r="U689" s="183">
        <v>0</v>
      </c>
      <c r="V689" s="183">
        <v>0</v>
      </c>
      <c r="W689" s="183">
        <v>0</v>
      </c>
      <c r="X689" s="183">
        <v>0</v>
      </c>
      <c r="Y689" s="183">
        <v>0</v>
      </c>
      <c r="Z689" s="183">
        <v>0</v>
      </c>
      <c r="AA689" s="183">
        <v>0</v>
      </c>
      <c r="AB689" s="226">
        <f t="shared" si="171"/>
        <v>0</v>
      </c>
      <c r="AD689" s="223">
        <f t="shared" si="176"/>
        <v>44757</v>
      </c>
      <c r="AE689" s="301">
        <f>S689*Assumption!$K$7</f>
        <v>0</v>
      </c>
      <c r="AF689" s="301">
        <f>T689*Assumption!$K$10</f>
        <v>0</v>
      </c>
      <c r="AG689" s="301">
        <f>U689*Assumption!$K$9</f>
        <v>0</v>
      </c>
      <c r="AH689" s="301">
        <f>V689*Assumption!$K$11</f>
        <v>0</v>
      </c>
      <c r="AI689" s="301">
        <f>W689*Assumption!$K$6</f>
        <v>0</v>
      </c>
      <c r="AJ689" s="301">
        <f>X689*Assumption!$K$8</f>
        <v>0</v>
      </c>
      <c r="AK689" s="301">
        <f>Y689*Assumption!$K$12</f>
        <v>0</v>
      </c>
      <c r="AL689" s="301">
        <f>Z689*Assumption!$K$14</f>
        <v>0</v>
      </c>
      <c r="AM689" s="301">
        <f>AA689*Assumption!$K$13</f>
        <v>0</v>
      </c>
      <c r="AN689" s="226">
        <f t="shared" si="172"/>
        <v>0</v>
      </c>
    </row>
    <row r="690" spans="2:40" x14ac:dyDescent="0.35">
      <c r="B690" s="223">
        <f t="shared" si="174"/>
        <v>44758</v>
      </c>
      <c r="C690" s="224">
        <v>0</v>
      </c>
      <c r="D690" s="178">
        <v>0</v>
      </c>
      <c r="E690" s="224">
        <v>0</v>
      </c>
      <c r="F690" s="224">
        <v>0</v>
      </c>
      <c r="G690" s="224">
        <v>0</v>
      </c>
      <c r="H690" s="224">
        <v>0</v>
      </c>
      <c r="I690" s="224">
        <v>0</v>
      </c>
      <c r="J690" s="224">
        <v>0</v>
      </c>
      <c r="K690" s="224">
        <v>0</v>
      </c>
      <c r="L690" s="224">
        <v>0</v>
      </c>
      <c r="M690" s="224">
        <v>0</v>
      </c>
      <c r="N690" s="220">
        <v>0</v>
      </c>
      <c r="O690" s="233"/>
      <c r="P690" s="223">
        <f t="shared" si="175"/>
        <v>44758</v>
      </c>
      <c r="Q690" s="224">
        <v>0</v>
      </c>
      <c r="R690" s="224">
        <v>0</v>
      </c>
      <c r="S690" s="183">
        <v>0</v>
      </c>
      <c r="T690" s="183">
        <v>0</v>
      </c>
      <c r="U690" s="183">
        <v>0</v>
      </c>
      <c r="V690" s="183">
        <v>0</v>
      </c>
      <c r="W690" s="183">
        <v>0</v>
      </c>
      <c r="X690" s="183">
        <v>0</v>
      </c>
      <c r="Y690" s="183">
        <v>0</v>
      </c>
      <c r="Z690" s="183">
        <v>0</v>
      </c>
      <c r="AA690" s="183">
        <v>0</v>
      </c>
      <c r="AB690" s="226">
        <f t="shared" si="171"/>
        <v>0</v>
      </c>
      <c r="AD690" s="223">
        <f t="shared" si="176"/>
        <v>44758</v>
      </c>
      <c r="AE690" s="301">
        <f>S690*Assumption!$K$7</f>
        <v>0</v>
      </c>
      <c r="AF690" s="301">
        <f>T690*Assumption!$K$10</f>
        <v>0</v>
      </c>
      <c r="AG690" s="301">
        <f>U690*Assumption!$K$9</f>
        <v>0</v>
      </c>
      <c r="AH690" s="301">
        <f>V690*Assumption!$K$11</f>
        <v>0</v>
      </c>
      <c r="AI690" s="301">
        <f>W690*Assumption!$K$6</f>
        <v>0</v>
      </c>
      <c r="AJ690" s="301">
        <f>X690*Assumption!$K$8</f>
        <v>0</v>
      </c>
      <c r="AK690" s="301">
        <f>Y690*Assumption!$K$12</f>
        <v>0</v>
      </c>
      <c r="AL690" s="301">
        <f>Z690*Assumption!$K$14</f>
        <v>0</v>
      </c>
      <c r="AM690" s="301">
        <f>AA690*Assumption!$K$13</f>
        <v>0</v>
      </c>
      <c r="AN690" s="226">
        <f t="shared" si="172"/>
        <v>0</v>
      </c>
    </row>
    <row r="691" spans="2:40" x14ac:dyDescent="0.35">
      <c r="B691" s="223">
        <f t="shared" si="174"/>
        <v>44759</v>
      </c>
      <c r="C691" s="224">
        <v>0</v>
      </c>
      <c r="D691" s="178">
        <v>0</v>
      </c>
      <c r="E691" s="224">
        <v>0</v>
      </c>
      <c r="F691" s="224">
        <v>0</v>
      </c>
      <c r="G691" s="224">
        <v>0</v>
      </c>
      <c r="H691" s="224">
        <v>0</v>
      </c>
      <c r="I691" s="224">
        <v>0</v>
      </c>
      <c r="J691" s="224">
        <v>0</v>
      </c>
      <c r="K691" s="224">
        <v>0</v>
      </c>
      <c r="L691" s="224">
        <v>0</v>
      </c>
      <c r="M691" s="224">
        <v>0</v>
      </c>
      <c r="N691" s="220">
        <v>0</v>
      </c>
      <c r="O691" s="233"/>
      <c r="P691" s="223">
        <f t="shared" si="175"/>
        <v>44759</v>
      </c>
      <c r="Q691" s="224">
        <v>0</v>
      </c>
      <c r="R691" s="224">
        <v>0</v>
      </c>
      <c r="S691" s="183">
        <v>0</v>
      </c>
      <c r="T691" s="183">
        <v>0</v>
      </c>
      <c r="U691" s="183">
        <v>0</v>
      </c>
      <c r="V691" s="183">
        <v>0</v>
      </c>
      <c r="W691" s="183">
        <v>0</v>
      </c>
      <c r="X691" s="183">
        <v>0</v>
      </c>
      <c r="Y691" s="183">
        <v>0</v>
      </c>
      <c r="Z691" s="183">
        <v>0</v>
      </c>
      <c r="AA691" s="183">
        <v>0</v>
      </c>
      <c r="AB691" s="226">
        <f t="shared" si="171"/>
        <v>0</v>
      </c>
      <c r="AD691" s="223">
        <f t="shared" si="176"/>
        <v>44759</v>
      </c>
      <c r="AE691" s="301">
        <f>S691*Assumption!$K$7</f>
        <v>0</v>
      </c>
      <c r="AF691" s="301">
        <f>T691*Assumption!$K$10</f>
        <v>0</v>
      </c>
      <c r="AG691" s="301">
        <f>U691*Assumption!$K$9</f>
        <v>0</v>
      </c>
      <c r="AH691" s="301">
        <f>V691*Assumption!$K$11</f>
        <v>0</v>
      </c>
      <c r="AI691" s="301">
        <f>W691*Assumption!$K$6</f>
        <v>0</v>
      </c>
      <c r="AJ691" s="301">
        <f>X691*Assumption!$K$8</f>
        <v>0</v>
      </c>
      <c r="AK691" s="301">
        <f>Y691*Assumption!$K$12</f>
        <v>0</v>
      </c>
      <c r="AL691" s="301">
        <f>Z691*Assumption!$K$14</f>
        <v>0</v>
      </c>
      <c r="AM691" s="301">
        <f>AA691*Assumption!$K$13</f>
        <v>0</v>
      </c>
      <c r="AN691" s="226">
        <f t="shared" si="172"/>
        <v>0</v>
      </c>
    </row>
    <row r="692" spans="2:40" x14ac:dyDescent="0.35">
      <c r="B692" s="223">
        <f t="shared" si="174"/>
        <v>44760</v>
      </c>
      <c r="C692" s="224">
        <v>0</v>
      </c>
      <c r="D692" s="178">
        <v>0</v>
      </c>
      <c r="E692" s="224">
        <v>0</v>
      </c>
      <c r="F692" s="224">
        <v>0</v>
      </c>
      <c r="G692" s="224">
        <v>0</v>
      </c>
      <c r="H692" s="224">
        <v>0</v>
      </c>
      <c r="I692" s="224">
        <v>0</v>
      </c>
      <c r="J692" s="224">
        <v>0</v>
      </c>
      <c r="K692" s="224">
        <v>0</v>
      </c>
      <c r="L692" s="224">
        <v>0</v>
      </c>
      <c r="M692" s="224">
        <v>0</v>
      </c>
      <c r="N692" s="220">
        <v>0</v>
      </c>
      <c r="O692" s="233"/>
      <c r="P692" s="223">
        <f t="shared" si="175"/>
        <v>44760</v>
      </c>
      <c r="Q692" s="224">
        <v>0</v>
      </c>
      <c r="R692" s="224">
        <v>0</v>
      </c>
      <c r="S692" s="183">
        <v>0</v>
      </c>
      <c r="T692" s="183">
        <v>0</v>
      </c>
      <c r="U692" s="183">
        <v>0</v>
      </c>
      <c r="V692" s="183">
        <v>0</v>
      </c>
      <c r="W692" s="183">
        <v>0</v>
      </c>
      <c r="X692" s="183">
        <v>0</v>
      </c>
      <c r="Y692" s="183">
        <v>0</v>
      </c>
      <c r="Z692" s="183">
        <v>0</v>
      </c>
      <c r="AA692" s="183">
        <v>0</v>
      </c>
      <c r="AB692" s="226">
        <f t="shared" si="171"/>
        <v>0</v>
      </c>
      <c r="AD692" s="223">
        <f t="shared" si="176"/>
        <v>44760</v>
      </c>
      <c r="AE692" s="301">
        <f>S692*Assumption!$K$7</f>
        <v>0</v>
      </c>
      <c r="AF692" s="301">
        <f>T692*Assumption!$K$10</f>
        <v>0</v>
      </c>
      <c r="AG692" s="301">
        <f>U692*Assumption!$K$9</f>
        <v>0</v>
      </c>
      <c r="AH692" s="301">
        <f>V692*Assumption!$K$11</f>
        <v>0</v>
      </c>
      <c r="AI692" s="301">
        <f>W692*Assumption!$K$6</f>
        <v>0</v>
      </c>
      <c r="AJ692" s="301">
        <f>X692*Assumption!$K$8</f>
        <v>0</v>
      </c>
      <c r="AK692" s="301">
        <f>Y692*Assumption!$K$12</f>
        <v>0</v>
      </c>
      <c r="AL692" s="301">
        <f>Z692*Assumption!$K$14</f>
        <v>0</v>
      </c>
      <c r="AM692" s="301">
        <f>AA692*Assumption!$K$13</f>
        <v>0</v>
      </c>
      <c r="AN692" s="226">
        <f t="shared" si="172"/>
        <v>0</v>
      </c>
    </row>
    <row r="693" spans="2:40" x14ac:dyDescent="0.35">
      <c r="B693" s="223">
        <f t="shared" si="174"/>
        <v>44761</v>
      </c>
      <c r="C693" s="224">
        <v>0</v>
      </c>
      <c r="D693" s="178">
        <v>0</v>
      </c>
      <c r="E693" s="224">
        <v>0</v>
      </c>
      <c r="F693" s="224">
        <v>0</v>
      </c>
      <c r="G693" s="224">
        <v>0</v>
      </c>
      <c r="H693" s="224">
        <v>0</v>
      </c>
      <c r="I693" s="224">
        <v>0</v>
      </c>
      <c r="J693" s="224">
        <v>0</v>
      </c>
      <c r="K693" s="224">
        <v>0</v>
      </c>
      <c r="L693" s="224">
        <v>0</v>
      </c>
      <c r="M693" s="224">
        <v>0</v>
      </c>
      <c r="N693" s="220">
        <v>0</v>
      </c>
      <c r="O693" s="233"/>
      <c r="P693" s="223">
        <f t="shared" si="175"/>
        <v>44761</v>
      </c>
      <c r="Q693" s="224">
        <v>0</v>
      </c>
      <c r="R693" s="224">
        <v>0</v>
      </c>
      <c r="S693" s="183">
        <v>0</v>
      </c>
      <c r="T693" s="183">
        <v>0</v>
      </c>
      <c r="U693" s="183">
        <v>0</v>
      </c>
      <c r="V693" s="183">
        <v>0</v>
      </c>
      <c r="W693" s="183">
        <v>0</v>
      </c>
      <c r="X693" s="183">
        <v>0</v>
      </c>
      <c r="Y693" s="183">
        <v>0</v>
      </c>
      <c r="Z693" s="183">
        <v>0</v>
      </c>
      <c r="AA693" s="183">
        <v>0</v>
      </c>
      <c r="AB693" s="226">
        <f t="shared" si="171"/>
        <v>0</v>
      </c>
      <c r="AD693" s="223">
        <f t="shared" si="176"/>
        <v>44761</v>
      </c>
      <c r="AE693" s="301">
        <f>S693*Assumption!$K$7</f>
        <v>0</v>
      </c>
      <c r="AF693" s="301">
        <f>T693*Assumption!$K$10</f>
        <v>0</v>
      </c>
      <c r="AG693" s="301">
        <f>U693*Assumption!$K$9</f>
        <v>0</v>
      </c>
      <c r="AH693" s="301">
        <f>V693*Assumption!$K$11</f>
        <v>0</v>
      </c>
      <c r="AI693" s="301">
        <f>W693*Assumption!$K$6</f>
        <v>0</v>
      </c>
      <c r="AJ693" s="301">
        <f>X693*Assumption!$K$8</f>
        <v>0</v>
      </c>
      <c r="AK693" s="301">
        <f>Y693*Assumption!$K$12</f>
        <v>0</v>
      </c>
      <c r="AL693" s="301">
        <f>Z693*Assumption!$K$14</f>
        <v>0</v>
      </c>
      <c r="AM693" s="301">
        <f>AA693*Assumption!$K$13</f>
        <v>0</v>
      </c>
      <c r="AN693" s="226">
        <f t="shared" si="172"/>
        <v>0</v>
      </c>
    </row>
    <row r="694" spans="2:40" x14ac:dyDescent="0.35">
      <c r="B694" s="223">
        <f t="shared" si="174"/>
        <v>44762</v>
      </c>
      <c r="C694" s="200">
        <v>140</v>
      </c>
      <c r="D694" s="178">
        <f t="shared" si="173"/>
        <v>403.2</v>
      </c>
      <c r="E694" s="224">
        <v>31.5</v>
      </c>
      <c r="F694" s="224">
        <v>18.45</v>
      </c>
      <c r="G694" s="224">
        <v>190.5</v>
      </c>
      <c r="H694" s="224">
        <v>1.22</v>
      </c>
      <c r="I694" s="224">
        <v>45</v>
      </c>
      <c r="J694" s="224">
        <v>4.2</v>
      </c>
      <c r="K694" s="224">
        <v>210</v>
      </c>
      <c r="L694" s="224">
        <v>210</v>
      </c>
      <c r="M694" s="224">
        <v>0</v>
      </c>
      <c r="N694" s="220">
        <v>0</v>
      </c>
      <c r="O694" s="233"/>
      <c r="P694" s="223">
        <f t="shared" si="175"/>
        <v>44762</v>
      </c>
      <c r="Q694" s="200">
        <v>140</v>
      </c>
      <c r="R694" s="200">
        <f t="shared" si="170"/>
        <v>403.2</v>
      </c>
      <c r="S694" s="183">
        <v>234</v>
      </c>
      <c r="T694" s="183">
        <v>156</v>
      </c>
      <c r="U694" s="183">
        <v>0</v>
      </c>
      <c r="V694" s="183">
        <v>0</v>
      </c>
      <c r="W694" s="183">
        <v>0</v>
      </c>
      <c r="X694" s="183">
        <v>0</v>
      </c>
      <c r="Y694" s="183">
        <v>0</v>
      </c>
      <c r="Z694" s="183">
        <v>0</v>
      </c>
      <c r="AA694" s="183">
        <v>0</v>
      </c>
      <c r="AB694" s="235">
        <f t="shared" si="171"/>
        <v>390</v>
      </c>
      <c r="AD694" s="223">
        <f t="shared" si="176"/>
        <v>44762</v>
      </c>
      <c r="AE694" s="301">
        <f>S694*Assumption!$K$7</f>
        <v>19422</v>
      </c>
      <c r="AF694" s="301">
        <f>T694*Assumption!$K$10</f>
        <v>6396</v>
      </c>
      <c r="AG694" s="301">
        <f>U694*Assumption!$K$9</f>
        <v>0</v>
      </c>
      <c r="AH694" s="301">
        <f>V694*Assumption!$K$11</f>
        <v>0</v>
      </c>
      <c r="AI694" s="301">
        <f>W694*Assumption!$K$6</f>
        <v>0</v>
      </c>
      <c r="AJ694" s="301">
        <f>X694*Assumption!$K$8</f>
        <v>0</v>
      </c>
      <c r="AK694" s="301">
        <f>Y694*Assumption!$K$12</f>
        <v>0</v>
      </c>
      <c r="AL694" s="301">
        <f>Z694*Assumption!$K$14</f>
        <v>0</v>
      </c>
      <c r="AM694" s="301">
        <f>AA694*Assumption!$K$13</f>
        <v>0</v>
      </c>
      <c r="AN694" s="235">
        <f t="shared" si="172"/>
        <v>25818</v>
      </c>
    </row>
    <row r="695" spans="2:40" x14ac:dyDescent="0.35">
      <c r="B695" s="223">
        <f t="shared" si="174"/>
        <v>44763</v>
      </c>
      <c r="C695" s="200">
        <v>140</v>
      </c>
      <c r="D695" s="178">
        <f t="shared" si="173"/>
        <v>403.2</v>
      </c>
      <c r="E695" s="224">
        <v>31.5</v>
      </c>
      <c r="F695" s="224">
        <v>18.45</v>
      </c>
      <c r="G695" s="224">
        <v>190.5</v>
      </c>
      <c r="H695" s="224">
        <v>1.22</v>
      </c>
      <c r="I695" s="224">
        <v>45</v>
      </c>
      <c r="J695" s="224">
        <v>4.2</v>
      </c>
      <c r="K695" s="224">
        <v>210</v>
      </c>
      <c r="L695" s="224">
        <v>210</v>
      </c>
      <c r="M695" s="224">
        <v>0</v>
      </c>
      <c r="N695" s="220">
        <v>0</v>
      </c>
      <c r="O695" s="233"/>
      <c r="P695" s="223">
        <f t="shared" si="175"/>
        <v>44763</v>
      </c>
      <c r="Q695" s="200">
        <v>140</v>
      </c>
      <c r="R695" s="200">
        <f t="shared" si="170"/>
        <v>403.2</v>
      </c>
      <c r="S695" s="183">
        <v>0</v>
      </c>
      <c r="T695" s="183">
        <v>355.2</v>
      </c>
      <c r="U695" s="183">
        <v>34.019999999999996</v>
      </c>
      <c r="V695" s="183">
        <v>0</v>
      </c>
      <c r="W695" s="183">
        <v>0</v>
      </c>
      <c r="X695" s="183">
        <v>0</v>
      </c>
      <c r="Y695" s="183">
        <v>0</v>
      </c>
      <c r="Z695" s="183">
        <v>0</v>
      </c>
      <c r="AA695" s="183">
        <v>0</v>
      </c>
      <c r="AB695" s="235">
        <f t="shared" si="171"/>
        <v>389.21999999999997</v>
      </c>
      <c r="AD695" s="223">
        <f t="shared" si="176"/>
        <v>44763</v>
      </c>
      <c r="AE695" s="301">
        <f>S695*Assumption!$K$7</f>
        <v>0</v>
      </c>
      <c r="AF695" s="301">
        <f>T695*Assumption!$K$10</f>
        <v>14563.199999999999</v>
      </c>
      <c r="AG695" s="301">
        <f>U695*Assumption!$K$9</f>
        <v>1871.0999999999997</v>
      </c>
      <c r="AH695" s="301">
        <f>V695*Assumption!$K$11</f>
        <v>0</v>
      </c>
      <c r="AI695" s="301">
        <f>W695*Assumption!$K$6</f>
        <v>0</v>
      </c>
      <c r="AJ695" s="301">
        <f>X695*Assumption!$K$8</f>
        <v>0</v>
      </c>
      <c r="AK695" s="301">
        <f>Y695*Assumption!$K$12</f>
        <v>0</v>
      </c>
      <c r="AL695" s="301">
        <f>Z695*Assumption!$K$14</f>
        <v>0</v>
      </c>
      <c r="AM695" s="301">
        <f>AA695*Assumption!$K$13</f>
        <v>0</v>
      </c>
      <c r="AN695" s="235">
        <f t="shared" si="172"/>
        <v>16434.3</v>
      </c>
    </row>
    <row r="696" spans="2:40" x14ac:dyDescent="0.35">
      <c r="B696" s="223">
        <f t="shared" si="174"/>
        <v>44764</v>
      </c>
      <c r="C696" s="200">
        <v>140</v>
      </c>
      <c r="D696" s="178">
        <f t="shared" si="173"/>
        <v>403.2</v>
      </c>
      <c r="E696" s="224">
        <v>31.5</v>
      </c>
      <c r="F696" s="224">
        <v>18.45</v>
      </c>
      <c r="G696" s="224">
        <v>190.5</v>
      </c>
      <c r="H696" s="224">
        <v>1.22</v>
      </c>
      <c r="I696" s="224">
        <v>45</v>
      </c>
      <c r="J696" s="224">
        <v>4.2</v>
      </c>
      <c r="K696" s="224">
        <v>210</v>
      </c>
      <c r="L696" s="224">
        <v>210</v>
      </c>
      <c r="M696" s="224">
        <v>0</v>
      </c>
      <c r="N696" s="220">
        <v>0</v>
      </c>
      <c r="O696" s="233"/>
      <c r="P696" s="223">
        <f t="shared" si="175"/>
        <v>44764</v>
      </c>
      <c r="Q696" s="200">
        <v>140</v>
      </c>
      <c r="R696" s="200">
        <f t="shared" si="170"/>
        <v>403.2</v>
      </c>
      <c r="S696" s="183">
        <v>0</v>
      </c>
      <c r="T696" s="183">
        <v>213.6</v>
      </c>
      <c r="U696" s="183">
        <v>174.77999999999997</v>
      </c>
      <c r="V696" s="183">
        <v>0</v>
      </c>
      <c r="W696" s="183">
        <v>0</v>
      </c>
      <c r="X696" s="183">
        <v>0</v>
      </c>
      <c r="Y696" s="183">
        <v>0</v>
      </c>
      <c r="Z696" s="183">
        <v>0</v>
      </c>
      <c r="AA696" s="183">
        <v>0</v>
      </c>
      <c r="AB696" s="235">
        <f t="shared" si="171"/>
        <v>388.38</v>
      </c>
      <c r="AD696" s="223">
        <f t="shared" si="176"/>
        <v>44764</v>
      </c>
      <c r="AE696" s="301">
        <f>S696*Assumption!$K$7</f>
        <v>0</v>
      </c>
      <c r="AF696" s="301">
        <f>T696*Assumption!$K$10</f>
        <v>8757.6</v>
      </c>
      <c r="AG696" s="301">
        <f>U696*Assumption!$K$9</f>
        <v>9612.8999999999978</v>
      </c>
      <c r="AH696" s="301">
        <f>V696*Assumption!$K$11</f>
        <v>0</v>
      </c>
      <c r="AI696" s="301">
        <f>W696*Assumption!$K$6</f>
        <v>0</v>
      </c>
      <c r="AJ696" s="301">
        <f>X696*Assumption!$K$8</f>
        <v>0</v>
      </c>
      <c r="AK696" s="301">
        <f>Y696*Assumption!$K$12</f>
        <v>0</v>
      </c>
      <c r="AL696" s="301">
        <f>Z696*Assumption!$K$14</f>
        <v>0</v>
      </c>
      <c r="AM696" s="301">
        <f>AA696*Assumption!$K$13</f>
        <v>0</v>
      </c>
      <c r="AN696" s="235">
        <f t="shared" si="172"/>
        <v>18370.5</v>
      </c>
    </row>
    <row r="697" spans="2:40" x14ac:dyDescent="0.35">
      <c r="B697" s="223">
        <f t="shared" si="174"/>
        <v>44765</v>
      </c>
      <c r="C697" s="200">
        <v>140</v>
      </c>
      <c r="D697" s="178">
        <f t="shared" si="173"/>
        <v>403.2</v>
      </c>
      <c r="E697" s="224">
        <v>31.5</v>
      </c>
      <c r="F697" s="224">
        <v>18.45</v>
      </c>
      <c r="G697" s="224">
        <v>190.5</v>
      </c>
      <c r="H697" s="224">
        <v>1.22</v>
      </c>
      <c r="I697" s="224">
        <v>45</v>
      </c>
      <c r="J697" s="224">
        <v>4.2</v>
      </c>
      <c r="K697" s="224">
        <v>210</v>
      </c>
      <c r="L697" s="224">
        <v>210</v>
      </c>
      <c r="M697" s="224">
        <v>0</v>
      </c>
      <c r="N697" s="220">
        <v>0</v>
      </c>
      <c r="O697" s="233"/>
      <c r="P697" s="223">
        <f t="shared" si="175"/>
        <v>44765</v>
      </c>
      <c r="Q697" s="200">
        <v>140</v>
      </c>
      <c r="R697" s="200">
        <f t="shared" si="170"/>
        <v>403.2</v>
      </c>
      <c r="S697" s="183">
        <v>103.2</v>
      </c>
      <c r="T697" s="183">
        <v>24</v>
      </c>
      <c r="U697" s="183">
        <v>262.08</v>
      </c>
      <c r="V697" s="183">
        <v>0</v>
      </c>
      <c r="W697" s="183">
        <v>0</v>
      </c>
      <c r="X697" s="183">
        <v>0</v>
      </c>
      <c r="Y697" s="183">
        <v>0</v>
      </c>
      <c r="Z697" s="183">
        <v>0</v>
      </c>
      <c r="AA697" s="183">
        <v>0</v>
      </c>
      <c r="AB697" s="235">
        <f t="shared" si="171"/>
        <v>389.28</v>
      </c>
      <c r="AD697" s="223">
        <f t="shared" si="176"/>
        <v>44765</v>
      </c>
      <c r="AE697" s="301">
        <f>S697*Assumption!$K$7</f>
        <v>8565.6</v>
      </c>
      <c r="AF697" s="301">
        <f>T697*Assumption!$K$10</f>
        <v>984</v>
      </c>
      <c r="AG697" s="301">
        <f>U697*Assumption!$K$9</f>
        <v>14414.4</v>
      </c>
      <c r="AH697" s="301">
        <f>V697*Assumption!$K$11</f>
        <v>0</v>
      </c>
      <c r="AI697" s="301">
        <f>W697*Assumption!$K$6</f>
        <v>0</v>
      </c>
      <c r="AJ697" s="301">
        <f>X697*Assumption!$K$8</f>
        <v>0</v>
      </c>
      <c r="AK697" s="301">
        <f>Y697*Assumption!$K$12</f>
        <v>0</v>
      </c>
      <c r="AL697" s="301">
        <f>Z697*Assumption!$K$14</f>
        <v>0</v>
      </c>
      <c r="AM697" s="301">
        <f>AA697*Assumption!$K$13</f>
        <v>0</v>
      </c>
      <c r="AN697" s="235">
        <f t="shared" si="172"/>
        <v>23964</v>
      </c>
    </row>
    <row r="698" spans="2:40" x14ac:dyDescent="0.35">
      <c r="B698" s="223">
        <f t="shared" si="174"/>
        <v>44766</v>
      </c>
      <c r="C698" s="200">
        <v>140</v>
      </c>
      <c r="D698" s="178">
        <f t="shared" si="173"/>
        <v>403.2</v>
      </c>
      <c r="E698" s="224">
        <v>26</v>
      </c>
      <c r="F698" s="224">
        <v>18.5</v>
      </c>
      <c r="G698" s="224">
        <v>200</v>
      </c>
      <c r="H698" s="224">
        <v>0</v>
      </c>
      <c r="I698" s="224">
        <v>45</v>
      </c>
      <c r="J698" s="224">
        <v>4.3</v>
      </c>
      <c r="K698" s="224">
        <v>210</v>
      </c>
      <c r="L698" s="224">
        <v>210</v>
      </c>
      <c r="M698" s="224">
        <v>0</v>
      </c>
      <c r="N698" s="220">
        <v>0</v>
      </c>
      <c r="O698" s="233"/>
      <c r="P698" s="223">
        <f t="shared" si="175"/>
        <v>44766</v>
      </c>
      <c r="Q698" s="200">
        <v>140</v>
      </c>
      <c r="R698" s="200">
        <f t="shared" si="170"/>
        <v>403.2</v>
      </c>
      <c r="S698" s="183">
        <v>54</v>
      </c>
      <c r="T698" s="183">
        <v>333.6</v>
      </c>
      <c r="U698" s="183">
        <v>0</v>
      </c>
      <c r="V698" s="183">
        <v>0</v>
      </c>
      <c r="W698" s="183">
        <v>0</v>
      </c>
      <c r="X698" s="183">
        <v>0</v>
      </c>
      <c r="Y698" s="183">
        <v>0</v>
      </c>
      <c r="Z698" s="183">
        <v>0</v>
      </c>
      <c r="AA698" s="183">
        <v>0</v>
      </c>
      <c r="AB698" s="235">
        <f t="shared" si="171"/>
        <v>387.6</v>
      </c>
      <c r="AD698" s="223">
        <f t="shared" si="176"/>
        <v>44766</v>
      </c>
      <c r="AE698" s="301">
        <f>S698*Assumption!$K$7</f>
        <v>4482</v>
      </c>
      <c r="AF698" s="301">
        <f>T698*Assumption!$K$10</f>
        <v>13677.6</v>
      </c>
      <c r="AG698" s="301">
        <f>U698*Assumption!$K$9</f>
        <v>0</v>
      </c>
      <c r="AH698" s="301">
        <f>V698*Assumption!$K$11</f>
        <v>0</v>
      </c>
      <c r="AI698" s="301">
        <f>W698*Assumption!$K$6</f>
        <v>0</v>
      </c>
      <c r="AJ698" s="301">
        <f>X698*Assumption!$K$8</f>
        <v>0</v>
      </c>
      <c r="AK698" s="301">
        <f>Y698*Assumption!$K$12</f>
        <v>0</v>
      </c>
      <c r="AL698" s="301">
        <f>Z698*Assumption!$K$14</f>
        <v>0</v>
      </c>
      <c r="AM698" s="301">
        <f>AA698*Assumption!$K$13</f>
        <v>0</v>
      </c>
      <c r="AN698" s="235">
        <f t="shared" si="172"/>
        <v>18159.599999999999</v>
      </c>
    </row>
    <row r="699" spans="2:40" x14ac:dyDescent="0.35">
      <c r="B699" s="223">
        <f t="shared" si="174"/>
        <v>44767</v>
      </c>
      <c r="C699" s="200">
        <v>140</v>
      </c>
      <c r="D699" s="178">
        <f t="shared" si="173"/>
        <v>403.2</v>
      </c>
      <c r="E699" s="224">
        <v>26</v>
      </c>
      <c r="F699" s="224">
        <v>18.5</v>
      </c>
      <c r="G699" s="224">
        <v>200</v>
      </c>
      <c r="H699" s="224">
        <v>0</v>
      </c>
      <c r="I699" s="224">
        <v>45</v>
      </c>
      <c r="J699" s="224">
        <v>4.3</v>
      </c>
      <c r="K699" s="224">
        <v>210</v>
      </c>
      <c r="L699" s="224">
        <v>210</v>
      </c>
      <c r="M699" s="224">
        <v>0</v>
      </c>
      <c r="N699" s="220">
        <v>0</v>
      </c>
      <c r="O699" s="233"/>
      <c r="P699" s="223">
        <f t="shared" si="175"/>
        <v>44767</v>
      </c>
      <c r="Q699" s="200">
        <v>140</v>
      </c>
      <c r="R699" s="200">
        <f t="shared" si="170"/>
        <v>403.2</v>
      </c>
      <c r="S699" s="183">
        <v>0</v>
      </c>
      <c r="T699" s="183">
        <v>196.8</v>
      </c>
      <c r="U699" s="183">
        <v>192.6</v>
      </c>
      <c r="V699" s="183">
        <v>0</v>
      </c>
      <c r="W699" s="183">
        <v>0</v>
      </c>
      <c r="X699" s="183">
        <v>0</v>
      </c>
      <c r="Y699" s="183">
        <v>0</v>
      </c>
      <c r="Z699" s="183">
        <v>0</v>
      </c>
      <c r="AA699" s="183">
        <v>0</v>
      </c>
      <c r="AB699" s="235">
        <f t="shared" si="171"/>
        <v>389.4</v>
      </c>
      <c r="AD699" s="223">
        <f t="shared" si="176"/>
        <v>44767</v>
      </c>
      <c r="AE699" s="301">
        <f>S699*Assumption!$K$7</f>
        <v>0</v>
      </c>
      <c r="AF699" s="301">
        <f>T699*Assumption!$K$10</f>
        <v>8068.8</v>
      </c>
      <c r="AG699" s="301">
        <f>U699*Assumption!$K$9</f>
        <v>10593</v>
      </c>
      <c r="AH699" s="301">
        <f>V699*Assumption!$K$11</f>
        <v>0</v>
      </c>
      <c r="AI699" s="301">
        <f>W699*Assumption!$K$6</f>
        <v>0</v>
      </c>
      <c r="AJ699" s="301">
        <f>X699*Assumption!$K$8</f>
        <v>0</v>
      </c>
      <c r="AK699" s="301">
        <f>Y699*Assumption!$K$12</f>
        <v>0</v>
      </c>
      <c r="AL699" s="301">
        <f>Z699*Assumption!$K$14</f>
        <v>0</v>
      </c>
      <c r="AM699" s="301">
        <f>AA699*Assumption!$K$13</f>
        <v>0</v>
      </c>
      <c r="AN699" s="235">
        <f t="shared" si="172"/>
        <v>18661.8</v>
      </c>
    </row>
    <row r="700" spans="2:40" x14ac:dyDescent="0.35">
      <c r="B700" s="223">
        <f t="shared" si="174"/>
        <v>44768</v>
      </c>
      <c r="C700" s="200">
        <v>140</v>
      </c>
      <c r="D700" s="178">
        <f t="shared" si="173"/>
        <v>403.2</v>
      </c>
      <c r="E700" s="224">
        <v>26</v>
      </c>
      <c r="F700" s="224">
        <v>18.5</v>
      </c>
      <c r="G700" s="224">
        <v>200</v>
      </c>
      <c r="H700" s="224">
        <v>0</v>
      </c>
      <c r="I700" s="224">
        <v>45</v>
      </c>
      <c r="J700" s="224">
        <v>4.3</v>
      </c>
      <c r="K700" s="224">
        <v>210</v>
      </c>
      <c r="L700" s="224">
        <v>210</v>
      </c>
      <c r="M700" s="224">
        <v>0</v>
      </c>
      <c r="N700" s="220">
        <v>0</v>
      </c>
      <c r="O700" s="233"/>
      <c r="P700" s="223">
        <f t="shared" si="175"/>
        <v>44768</v>
      </c>
      <c r="Q700" s="200">
        <v>140</v>
      </c>
      <c r="R700" s="200">
        <f t="shared" si="170"/>
        <v>403.2</v>
      </c>
      <c r="S700" s="183">
        <v>54</v>
      </c>
      <c r="T700" s="183">
        <v>316.8</v>
      </c>
      <c r="U700" s="183">
        <v>18</v>
      </c>
      <c r="V700" s="183">
        <v>0</v>
      </c>
      <c r="W700" s="183">
        <v>0</v>
      </c>
      <c r="X700" s="183">
        <v>0</v>
      </c>
      <c r="Y700" s="183">
        <v>0</v>
      </c>
      <c r="Z700" s="183">
        <v>0</v>
      </c>
      <c r="AA700" s="183">
        <v>0</v>
      </c>
      <c r="AB700" s="235">
        <f t="shared" si="171"/>
        <v>388.8</v>
      </c>
      <c r="AD700" s="223">
        <f t="shared" si="176"/>
        <v>44768</v>
      </c>
      <c r="AE700" s="301">
        <f>S700*Assumption!$K$7</f>
        <v>4482</v>
      </c>
      <c r="AF700" s="301">
        <f>T700*Assumption!$K$10</f>
        <v>12988.800000000001</v>
      </c>
      <c r="AG700" s="301">
        <f>U700*Assumption!$K$9</f>
        <v>990</v>
      </c>
      <c r="AH700" s="301">
        <f>V700*Assumption!$K$11</f>
        <v>0</v>
      </c>
      <c r="AI700" s="301">
        <f>W700*Assumption!$K$6</f>
        <v>0</v>
      </c>
      <c r="AJ700" s="301">
        <f>X700*Assumption!$K$8</f>
        <v>0</v>
      </c>
      <c r="AK700" s="301">
        <f>Y700*Assumption!$K$12</f>
        <v>0</v>
      </c>
      <c r="AL700" s="301">
        <f>Z700*Assumption!$K$14</f>
        <v>0</v>
      </c>
      <c r="AM700" s="301">
        <f>AA700*Assumption!$K$13</f>
        <v>0</v>
      </c>
      <c r="AN700" s="235">
        <f t="shared" si="172"/>
        <v>18460.800000000003</v>
      </c>
    </row>
    <row r="701" spans="2:40" x14ac:dyDescent="0.35">
      <c r="B701" s="223">
        <f t="shared" si="174"/>
        <v>44769</v>
      </c>
      <c r="C701" s="200">
        <v>140</v>
      </c>
      <c r="D701" s="178">
        <f t="shared" si="173"/>
        <v>403.2</v>
      </c>
      <c r="E701" s="224">
        <v>26</v>
      </c>
      <c r="F701" s="224">
        <v>18.5</v>
      </c>
      <c r="G701" s="224">
        <v>200</v>
      </c>
      <c r="H701" s="224">
        <v>0</v>
      </c>
      <c r="I701" s="224">
        <v>45</v>
      </c>
      <c r="J701" s="224">
        <v>4.3</v>
      </c>
      <c r="K701" s="224">
        <v>210</v>
      </c>
      <c r="L701" s="224">
        <v>210</v>
      </c>
      <c r="M701" s="224">
        <v>0</v>
      </c>
      <c r="N701" s="220">
        <v>0</v>
      </c>
      <c r="O701" s="233"/>
      <c r="P701" s="223">
        <f t="shared" si="175"/>
        <v>44769</v>
      </c>
      <c r="Q701" s="200">
        <v>140</v>
      </c>
      <c r="R701" s="200">
        <f t="shared" si="170"/>
        <v>403.2</v>
      </c>
      <c r="S701" s="183">
        <v>192</v>
      </c>
      <c r="T701" s="183">
        <v>0</v>
      </c>
      <c r="U701" s="183">
        <v>197.99999999999997</v>
      </c>
      <c r="V701" s="183">
        <v>0</v>
      </c>
      <c r="W701" s="183">
        <v>0</v>
      </c>
      <c r="X701" s="183">
        <v>0</v>
      </c>
      <c r="Y701" s="183">
        <v>0</v>
      </c>
      <c r="Z701" s="183">
        <v>0</v>
      </c>
      <c r="AA701" s="183">
        <v>0</v>
      </c>
      <c r="AB701" s="235">
        <f t="shared" si="171"/>
        <v>390</v>
      </c>
      <c r="AD701" s="223">
        <f t="shared" si="176"/>
        <v>44769</v>
      </c>
      <c r="AE701" s="301">
        <f>S701*Assumption!$K$7</f>
        <v>15936</v>
      </c>
      <c r="AF701" s="301">
        <f>T701*Assumption!$K$10</f>
        <v>0</v>
      </c>
      <c r="AG701" s="301">
        <f>U701*Assumption!$K$9</f>
        <v>10889.999999999998</v>
      </c>
      <c r="AH701" s="301">
        <f>V701*Assumption!$K$11</f>
        <v>0</v>
      </c>
      <c r="AI701" s="301">
        <f>W701*Assumption!$K$6</f>
        <v>0</v>
      </c>
      <c r="AJ701" s="301">
        <f>X701*Assumption!$K$8</f>
        <v>0</v>
      </c>
      <c r="AK701" s="301">
        <f>Y701*Assumption!$K$12</f>
        <v>0</v>
      </c>
      <c r="AL701" s="301">
        <f>Z701*Assumption!$K$14</f>
        <v>0</v>
      </c>
      <c r="AM701" s="301">
        <f>AA701*Assumption!$K$13</f>
        <v>0</v>
      </c>
      <c r="AN701" s="235">
        <f t="shared" si="172"/>
        <v>26826</v>
      </c>
    </row>
    <row r="702" spans="2:40" x14ac:dyDescent="0.35">
      <c r="B702" s="223">
        <f t="shared" si="174"/>
        <v>44770</v>
      </c>
      <c r="C702" s="200">
        <v>0</v>
      </c>
      <c r="D702" s="178">
        <f t="shared" si="173"/>
        <v>0</v>
      </c>
      <c r="E702" s="200">
        <v>0</v>
      </c>
      <c r="F702" s="200">
        <v>0</v>
      </c>
      <c r="G702" s="200">
        <v>0</v>
      </c>
      <c r="H702" s="200">
        <v>0</v>
      </c>
      <c r="I702" s="200">
        <v>0</v>
      </c>
      <c r="J702" s="200">
        <v>0</v>
      </c>
      <c r="K702" s="200">
        <v>0</v>
      </c>
      <c r="L702" s="200">
        <v>0</v>
      </c>
      <c r="M702" s="200">
        <v>0</v>
      </c>
      <c r="N702" s="220">
        <v>0</v>
      </c>
      <c r="O702" s="233"/>
      <c r="P702" s="223">
        <f t="shared" si="175"/>
        <v>44770</v>
      </c>
      <c r="Q702" s="181">
        <v>0</v>
      </c>
      <c r="R702" s="200">
        <f t="shared" si="170"/>
        <v>0</v>
      </c>
      <c r="S702" s="183">
        <v>0</v>
      </c>
      <c r="T702" s="183">
        <v>0</v>
      </c>
      <c r="U702" s="183">
        <v>0</v>
      </c>
      <c r="V702" s="183">
        <v>0</v>
      </c>
      <c r="W702" s="183">
        <v>0</v>
      </c>
      <c r="X702" s="183">
        <v>0</v>
      </c>
      <c r="Y702" s="183">
        <v>0</v>
      </c>
      <c r="Z702" s="183">
        <v>0</v>
      </c>
      <c r="AA702" s="183">
        <v>0</v>
      </c>
      <c r="AB702" s="226">
        <f t="shared" si="171"/>
        <v>0</v>
      </c>
      <c r="AD702" s="223">
        <f t="shared" si="176"/>
        <v>44770</v>
      </c>
      <c r="AE702" s="301">
        <f>S702*Assumption!$K$7</f>
        <v>0</v>
      </c>
      <c r="AF702" s="301">
        <f>T702*Assumption!$K$10</f>
        <v>0</v>
      </c>
      <c r="AG702" s="301">
        <f>U702*Assumption!$K$9</f>
        <v>0</v>
      </c>
      <c r="AH702" s="301">
        <f>V702*Assumption!$K$11</f>
        <v>0</v>
      </c>
      <c r="AI702" s="301">
        <f>W702*Assumption!$K$6</f>
        <v>0</v>
      </c>
      <c r="AJ702" s="301">
        <f>X702*Assumption!$K$8</f>
        <v>0</v>
      </c>
      <c r="AK702" s="301">
        <f>Y702*Assumption!$K$12</f>
        <v>0</v>
      </c>
      <c r="AL702" s="301">
        <f>Z702*Assumption!$K$14</f>
        <v>0</v>
      </c>
      <c r="AM702" s="301">
        <f>AA702*Assumption!$K$13</f>
        <v>0</v>
      </c>
      <c r="AN702" s="226">
        <f t="shared" si="172"/>
        <v>0</v>
      </c>
    </row>
    <row r="703" spans="2:40" x14ac:dyDescent="0.35">
      <c r="B703" s="223">
        <f t="shared" si="174"/>
        <v>44771</v>
      </c>
      <c r="C703" s="200">
        <v>0</v>
      </c>
      <c r="D703" s="178">
        <f t="shared" si="173"/>
        <v>0</v>
      </c>
      <c r="E703" s="200">
        <v>0</v>
      </c>
      <c r="F703" s="200">
        <v>0</v>
      </c>
      <c r="G703" s="200">
        <v>0</v>
      </c>
      <c r="H703" s="200">
        <v>0</v>
      </c>
      <c r="I703" s="200">
        <v>0</v>
      </c>
      <c r="J703" s="200">
        <v>0</v>
      </c>
      <c r="K703" s="200">
        <v>0</v>
      </c>
      <c r="L703" s="200">
        <v>0</v>
      </c>
      <c r="M703" s="200">
        <v>0</v>
      </c>
      <c r="N703" s="220">
        <v>0</v>
      </c>
      <c r="O703" s="233"/>
      <c r="P703" s="223">
        <f t="shared" si="175"/>
        <v>44771</v>
      </c>
      <c r="Q703" s="181">
        <v>0</v>
      </c>
      <c r="R703" s="183">
        <v>0</v>
      </c>
      <c r="S703" s="181">
        <v>0</v>
      </c>
      <c r="T703" s="181">
        <v>0</v>
      </c>
      <c r="U703" s="181">
        <v>0</v>
      </c>
      <c r="V703" s="181">
        <v>0</v>
      </c>
      <c r="W703" s="181">
        <v>0</v>
      </c>
      <c r="X703" s="181">
        <v>0</v>
      </c>
      <c r="Y703" s="181">
        <v>0</v>
      </c>
      <c r="Z703" s="181">
        <v>0</v>
      </c>
      <c r="AA703" s="181">
        <v>0</v>
      </c>
      <c r="AB703" s="226">
        <f t="shared" si="171"/>
        <v>0</v>
      </c>
      <c r="AD703" s="223">
        <f t="shared" si="176"/>
        <v>44771</v>
      </c>
      <c r="AE703" s="301">
        <f>S703*Assumption!$K$7</f>
        <v>0</v>
      </c>
      <c r="AF703" s="301">
        <f>T703*Assumption!$K$10</f>
        <v>0</v>
      </c>
      <c r="AG703" s="301">
        <f>U703*Assumption!$K$9</f>
        <v>0</v>
      </c>
      <c r="AH703" s="301">
        <f>V703*Assumption!$K$11</f>
        <v>0</v>
      </c>
      <c r="AI703" s="301">
        <f>W703*Assumption!$K$6</f>
        <v>0</v>
      </c>
      <c r="AJ703" s="301">
        <f>X703*Assumption!$K$8</f>
        <v>0</v>
      </c>
      <c r="AK703" s="301">
        <f>Y703*Assumption!$K$12</f>
        <v>0</v>
      </c>
      <c r="AL703" s="301">
        <f>Z703*Assumption!$K$14</f>
        <v>0</v>
      </c>
      <c r="AM703" s="301">
        <f>AA703*Assumption!$K$13</f>
        <v>0</v>
      </c>
      <c r="AN703" s="226">
        <f t="shared" si="172"/>
        <v>0</v>
      </c>
    </row>
    <row r="704" spans="2:40" x14ac:dyDescent="0.35">
      <c r="B704" s="223">
        <f t="shared" si="174"/>
        <v>44772</v>
      </c>
      <c r="C704" s="200">
        <v>0</v>
      </c>
      <c r="D704" s="178">
        <f t="shared" si="173"/>
        <v>0</v>
      </c>
      <c r="E704" s="200">
        <v>0</v>
      </c>
      <c r="F704" s="200">
        <v>0</v>
      </c>
      <c r="G704" s="200">
        <v>0</v>
      </c>
      <c r="H704" s="200">
        <v>0</v>
      </c>
      <c r="I704" s="200">
        <v>0</v>
      </c>
      <c r="J704" s="200">
        <v>0</v>
      </c>
      <c r="K704" s="200">
        <v>0</v>
      </c>
      <c r="L704" s="200">
        <v>0</v>
      </c>
      <c r="M704" s="200">
        <v>0</v>
      </c>
      <c r="N704" s="220">
        <v>0</v>
      </c>
      <c r="O704" s="233"/>
      <c r="P704" s="223">
        <f t="shared" si="175"/>
        <v>44772</v>
      </c>
      <c r="Q704" s="181">
        <v>0</v>
      </c>
      <c r="R704" s="183">
        <v>0</v>
      </c>
      <c r="S704" s="181">
        <v>0</v>
      </c>
      <c r="T704" s="181">
        <v>0</v>
      </c>
      <c r="U704" s="181">
        <v>0</v>
      </c>
      <c r="V704" s="181">
        <v>0</v>
      </c>
      <c r="W704" s="181">
        <v>0</v>
      </c>
      <c r="X704" s="181">
        <v>0</v>
      </c>
      <c r="Y704" s="181">
        <v>0</v>
      </c>
      <c r="Z704" s="181">
        <v>0</v>
      </c>
      <c r="AA704" s="181">
        <v>0</v>
      </c>
      <c r="AB704" s="226">
        <f t="shared" si="171"/>
        <v>0</v>
      </c>
      <c r="AD704" s="223">
        <f t="shared" si="176"/>
        <v>44772</v>
      </c>
      <c r="AE704" s="301">
        <f>S704*Assumption!$K$7</f>
        <v>0</v>
      </c>
      <c r="AF704" s="301">
        <f>T704*Assumption!$K$10</f>
        <v>0</v>
      </c>
      <c r="AG704" s="301">
        <f>U704*Assumption!$K$9</f>
        <v>0</v>
      </c>
      <c r="AH704" s="301">
        <f>V704*Assumption!$K$11</f>
        <v>0</v>
      </c>
      <c r="AI704" s="301">
        <f>W704*Assumption!$K$6</f>
        <v>0</v>
      </c>
      <c r="AJ704" s="301">
        <f>X704*Assumption!$K$8</f>
        <v>0</v>
      </c>
      <c r="AK704" s="301">
        <f>Y704*Assumption!$K$12</f>
        <v>0</v>
      </c>
      <c r="AL704" s="301">
        <f>Z704*Assumption!$K$14</f>
        <v>0</v>
      </c>
      <c r="AM704" s="301">
        <f>AA704*Assumption!$K$13</f>
        <v>0</v>
      </c>
      <c r="AN704" s="226">
        <f t="shared" si="172"/>
        <v>0</v>
      </c>
    </row>
    <row r="705" spans="2:40" ht="15" thickBot="1" x14ac:dyDescent="0.4">
      <c r="B705" s="194" t="s">
        <v>183</v>
      </c>
      <c r="C705" s="197">
        <f t="shared" ref="C705:N705" si="177">SUM(C675:C704)</f>
        <v>1960</v>
      </c>
      <c r="D705" s="197">
        <f t="shared" si="177"/>
        <v>5644.7999999999984</v>
      </c>
      <c r="E705" s="197">
        <f t="shared" si="177"/>
        <v>392</v>
      </c>
      <c r="F705" s="197">
        <f t="shared" si="177"/>
        <v>257.29999999999995</v>
      </c>
      <c r="G705" s="197">
        <f t="shared" si="177"/>
        <v>2744</v>
      </c>
      <c r="H705" s="197">
        <f t="shared" si="177"/>
        <v>15.680000000000003</v>
      </c>
      <c r="I705" s="197">
        <f t="shared" si="177"/>
        <v>624</v>
      </c>
      <c r="J705" s="197">
        <f t="shared" si="177"/>
        <v>59.199999999999996</v>
      </c>
      <c r="K705" s="197">
        <f t="shared" si="177"/>
        <v>2940</v>
      </c>
      <c r="L705" s="197">
        <f t="shared" si="177"/>
        <v>2940</v>
      </c>
      <c r="M705" s="197">
        <f t="shared" si="177"/>
        <v>0</v>
      </c>
      <c r="N705" s="198">
        <f t="shared" si="177"/>
        <v>0</v>
      </c>
      <c r="O705" s="51"/>
      <c r="P705" s="194" t="s">
        <v>183</v>
      </c>
      <c r="Q705" s="42">
        <f>SUM(Q675:Q704)</f>
        <v>1960</v>
      </c>
      <c r="R705" s="42">
        <f>SUM(R675:R704)</f>
        <v>5644.7999999999984</v>
      </c>
      <c r="S705" s="197">
        <f>SUM(S675:S704)</f>
        <v>1636.8</v>
      </c>
      <c r="T705" s="197">
        <f>SUM(T675:T704)</f>
        <v>2568.0000000000005</v>
      </c>
      <c r="U705" s="197">
        <f t="shared" ref="U705:AB705" si="178">SUM(U675:U704)</f>
        <v>1209.7799999999997</v>
      </c>
      <c r="V705" s="197">
        <f t="shared" si="178"/>
        <v>27.599999999999998</v>
      </c>
      <c r="W705" s="197">
        <f t="shared" si="178"/>
        <v>0</v>
      </c>
      <c r="X705" s="197">
        <f t="shared" si="178"/>
        <v>0</v>
      </c>
      <c r="Y705" s="197">
        <f t="shared" si="178"/>
        <v>0</v>
      </c>
      <c r="Z705" s="197">
        <f t="shared" si="178"/>
        <v>0</v>
      </c>
      <c r="AA705" s="197">
        <f t="shared" si="178"/>
        <v>0</v>
      </c>
      <c r="AB705" s="198">
        <f t="shared" si="178"/>
        <v>5442.18</v>
      </c>
      <c r="AD705" s="194" t="s">
        <v>183</v>
      </c>
      <c r="AE705" s="197">
        <f>SUM(AE675:AE704)</f>
        <v>135854.40000000002</v>
      </c>
      <c r="AF705" s="197">
        <f>SUM(AF675:AF704)</f>
        <v>105288.00000000001</v>
      </c>
      <c r="AG705" s="197">
        <f t="shared" ref="AG705:AN705" si="179">SUM(AG675:AG704)</f>
        <v>66537.899999999994</v>
      </c>
      <c r="AH705" s="197">
        <f t="shared" si="179"/>
        <v>1021.1999999999999</v>
      </c>
      <c r="AI705" s="197">
        <f t="shared" si="179"/>
        <v>0</v>
      </c>
      <c r="AJ705" s="197">
        <f t="shared" si="179"/>
        <v>0</v>
      </c>
      <c r="AK705" s="197">
        <f t="shared" si="179"/>
        <v>0</v>
      </c>
      <c r="AL705" s="197">
        <f t="shared" si="179"/>
        <v>0</v>
      </c>
      <c r="AM705" s="197">
        <f t="shared" si="179"/>
        <v>0</v>
      </c>
      <c r="AN705" s="198">
        <f t="shared" si="179"/>
        <v>308701.5</v>
      </c>
    </row>
    <row r="706" spans="2:40" x14ac:dyDescent="0.35">
      <c r="B706" s="190"/>
      <c r="C706" s="191"/>
      <c r="D706" s="191"/>
      <c r="E706" s="191"/>
      <c r="F706" s="191"/>
      <c r="G706" s="191"/>
      <c r="H706" s="191"/>
      <c r="I706" s="191"/>
      <c r="J706" s="191"/>
      <c r="K706" s="191"/>
      <c r="L706" s="191"/>
      <c r="M706" s="191"/>
      <c r="N706" s="191"/>
      <c r="P706" s="190"/>
      <c r="Q706" s="191"/>
      <c r="R706" s="191"/>
      <c r="S706" s="191"/>
      <c r="T706" s="191"/>
      <c r="U706" s="191"/>
      <c r="V706" s="191"/>
      <c r="W706" s="191"/>
      <c r="X706" s="191"/>
      <c r="Y706" s="191"/>
      <c r="Z706" s="191"/>
      <c r="AA706" s="191"/>
      <c r="AB706" s="191"/>
      <c r="AD706" s="190"/>
      <c r="AE706" s="191"/>
      <c r="AF706" s="191"/>
      <c r="AG706" s="191"/>
      <c r="AH706" s="191"/>
      <c r="AI706" s="191"/>
      <c r="AJ706" s="191"/>
      <c r="AK706" s="191"/>
      <c r="AL706" s="191"/>
      <c r="AM706" s="191"/>
      <c r="AN706" s="191"/>
    </row>
    <row r="707" spans="2:40" ht="15" thickBot="1" x14ac:dyDescent="0.4">
      <c r="B707" s="190"/>
      <c r="C707" s="191"/>
      <c r="D707" s="191"/>
      <c r="E707" s="191"/>
      <c r="F707" s="191"/>
      <c r="G707" s="191"/>
      <c r="H707" s="191"/>
      <c r="I707" s="191"/>
      <c r="J707" s="191"/>
      <c r="K707" s="191"/>
      <c r="L707" s="191"/>
      <c r="M707" s="191"/>
      <c r="N707" s="191"/>
      <c r="P707" s="190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  <c r="AA707" s="191"/>
      <c r="AB707" s="191"/>
      <c r="AD707" s="190"/>
      <c r="AE707" s="191"/>
      <c r="AF707" s="191"/>
      <c r="AG707" s="191"/>
      <c r="AH707" s="191"/>
      <c r="AI707" s="191"/>
      <c r="AJ707" s="191"/>
      <c r="AK707" s="191"/>
      <c r="AL707" s="191"/>
      <c r="AM707" s="191"/>
      <c r="AN707" s="191"/>
    </row>
    <row r="708" spans="2:40" ht="21" x14ac:dyDescent="0.5">
      <c r="B708" s="565" t="s">
        <v>211</v>
      </c>
      <c r="C708" s="566"/>
      <c r="D708" s="566"/>
      <c r="E708" s="566"/>
      <c r="F708" s="566"/>
      <c r="G708" s="566"/>
      <c r="H708" s="566"/>
      <c r="I708" s="566"/>
      <c r="J708" s="566"/>
      <c r="K708" s="566"/>
      <c r="L708" s="566"/>
      <c r="M708" s="566"/>
      <c r="N708" s="567"/>
      <c r="P708" s="565" t="s">
        <v>211</v>
      </c>
      <c r="Q708" s="566"/>
      <c r="R708" s="566"/>
      <c r="S708" s="566"/>
      <c r="T708" s="566"/>
      <c r="U708" s="566"/>
      <c r="V708" s="566"/>
      <c r="W708" s="566"/>
      <c r="X708" s="566"/>
      <c r="Y708" s="566"/>
      <c r="Z708" s="566"/>
      <c r="AA708" s="566"/>
      <c r="AB708" s="567"/>
      <c r="AD708" s="565" t="s">
        <v>211</v>
      </c>
      <c r="AE708" s="566"/>
      <c r="AF708" s="566"/>
      <c r="AG708" s="566"/>
      <c r="AH708" s="566"/>
      <c r="AI708" s="566"/>
      <c r="AJ708" s="566"/>
      <c r="AK708" s="566"/>
      <c r="AL708" s="566"/>
      <c r="AM708" s="566"/>
      <c r="AN708" s="567"/>
    </row>
    <row r="709" spans="2:40" ht="21.5" thickBot="1" x14ac:dyDescent="0.55000000000000004">
      <c r="B709" s="574">
        <v>44774</v>
      </c>
      <c r="C709" s="575"/>
      <c r="D709" s="575"/>
      <c r="E709" s="575"/>
      <c r="F709" s="575"/>
      <c r="G709" s="575"/>
      <c r="H709" s="575"/>
      <c r="I709" s="575"/>
      <c r="J709" s="575"/>
      <c r="K709" s="575"/>
      <c r="L709" s="575"/>
      <c r="M709" s="575"/>
      <c r="N709" s="576"/>
      <c r="P709" s="568">
        <v>44774</v>
      </c>
      <c r="Q709" s="569"/>
      <c r="R709" s="569"/>
      <c r="S709" s="569"/>
      <c r="T709" s="569"/>
      <c r="U709" s="569"/>
      <c r="V709" s="569"/>
      <c r="W709" s="569"/>
      <c r="X709" s="569"/>
      <c r="Y709" s="569"/>
      <c r="Z709" s="569"/>
      <c r="AA709" s="569"/>
      <c r="AB709" s="570"/>
      <c r="AD709" s="568">
        <v>44774</v>
      </c>
      <c r="AE709" s="569"/>
      <c r="AF709" s="569"/>
      <c r="AG709" s="569"/>
      <c r="AH709" s="569"/>
      <c r="AI709" s="569"/>
      <c r="AJ709" s="569"/>
      <c r="AK709" s="569"/>
      <c r="AL709" s="569"/>
      <c r="AM709" s="569"/>
      <c r="AN709" s="570"/>
    </row>
    <row r="710" spans="2:40" ht="15" thickBot="1" x14ac:dyDescent="0.4">
      <c r="B710" s="577" t="s">
        <v>185</v>
      </c>
      <c r="C710" s="578"/>
      <c r="D710" s="578"/>
      <c r="E710" s="578"/>
      <c r="F710" s="578"/>
      <c r="G710" s="578"/>
      <c r="H710" s="578"/>
      <c r="I710" s="578"/>
      <c r="J710" s="578"/>
      <c r="K710" s="578"/>
      <c r="L710" s="578"/>
      <c r="M710" s="578"/>
      <c r="N710" s="579"/>
      <c r="P710" s="571" t="s">
        <v>213</v>
      </c>
      <c r="Q710" s="572"/>
      <c r="R710" s="572"/>
      <c r="S710" s="572"/>
      <c r="T710" s="572"/>
      <c r="U710" s="572"/>
      <c r="V710" s="572"/>
      <c r="W710" s="572"/>
      <c r="X710" s="572"/>
      <c r="Y710" s="572"/>
      <c r="Z710" s="572"/>
      <c r="AA710" s="572"/>
      <c r="AB710" s="573"/>
      <c r="AD710" s="571" t="s">
        <v>342</v>
      </c>
      <c r="AE710" s="572"/>
      <c r="AF710" s="572"/>
      <c r="AG710" s="572"/>
      <c r="AH710" s="572"/>
      <c r="AI710" s="572"/>
      <c r="AJ710" s="572"/>
      <c r="AK710" s="572"/>
      <c r="AL710" s="572"/>
      <c r="AM710" s="572"/>
      <c r="AN710" s="573"/>
    </row>
    <row r="711" spans="2:40" ht="29.5" thickBot="1" x14ac:dyDescent="0.4">
      <c r="B711" s="231" t="s">
        <v>10</v>
      </c>
      <c r="C711" s="176" t="s">
        <v>187</v>
      </c>
      <c r="D711" s="211" t="s">
        <v>188</v>
      </c>
      <c r="E711" s="176" t="s">
        <v>189</v>
      </c>
      <c r="F711" s="176" t="s">
        <v>47</v>
      </c>
      <c r="G711" s="176" t="s">
        <v>190</v>
      </c>
      <c r="H711" s="176" t="s">
        <v>345</v>
      </c>
      <c r="I711" s="176" t="s">
        <v>191</v>
      </c>
      <c r="J711" s="176" t="s">
        <v>192</v>
      </c>
      <c r="K711" s="176" t="s">
        <v>193</v>
      </c>
      <c r="L711" s="193" t="s">
        <v>194</v>
      </c>
      <c r="M711" s="176" t="s">
        <v>195</v>
      </c>
      <c r="N711" s="177" t="s">
        <v>196</v>
      </c>
      <c r="O711" s="232"/>
      <c r="P711" s="173" t="s">
        <v>10</v>
      </c>
      <c r="Q711" s="211" t="s">
        <v>187</v>
      </c>
      <c r="R711" s="211" t="s">
        <v>188</v>
      </c>
      <c r="S711" s="236" t="s">
        <v>197</v>
      </c>
      <c r="T711" s="211" t="s">
        <v>198</v>
      </c>
      <c r="U711" s="212" t="s">
        <v>199</v>
      </c>
      <c r="V711" s="212" t="s">
        <v>200</v>
      </c>
      <c r="W711" s="212" t="s">
        <v>201</v>
      </c>
      <c r="X711" s="212" t="s">
        <v>202</v>
      </c>
      <c r="Y711" s="212" t="s">
        <v>203</v>
      </c>
      <c r="Z711" s="212" t="s">
        <v>204</v>
      </c>
      <c r="AA711" s="212" t="s">
        <v>205</v>
      </c>
      <c r="AB711" s="237" t="s">
        <v>206</v>
      </c>
      <c r="AD711" s="173" t="s">
        <v>10</v>
      </c>
      <c r="AE711" s="236" t="s">
        <v>197</v>
      </c>
      <c r="AF711" s="211" t="s">
        <v>198</v>
      </c>
      <c r="AG711" s="212" t="s">
        <v>199</v>
      </c>
      <c r="AH711" s="212" t="s">
        <v>200</v>
      </c>
      <c r="AI711" s="212" t="s">
        <v>201</v>
      </c>
      <c r="AJ711" s="212" t="s">
        <v>202</v>
      </c>
      <c r="AK711" s="212" t="s">
        <v>203</v>
      </c>
      <c r="AL711" s="212" t="s">
        <v>204</v>
      </c>
      <c r="AM711" s="212" t="s">
        <v>205</v>
      </c>
      <c r="AN711" s="177" t="s">
        <v>339</v>
      </c>
    </row>
    <row r="712" spans="2:40" x14ac:dyDescent="0.35">
      <c r="B712" s="180">
        <v>44774</v>
      </c>
      <c r="C712" s="178">
        <v>140</v>
      </c>
      <c r="D712" s="178">
        <f>C712*2.88</f>
        <v>403.2</v>
      </c>
      <c r="E712" s="178">
        <v>26</v>
      </c>
      <c r="F712" s="178">
        <v>17</v>
      </c>
      <c r="G712" s="178">
        <v>196</v>
      </c>
      <c r="H712" s="178">
        <v>0</v>
      </c>
      <c r="I712" s="178">
        <v>150</v>
      </c>
      <c r="J712" s="178">
        <v>4.2</v>
      </c>
      <c r="K712" s="178">
        <v>210</v>
      </c>
      <c r="L712" s="178">
        <v>0</v>
      </c>
      <c r="M712" s="178">
        <v>0</v>
      </c>
      <c r="N712" s="179">
        <v>0</v>
      </c>
      <c r="O712" s="53"/>
      <c r="P712" s="180">
        <v>44774</v>
      </c>
      <c r="Q712" s="200">
        <v>140</v>
      </c>
      <c r="R712" s="200">
        <f t="shared" ref="R712:R731" si="180">Q712*2.88</f>
        <v>403.2</v>
      </c>
      <c r="S712" s="183">
        <v>54</v>
      </c>
      <c r="T712" s="183">
        <v>336</v>
      </c>
      <c r="U712" s="183">
        <v>0</v>
      </c>
      <c r="V712" s="183">
        <v>0</v>
      </c>
      <c r="W712" s="183">
        <v>0</v>
      </c>
      <c r="X712" s="183">
        <v>0</v>
      </c>
      <c r="Y712" s="183">
        <v>0</v>
      </c>
      <c r="Z712" s="183">
        <v>0</v>
      </c>
      <c r="AA712" s="183">
        <v>0</v>
      </c>
      <c r="AB712" s="47">
        <f t="shared" ref="AB712:AB731" si="181">SUM(S712:AA712)</f>
        <v>390</v>
      </c>
      <c r="AD712" s="180">
        <v>44774</v>
      </c>
      <c r="AE712" s="301">
        <f>S712*Assumption!$K$7</f>
        <v>4482</v>
      </c>
      <c r="AF712" s="301">
        <f>T712*Assumption!$K$10</f>
        <v>13776</v>
      </c>
      <c r="AG712" s="301">
        <f>U712*Assumption!$K$9</f>
        <v>0</v>
      </c>
      <c r="AH712" s="301">
        <f>V712*Assumption!$K$11</f>
        <v>0</v>
      </c>
      <c r="AI712" s="301">
        <f>W712*Assumption!$K$6</f>
        <v>0</v>
      </c>
      <c r="AJ712" s="301">
        <f>X712*Assumption!$K$8</f>
        <v>0</v>
      </c>
      <c r="AK712" s="301">
        <f>Y712*Assumption!$K$12</f>
        <v>0</v>
      </c>
      <c r="AL712" s="301">
        <f>Z712*Assumption!$K$14</f>
        <v>0</v>
      </c>
      <c r="AM712" s="301">
        <f>AA712*Assumption!$K$13</f>
        <v>0</v>
      </c>
      <c r="AN712" s="47">
        <f t="shared" ref="AN712:AN731" si="182">SUM(AE712:AM712)</f>
        <v>18258</v>
      </c>
    </row>
    <row r="713" spans="2:40" x14ac:dyDescent="0.35">
      <c r="B713" s="180">
        <f>B712+1</f>
        <v>44775</v>
      </c>
      <c r="C713" s="178">
        <v>140</v>
      </c>
      <c r="D713" s="178">
        <f t="shared" ref="D713:D731" si="183">C713*2.88</f>
        <v>403.2</v>
      </c>
      <c r="E713" s="178">
        <v>26</v>
      </c>
      <c r="F713" s="178">
        <v>17</v>
      </c>
      <c r="G713" s="178">
        <v>196</v>
      </c>
      <c r="H713" s="178">
        <v>0</v>
      </c>
      <c r="I713" s="178">
        <v>150</v>
      </c>
      <c r="J713" s="178">
        <v>4.2</v>
      </c>
      <c r="K713" s="178">
        <v>210</v>
      </c>
      <c r="L713" s="178">
        <v>0</v>
      </c>
      <c r="M713" s="178">
        <v>0</v>
      </c>
      <c r="N713" s="179">
        <v>0</v>
      </c>
      <c r="O713" s="53"/>
      <c r="P713" s="182">
        <f>P712+1</f>
        <v>44775</v>
      </c>
      <c r="Q713" s="200">
        <v>140</v>
      </c>
      <c r="R713" s="200">
        <f t="shared" si="180"/>
        <v>403.2</v>
      </c>
      <c r="S713" s="183">
        <v>78</v>
      </c>
      <c r="T713" s="183">
        <v>247.20000000000002</v>
      </c>
      <c r="U713" s="183">
        <v>62.999999999999993</v>
      </c>
      <c r="V713" s="183">
        <v>0</v>
      </c>
      <c r="W713" s="183">
        <v>0</v>
      </c>
      <c r="X713" s="183">
        <v>0</v>
      </c>
      <c r="Y713" s="183">
        <v>0</v>
      </c>
      <c r="Z713" s="183">
        <v>0</v>
      </c>
      <c r="AA713" s="183">
        <v>0</v>
      </c>
      <c r="AB713" s="47">
        <f t="shared" si="181"/>
        <v>388.20000000000005</v>
      </c>
      <c r="AD713" s="182">
        <f>AD712+1</f>
        <v>44775</v>
      </c>
      <c r="AE713" s="301">
        <f>S713*Assumption!$K$7</f>
        <v>6474</v>
      </c>
      <c r="AF713" s="301">
        <f>T713*Assumption!$K$10</f>
        <v>10135.200000000001</v>
      </c>
      <c r="AG713" s="301">
        <f>U713*Assumption!$K$9</f>
        <v>3464.9999999999995</v>
      </c>
      <c r="AH713" s="301">
        <f>V713*Assumption!$K$11</f>
        <v>0</v>
      </c>
      <c r="AI713" s="301">
        <f>W713*Assumption!$K$6</f>
        <v>0</v>
      </c>
      <c r="AJ713" s="301">
        <f>X713*Assumption!$K$8</f>
        <v>0</v>
      </c>
      <c r="AK713" s="301">
        <f>Y713*Assumption!$K$12</f>
        <v>0</v>
      </c>
      <c r="AL713" s="301">
        <f>Z713*Assumption!$K$14</f>
        <v>0</v>
      </c>
      <c r="AM713" s="301">
        <f>AA713*Assumption!$K$13</f>
        <v>0</v>
      </c>
      <c r="AN713" s="47">
        <f t="shared" si="182"/>
        <v>20074.2</v>
      </c>
    </row>
    <row r="714" spans="2:40" x14ac:dyDescent="0.35">
      <c r="B714" s="180">
        <f t="shared" ref="B714:B741" si="184">B713+1</f>
        <v>44776</v>
      </c>
      <c r="C714" s="178">
        <v>140</v>
      </c>
      <c r="D714" s="178">
        <f t="shared" si="183"/>
        <v>403.2</v>
      </c>
      <c r="E714" s="178">
        <v>26</v>
      </c>
      <c r="F714" s="178">
        <v>17</v>
      </c>
      <c r="G714" s="178">
        <v>196</v>
      </c>
      <c r="H714" s="178">
        <v>0</v>
      </c>
      <c r="I714" s="178">
        <v>150</v>
      </c>
      <c r="J714" s="178">
        <v>4.2</v>
      </c>
      <c r="K714" s="178">
        <v>210</v>
      </c>
      <c r="L714" s="178">
        <v>0</v>
      </c>
      <c r="M714" s="178">
        <v>0</v>
      </c>
      <c r="N714" s="179">
        <v>0</v>
      </c>
      <c r="O714" s="53"/>
      <c r="P714" s="182">
        <f t="shared" ref="P714:P741" si="185">P713+1</f>
        <v>44776</v>
      </c>
      <c r="Q714" s="200">
        <v>140</v>
      </c>
      <c r="R714" s="200">
        <f t="shared" si="180"/>
        <v>403.2</v>
      </c>
      <c r="S714" s="183">
        <v>267.60000000000002</v>
      </c>
      <c r="T714" s="183">
        <v>120</v>
      </c>
      <c r="U714" s="183">
        <v>0</v>
      </c>
      <c r="V714" s="183">
        <v>0</v>
      </c>
      <c r="W714" s="183">
        <v>0</v>
      </c>
      <c r="X714" s="183">
        <v>0</v>
      </c>
      <c r="Y714" s="183">
        <v>0</v>
      </c>
      <c r="Z714" s="183">
        <v>0</v>
      </c>
      <c r="AA714" s="183">
        <v>0</v>
      </c>
      <c r="AB714" s="47">
        <f t="shared" si="181"/>
        <v>387.6</v>
      </c>
      <c r="AD714" s="182">
        <f t="shared" ref="AD714:AD741" si="186">AD713+1</f>
        <v>44776</v>
      </c>
      <c r="AE714" s="301">
        <f>S714*Assumption!$K$7</f>
        <v>22210.800000000003</v>
      </c>
      <c r="AF714" s="301">
        <f>T714*Assumption!$K$10</f>
        <v>4920</v>
      </c>
      <c r="AG714" s="301">
        <f>U714*Assumption!$K$9</f>
        <v>0</v>
      </c>
      <c r="AH714" s="301">
        <f>V714*Assumption!$K$11</f>
        <v>0</v>
      </c>
      <c r="AI714" s="301">
        <f>W714*Assumption!$K$6</f>
        <v>0</v>
      </c>
      <c r="AJ714" s="301">
        <f>X714*Assumption!$K$8</f>
        <v>0</v>
      </c>
      <c r="AK714" s="301">
        <f>Y714*Assumption!$K$12</f>
        <v>0</v>
      </c>
      <c r="AL714" s="301">
        <f>Z714*Assumption!$K$14</f>
        <v>0</v>
      </c>
      <c r="AM714" s="301">
        <f>AA714*Assumption!$K$13</f>
        <v>0</v>
      </c>
      <c r="AN714" s="47">
        <f t="shared" si="182"/>
        <v>27130.800000000003</v>
      </c>
    </row>
    <row r="715" spans="2:40" x14ac:dyDescent="0.35">
      <c r="B715" s="180">
        <f t="shared" si="184"/>
        <v>44777</v>
      </c>
      <c r="C715" s="178">
        <v>140</v>
      </c>
      <c r="D715" s="178">
        <f t="shared" si="183"/>
        <v>403.2</v>
      </c>
      <c r="E715" s="178">
        <v>26</v>
      </c>
      <c r="F715" s="178">
        <v>17</v>
      </c>
      <c r="G715" s="178">
        <v>196</v>
      </c>
      <c r="H715" s="178">
        <v>0</v>
      </c>
      <c r="I715" s="178">
        <v>150</v>
      </c>
      <c r="J715" s="178">
        <v>4.2</v>
      </c>
      <c r="K715" s="178">
        <v>210</v>
      </c>
      <c r="L715" s="178">
        <v>0</v>
      </c>
      <c r="M715" s="178">
        <v>0</v>
      </c>
      <c r="N715" s="179">
        <v>0</v>
      </c>
      <c r="O715" s="53"/>
      <c r="P715" s="182">
        <f t="shared" si="185"/>
        <v>44777</v>
      </c>
      <c r="Q715" s="200">
        <v>140</v>
      </c>
      <c r="R715" s="200">
        <f t="shared" si="180"/>
        <v>403.2</v>
      </c>
      <c r="S715" s="183">
        <v>120</v>
      </c>
      <c r="T715" s="183">
        <v>0</v>
      </c>
      <c r="U715" s="183">
        <v>270</v>
      </c>
      <c r="V715" s="183">
        <v>0</v>
      </c>
      <c r="W715" s="183">
        <v>0</v>
      </c>
      <c r="X715" s="183">
        <v>0</v>
      </c>
      <c r="Y715" s="183">
        <v>0</v>
      </c>
      <c r="Z715" s="183">
        <v>0</v>
      </c>
      <c r="AA715" s="183">
        <v>0</v>
      </c>
      <c r="AB715" s="47">
        <f t="shared" si="181"/>
        <v>390</v>
      </c>
      <c r="AD715" s="182">
        <f t="shared" si="186"/>
        <v>44777</v>
      </c>
      <c r="AE715" s="301">
        <f>S715*Assumption!$K$7</f>
        <v>9960</v>
      </c>
      <c r="AF715" s="301">
        <f>T715*Assumption!$K$10</f>
        <v>0</v>
      </c>
      <c r="AG715" s="301">
        <f>U715*Assumption!$K$9</f>
        <v>14850</v>
      </c>
      <c r="AH715" s="301">
        <f>V715*Assumption!$K$11</f>
        <v>0</v>
      </c>
      <c r="AI715" s="301">
        <f>W715*Assumption!$K$6</f>
        <v>0</v>
      </c>
      <c r="AJ715" s="301">
        <f>X715*Assumption!$K$8</f>
        <v>0</v>
      </c>
      <c r="AK715" s="301">
        <f>Y715*Assumption!$K$12</f>
        <v>0</v>
      </c>
      <c r="AL715" s="301">
        <f>Z715*Assumption!$K$14</f>
        <v>0</v>
      </c>
      <c r="AM715" s="301">
        <f>AA715*Assumption!$K$13</f>
        <v>0</v>
      </c>
      <c r="AN715" s="47">
        <f t="shared" si="182"/>
        <v>24810</v>
      </c>
    </row>
    <row r="716" spans="2:40" x14ac:dyDescent="0.35">
      <c r="B716" s="180">
        <f t="shared" si="184"/>
        <v>44778</v>
      </c>
      <c r="C716" s="178">
        <v>140</v>
      </c>
      <c r="D716" s="178">
        <f t="shared" si="183"/>
        <v>403.2</v>
      </c>
      <c r="E716" s="178">
        <v>26</v>
      </c>
      <c r="F716" s="178">
        <v>17</v>
      </c>
      <c r="G716" s="178">
        <v>196</v>
      </c>
      <c r="H716" s="178">
        <v>0</v>
      </c>
      <c r="I716" s="178">
        <v>150</v>
      </c>
      <c r="J716" s="178">
        <v>4.2</v>
      </c>
      <c r="K716" s="178">
        <v>210</v>
      </c>
      <c r="L716" s="178">
        <v>0</v>
      </c>
      <c r="M716" s="178">
        <v>0</v>
      </c>
      <c r="N716" s="179">
        <v>0</v>
      </c>
      <c r="O716" s="53"/>
      <c r="P716" s="182">
        <f t="shared" si="185"/>
        <v>44778</v>
      </c>
      <c r="Q716" s="200">
        <v>140</v>
      </c>
      <c r="R716" s="200">
        <f t="shared" si="180"/>
        <v>403.2</v>
      </c>
      <c r="S716" s="183">
        <v>360</v>
      </c>
      <c r="T716" s="183">
        <v>28.8</v>
      </c>
      <c r="U716" s="183">
        <v>0</v>
      </c>
      <c r="V716" s="183">
        <v>0</v>
      </c>
      <c r="W716" s="183">
        <v>0</v>
      </c>
      <c r="X716" s="183">
        <v>0</v>
      </c>
      <c r="Y716" s="183">
        <v>0</v>
      </c>
      <c r="Z716" s="183">
        <v>0</v>
      </c>
      <c r="AA716" s="183">
        <v>0</v>
      </c>
      <c r="AB716" s="47">
        <f t="shared" si="181"/>
        <v>388.8</v>
      </c>
      <c r="AD716" s="182">
        <f t="shared" si="186"/>
        <v>44778</v>
      </c>
      <c r="AE716" s="301">
        <f>S716*Assumption!$K$7</f>
        <v>29880</v>
      </c>
      <c r="AF716" s="301">
        <f>T716*Assumption!$K$10</f>
        <v>1180.8</v>
      </c>
      <c r="AG716" s="301">
        <f>U716*Assumption!$K$9</f>
        <v>0</v>
      </c>
      <c r="AH716" s="301">
        <f>V716*Assumption!$K$11</f>
        <v>0</v>
      </c>
      <c r="AI716" s="301">
        <f>W716*Assumption!$K$6</f>
        <v>0</v>
      </c>
      <c r="AJ716" s="301">
        <f>X716*Assumption!$K$8</f>
        <v>0</v>
      </c>
      <c r="AK716" s="301">
        <f>Y716*Assumption!$K$12</f>
        <v>0</v>
      </c>
      <c r="AL716" s="301">
        <f>Z716*Assumption!$K$14</f>
        <v>0</v>
      </c>
      <c r="AM716" s="301">
        <f>AA716*Assumption!$K$13</f>
        <v>0</v>
      </c>
      <c r="AN716" s="47">
        <f t="shared" si="182"/>
        <v>31060.799999999999</v>
      </c>
    </row>
    <row r="717" spans="2:40" x14ac:dyDescent="0.35">
      <c r="B717" s="180">
        <f t="shared" si="184"/>
        <v>44779</v>
      </c>
      <c r="C717" s="178">
        <v>140</v>
      </c>
      <c r="D717" s="178">
        <f t="shared" si="183"/>
        <v>403.2</v>
      </c>
      <c r="E717" s="178">
        <v>26</v>
      </c>
      <c r="F717" s="178">
        <v>17</v>
      </c>
      <c r="G717" s="178">
        <v>196</v>
      </c>
      <c r="H717" s="178">
        <v>0</v>
      </c>
      <c r="I717" s="178">
        <v>150</v>
      </c>
      <c r="J717" s="178">
        <v>4.2</v>
      </c>
      <c r="K717" s="178">
        <v>210</v>
      </c>
      <c r="L717" s="178">
        <v>0</v>
      </c>
      <c r="M717" s="178">
        <v>0</v>
      </c>
      <c r="N717" s="179">
        <v>0</v>
      </c>
      <c r="O717" s="53"/>
      <c r="P717" s="182">
        <f t="shared" si="185"/>
        <v>44779</v>
      </c>
      <c r="Q717" s="200">
        <v>140</v>
      </c>
      <c r="R717" s="200">
        <f t="shared" si="180"/>
        <v>403.2</v>
      </c>
      <c r="S717" s="183">
        <v>0</v>
      </c>
      <c r="T717" s="183">
        <v>240</v>
      </c>
      <c r="U717" s="183">
        <v>0</v>
      </c>
      <c r="V717" s="183">
        <v>82.8</v>
      </c>
      <c r="W717" s="183">
        <v>0</v>
      </c>
      <c r="X717" s="183">
        <v>0</v>
      </c>
      <c r="Y717" s="183">
        <v>30</v>
      </c>
      <c r="Z717" s="183">
        <v>0</v>
      </c>
      <c r="AA717" s="183">
        <v>36</v>
      </c>
      <c r="AB717" s="47">
        <f t="shared" si="181"/>
        <v>388.8</v>
      </c>
      <c r="AD717" s="182">
        <f t="shared" si="186"/>
        <v>44779</v>
      </c>
      <c r="AE717" s="301">
        <f>S717*Assumption!$K$7</f>
        <v>0</v>
      </c>
      <c r="AF717" s="301">
        <f>T717*Assumption!$K$10</f>
        <v>9840</v>
      </c>
      <c r="AG717" s="301">
        <f>U717*Assumption!$K$9</f>
        <v>0</v>
      </c>
      <c r="AH717" s="301">
        <f>V717*Assumption!$K$11</f>
        <v>3063.6</v>
      </c>
      <c r="AI717" s="301">
        <f>W717*Assumption!$K$6</f>
        <v>0</v>
      </c>
      <c r="AJ717" s="301">
        <f>X717*Assumption!$K$8</f>
        <v>0</v>
      </c>
      <c r="AK717" s="301">
        <f>Y717*Assumption!$K$12</f>
        <v>990</v>
      </c>
      <c r="AL717" s="301">
        <f>Z717*Assumption!$K$14</f>
        <v>0</v>
      </c>
      <c r="AM717" s="301">
        <f>AA717*Assumption!$K$13</f>
        <v>972</v>
      </c>
      <c r="AN717" s="47">
        <f t="shared" si="182"/>
        <v>14865.6</v>
      </c>
    </row>
    <row r="718" spans="2:40" x14ac:dyDescent="0.35">
      <c r="B718" s="180">
        <f t="shared" si="184"/>
        <v>44780</v>
      </c>
      <c r="C718" s="178">
        <v>140</v>
      </c>
      <c r="D718" s="178">
        <f t="shared" si="183"/>
        <v>403.2</v>
      </c>
      <c r="E718" s="178">
        <v>29</v>
      </c>
      <c r="F718" s="178">
        <v>20</v>
      </c>
      <c r="G718" s="178">
        <v>195</v>
      </c>
      <c r="H718" s="178">
        <v>0</v>
      </c>
      <c r="I718" s="178">
        <v>149</v>
      </c>
      <c r="J718" s="178">
        <v>4.2</v>
      </c>
      <c r="K718" s="178">
        <v>210</v>
      </c>
      <c r="L718" s="178">
        <v>0</v>
      </c>
      <c r="M718" s="178">
        <v>0</v>
      </c>
      <c r="N718" s="179">
        <v>0</v>
      </c>
      <c r="O718" s="53"/>
      <c r="P718" s="182">
        <f t="shared" si="185"/>
        <v>44780</v>
      </c>
      <c r="Q718" s="200">
        <v>140</v>
      </c>
      <c r="R718" s="200">
        <f t="shared" si="180"/>
        <v>403.2</v>
      </c>
      <c r="S718" s="183">
        <v>234</v>
      </c>
      <c r="T718" s="183">
        <v>156</v>
      </c>
      <c r="U718" s="183">
        <v>0</v>
      </c>
      <c r="V718" s="183">
        <v>0</v>
      </c>
      <c r="W718" s="183">
        <v>0</v>
      </c>
      <c r="X718" s="183">
        <v>0</v>
      </c>
      <c r="Y718" s="183">
        <v>0</v>
      </c>
      <c r="Z718" s="183">
        <v>0</v>
      </c>
      <c r="AA718" s="183">
        <v>0</v>
      </c>
      <c r="AB718" s="47">
        <f t="shared" si="181"/>
        <v>390</v>
      </c>
      <c r="AD718" s="182">
        <f t="shared" si="186"/>
        <v>44780</v>
      </c>
      <c r="AE718" s="301">
        <f>S718*Assumption!$K$7</f>
        <v>19422</v>
      </c>
      <c r="AF718" s="301">
        <f>T718*Assumption!$K$10</f>
        <v>6396</v>
      </c>
      <c r="AG718" s="301">
        <f>U718*Assumption!$K$9</f>
        <v>0</v>
      </c>
      <c r="AH718" s="301">
        <f>V718*Assumption!$K$11</f>
        <v>0</v>
      </c>
      <c r="AI718" s="301">
        <f>W718*Assumption!$K$6</f>
        <v>0</v>
      </c>
      <c r="AJ718" s="301">
        <f>X718*Assumption!$K$8</f>
        <v>0</v>
      </c>
      <c r="AK718" s="301">
        <f>Y718*Assumption!$K$12</f>
        <v>0</v>
      </c>
      <c r="AL718" s="301">
        <f>Z718*Assumption!$K$14</f>
        <v>0</v>
      </c>
      <c r="AM718" s="301">
        <f>AA718*Assumption!$K$13</f>
        <v>0</v>
      </c>
      <c r="AN718" s="47">
        <f t="shared" si="182"/>
        <v>25818</v>
      </c>
    </row>
    <row r="719" spans="2:40" x14ac:dyDescent="0.35">
      <c r="B719" s="180">
        <f t="shared" si="184"/>
        <v>44781</v>
      </c>
      <c r="C719" s="178">
        <v>140</v>
      </c>
      <c r="D719" s="178">
        <f t="shared" si="183"/>
        <v>403.2</v>
      </c>
      <c r="E719" s="178">
        <v>29</v>
      </c>
      <c r="F719" s="178">
        <v>20</v>
      </c>
      <c r="G719" s="178">
        <v>195</v>
      </c>
      <c r="H719" s="178">
        <v>0</v>
      </c>
      <c r="I719" s="178">
        <v>149</v>
      </c>
      <c r="J719" s="178">
        <v>4.2</v>
      </c>
      <c r="K719" s="178">
        <v>210</v>
      </c>
      <c r="L719" s="178">
        <v>0</v>
      </c>
      <c r="M719" s="178">
        <v>0</v>
      </c>
      <c r="N719" s="179">
        <v>0</v>
      </c>
      <c r="O719" s="53"/>
      <c r="P719" s="182">
        <f t="shared" si="185"/>
        <v>44781</v>
      </c>
      <c r="Q719" s="200">
        <v>140</v>
      </c>
      <c r="R719" s="200">
        <f t="shared" si="180"/>
        <v>403.2</v>
      </c>
      <c r="S719" s="183">
        <v>0</v>
      </c>
      <c r="T719" s="183">
        <v>355.2</v>
      </c>
      <c r="U719" s="183">
        <v>34.199999999999996</v>
      </c>
      <c r="V719" s="183">
        <v>0</v>
      </c>
      <c r="W719" s="183">
        <v>0</v>
      </c>
      <c r="X719" s="183">
        <v>0</v>
      </c>
      <c r="Y719" s="183">
        <v>0</v>
      </c>
      <c r="Z719" s="183">
        <v>0</v>
      </c>
      <c r="AA719" s="183">
        <v>0</v>
      </c>
      <c r="AB719" s="47">
        <f t="shared" si="181"/>
        <v>389.4</v>
      </c>
      <c r="AD719" s="182">
        <f t="shared" si="186"/>
        <v>44781</v>
      </c>
      <c r="AE719" s="301">
        <f>S719*Assumption!$K$7</f>
        <v>0</v>
      </c>
      <c r="AF719" s="301">
        <f>T719*Assumption!$K$10</f>
        <v>14563.199999999999</v>
      </c>
      <c r="AG719" s="301">
        <f>U719*Assumption!$K$9</f>
        <v>1880.9999999999998</v>
      </c>
      <c r="AH719" s="301">
        <f>V719*Assumption!$K$11</f>
        <v>0</v>
      </c>
      <c r="AI719" s="301">
        <f>W719*Assumption!$K$6</f>
        <v>0</v>
      </c>
      <c r="AJ719" s="301">
        <f>X719*Assumption!$K$8</f>
        <v>0</v>
      </c>
      <c r="AK719" s="301">
        <f>Y719*Assumption!$K$12</f>
        <v>0</v>
      </c>
      <c r="AL719" s="301">
        <f>Z719*Assumption!$K$14</f>
        <v>0</v>
      </c>
      <c r="AM719" s="301">
        <f>AA719*Assumption!$K$13</f>
        <v>0</v>
      </c>
      <c r="AN719" s="47">
        <f t="shared" si="182"/>
        <v>16444.199999999997</v>
      </c>
    </row>
    <row r="720" spans="2:40" x14ac:dyDescent="0.35">
      <c r="B720" s="180">
        <f t="shared" si="184"/>
        <v>44782</v>
      </c>
      <c r="C720" s="178">
        <v>140</v>
      </c>
      <c r="D720" s="178">
        <f t="shared" si="183"/>
        <v>403.2</v>
      </c>
      <c r="E720" s="178">
        <v>29</v>
      </c>
      <c r="F720" s="178">
        <v>20</v>
      </c>
      <c r="G720" s="178">
        <v>195</v>
      </c>
      <c r="H720" s="178">
        <v>0</v>
      </c>
      <c r="I720" s="178">
        <v>149</v>
      </c>
      <c r="J720" s="178">
        <v>4.2</v>
      </c>
      <c r="K720" s="178">
        <v>210</v>
      </c>
      <c r="L720" s="178">
        <v>0</v>
      </c>
      <c r="M720" s="178">
        <v>0</v>
      </c>
      <c r="N720" s="179">
        <v>0</v>
      </c>
      <c r="O720" s="53"/>
      <c r="P720" s="182">
        <f t="shared" si="185"/>
        <v>44782</v>
      </c>
      <c r="Q720" s="200">
        <v>140</v>
      </c>
      <c r="R720" s="200">
        <f t="shared" si="180"/>
        <v>403.2</v>
      </c>
      <c r="S720" s="183">
        <v>0</v>
      </c>
      <c r="T720" s="183">
        <v>213.6</v>
      </c>
      <c r="U720" s="183">
        <v>176.39999999999998</v>
      </c>
      <c r="V720" s="183">
        <v>0</v>
      </c>
      <c r="W720" s="183">
        <v>0</v>
      </c>
      <c r="X720" s="183">
        <v>0</v>
      </c>
      <c r="Y720" s="183">
        <v>0</v>
      </c>
      <c r="Z720" s="183">
        <v>0</v>
      </c>
      <c r="AA720" s="183">
        <v>0</v>
      </c>
      <c r="AB720" s="47">
        <f t="shared" si="181"/>
        <v>390</v>
      </c>
      <c r="AD720" s="182">
        <f t="shared" si="186"/>
        <v>44782</v>
      </c>
      <c r="AE720" s="301">
        <f>S720*Assumption!$K$7</f>
        <v>0</v>
      </c>
      <c r="AF720" s="301">
        <f>T720*Assumption!$K$10</f>
        <v>8757.6</v>
      </c>
      <c r="AG720" s="301">
        <f>U720*Assumption!$K$9</f>
        <v>9701.9999999999982</v>
      </c>
      <c r="AH720" s="301">
        <f>V720*Assumption!$K$11</f>
        <v>0</v>
      </c>
      <c r="AI720" s="301">
        <f>W720*Assumption!$K$6</f>
        <v>0</v>
      </c>
      <c r="AJ720" s="301">
        <f>X720*Assumption!$K$8</f>
        <v>0</v>
      </c>
      <c r="AK720" s="301">
        <f>Y720*Assumption!$K$12</f>
        <v>0</v>
      </c>
      <c r="AL720" s="301">
        <f>Z720*Assumption!$K$14</f>
        <v>0</v>
      </c>
      <c r="AM720" s="301">
        <f>AA720*Assumption!$K$13</f>
        <v>0</v>
      </c>
      <c r="AN720" s="47">
        <f t="shared" si="182"/>
        <v>18459.599999999999</v>
      </c>
    </row>
    <row r="721" spans="2:40" x14ac:dyDescent="0.35">
      <c r="B721" s="180">
        <f t="shared" si="184"/>
        <v>44783</v>
      </c>
      <c r="C721" s="178">
        <v>140</v>
      </c>
      <c r="D721" s="178">
        <f t="shared" si="183"/>
        <v>403.2</v>
      </c>
      <c r="E721" s="178">
        <v>29</v>
      </c>
      <c r="F721" s="178">
        <v>20</v>
      </c>
      <c r="G721" s="178">
        <v>195</v>
      </c>
      <c r="H721" s="178">
        <v>0</v>
      </c>
      <c r="I721" s="178">
        <v>149</v>
      </c>
      <c r="J721" s="178">
        <v>4.2</v>
      </c>
      <c r="K721" s="178">
        <v>210</v>
      </c>
      <c r="L721" s="178">
        <v>0</v>
      </c>
      <c r="M721" s="178">
        <v>0</v>
      </c>
      <c r="N721" s="179">
        <v>0</v>
      </c>
      <c r="O721" s="53"/>
      <c r="P721" s="182">
        <f t="shared" si="185"/>
        <v>44783</v>
      </c>
      <c r="Q721" s="200">
        <v>140</v>
      </c>
      <c r="R721" s="200">
        <f t="shared" si="180"/>
        <v>403.2</v>
      </c>
      <c r="S721" s="183">
        <v>0</v>
      </c>
      <c r="T721" s="183">
        <v>326.40000000000003</v>
      </c>
      <c r="U721" s="183">
        <v>62.999999999999993</v>
      </c>
      <c r="V721" s="183">
        <v>0</v>
      </c>
      <c r="W721" s="183">
        <v>0</v>
      </c>
      <c r="X721" s="183">
        <v>0</v>
      </c>
      <c r="Y721" s="183">
        <v>0</v>
      </c>
      <c r="Z721" s="183">
        <v>0</v>
      </c>
      <c r="AA721" s="183">
        <v>0</v>
      </c>
      <c r="AB721" s="47">
        <f t="shared" si="181"/>
        <v>389.40000000000003</v>
      </c>
      <c r="AD721" s="182">
        <f t="shared" si="186"/>
        <v>44783</v>
      </c>
      <c r="AE721" s="301">
        <f>S721*Assumption!$K$7</f>
        <v>0</v>
      </c>
      <c r="AF721" s="301">
        <f>T721*Assumption!$K$10</f>
        <v>13382.400000000001</v>
      </c>
      <c r="AG721" s="301">
        <f>U721*Assumption!$K$9</f>
        <v>3464.9999999999995</v>
      </c>
      <c r="AH721" s="301">
        <f>V721*Assumption!$K$11</f>
        <v>0</v>
      </c>
      <c r="AI721" s="301">
        <f>W721*Assumption!$K$6</f>
        <v>0</v>
      </c>
      <c r="AJ721" s="301">
        <f>X721*Assumption!$K$8</f>
        <v>0</v>
      </c>
      <c r="AK721" s="301">
        <f>Y721*Assumption!$K$12</f>
        <v>0</v>
      </c>
      <c r="AL721" s="301">
        <f>Z721*Assumption!$K$14</f>
        <v>0</v>
      </c>
      <c r="AM721" s="301">
        <f>AA721*Assumption!$K$13</f>
        <v>0</v>
      </c>
      <c r="AN721" s="47">
        <f t="shared" si="182"/>
        <v>16847.400000000001</v>
      </c>
    </row>
    <row r="722" spans="2:40" x14ac:dyDescent="0.35">
      <c r="B722" s="180">
        <f t="shared" si="184"/>
        <v>44784</v>
      </c>
      <c r="C722" s="178">
        <v>140</v>
      </c>
      <c r="D722" s="178">
        <f t="shared" si="183"/>
        <v>403.2</v>
      </c>
      <c r="E722" s="178">
        <v>30</v>
      </c>
      <c r="F722" s="178">
        <v>18</v>
      </c>
      <c r="G722" s="178">
        <v>195</v>
      </c>
      <c r="H722" s="178">
        <v>0</v>
      </c>
      <c r="I722" s="178">
        <v>146</v>
      </c>
      <c r="J722" s="178">
        <v>4.2</v>
      </c>
      <c r="K722" s="178">
        <v>210</v>
      </c>
      <c r="L722" s="178">
        <v>0</v>
      </c>
      <c r="M722" s="178">
        <v>0</v>
      </c>
      <c r="N722" s="179">
        <v>0</v>
      </c>
      <c r="O722" s="53"/>
      <c r="P722" s="182">
        <f t="shared" si="185"/>
        <v>44784</v>
      </c>
      <c r="Q722" s="200">
        <v>140</v>
      </c>
      <c r="R722" s="200">
        <f t="shared" si="180"/>
        <v>403.2</v>
      </c>
      <c r="S722" s="183">
        <v>0</v>
      </c>
      <c r="T722" s="183">
        <v>391.2</v>
      </c>
      <c r="U722" s="183">
        <v>0</v>
      </c>
      <c r="V722" s="183">
        <v>0</v>
      </c>
      <c r="W722" s="183">
        <v>0</v>
      </c>
      <c r="X722" s="183">
        <v>0</v>
      </c>
      <c r="Y722" s="183">
        <v>0</v>
      </c>
      <c r="Z722" s="183">
        <v>0</v>
      </c>
      <c r="AA722" s="183">
        <v>0</v>
      </c>
      <c r="AB722" s="47">
        <f t="shared" si="181"/>
        <v>391.2</v>
      </c>
      <c r="AD722" s="182">
        <f t="shared" si="186"/>
        <v>44784</v>
      </c>
      <c r="AE722" s="301">
        <f>S722*Assumption!$K$7</f>
        <v>0</v>
      </c>
      <c r="AF722" s="301">
        <f>T722*Assumption!$K$10</f>
        <v>16039.199999999999</v>
      </c>
      <c r="AG722" s="301">
        <f>U722*Assumption!$K$9</f>
        <v>0</v>
      </c>
      <c r="AH722" s="301">
        <f>V722*Assumption!$K$11</f>
        <v>0</v>
      </c>
      <c r="AI722" s="301">
        <f>W722*Assumption!$K$6</f>
        <v>0</v>
      </c>
      <c r="AJ722" s="301">
        <f>X722*Assumption!$K$8</f>
        <v>0</v>
      </c>
      <c r="AK722" s="301">
        <f>Y722*Assumption!$K$12</f>
        <v>0</v>
      </c>
      <c r="AL722" s="301">
        <f>Z722*Assumption!$K$14</f>
        <v>0</v>
      </c>
      <c r="AM722" s="301">
        <f>AA722*Assumption!$K$13</f>
        <v>0</v>
      </c>
      <c r="AN722" s="47">
        <f t="shared" si="182"/>
        <v>16039.199999999999</v>
      </c>
    </row>
    <row r="723" spans="2:40" x14ac:dyDescent="0.35">
      <c r="B723" s="180">
        <f t="shared" si="184"/>
        <v>44785</v>
      </c>
      <c r="C723" s="178">
        <v>140</v>
      </c>
      <c r="D723" s="178">
        <f t="shared" si="183"/>
        <v>403.2</v>
      </c>
      <c r="E723" s="178">
        <v>30</v>
      </c>
      <c r="F723" s="178">
        <v>18</v>
      </c>
      <c r="G723" s="178">
        <v>195</v>
      </c>
      <c r="H723" s="178">
        <v>0</v>
      </c>
      <c r="I723" s="178">
        <v>146</v>
      </c>
      <c r="J723" s="178">
        <v>4.2</v>
      </c>
      <c r="K723" s="178">
        <v>210</v>
      </c>
      <c r="L723" s="178">
        <v>0</v>
      </c>
      <c r="M723" s="178">
        <v>0</v>
      </c>
      <c r="N723" s="179">
        <v>0</v>
      </c>
      <c r="O723" s="53"/>
      <c r="P723" s="182">
        <f t="shared" si="185"/>
        <v>44785</v>
      </c>
      <c r="Q723" s="200">
        <v>140</v>
      </c>
      <c r="R723" s="200">
        <f t="shared" si="180"/>
        <v>403.2</v>
      </c>
      <c r="S723" s="183">
        <v>120</v>
      </c>
      <c r="T723" s="183">
        <v>0</v>
      </c>
      <c r="U723" s="183">
        <v>268.2</v>
      </c>
      <c r="V723" s="183">
        <v>0</v>
      </c>
      <c r="W723" s="183">
        <v>0</v>
      </c>
      <c r="X723" s="183">
        <v>0</v>
      </c>
      <c r="Y723" s="183">
        <v>0</v>
      </c>
      <c r="Z723" s="183">
        <v>0</v>
      </c>
      <c r="AA723" s="183">
        <v>0</v>
      </c>
      <c r="AB723" s="47">
        <f t="shared" si="181"/>
        <v>388.2</v>
      </c>
      <c r="AD723" s="182">
        <f t="shared" si="186"/>
        <v>44785</v>
      </c>
      <c r="AE723" s="301">
        <f>S723*Assumption!$K$7</f>
        <v>9960</v>
      </c>
      <c r="AF723" s="301">
        <f>T723*Assumption!$K$10</f>
        <v>0</v>
      </c>
      <c r="AG723" s="301">
        <f>U723*Assumption!$K$9</f>
        <v>14751</v>
      </c>
      <c r="AH723" s="301">
        <f>V723*Assumption!$K$11</f>
        <v>0</v>
      </c>
      <c r="AI723" s="301">
        <f>W723*Assumption!$K$6</f>
        <v>0</v>
      </c>
      <c r="AJ723" s="301">
        <f>X723*Assumption!$K$8</f>
        <v>0</v>
      </c>
      <c r="AK723" s="301">
        <f>Y723*Assumption!$K$12</f>
        <v>0</v>
      </c>
      <c r="AL723" s="301">
        <f>Z723*Assumption!$K$14</f>
        <v>0</v>
      </c>
      <c r="AM723" s="301">
        <f>AA723*Assumption!$K$13</f>
        <v>0</v>
      </c>
      <c r="AN723" s="47">
        <f t="shared" si="182"/>
        <v>24711</v>
      </c>
    </row>
    <row r="724" spans="2:40" x14ac:dyDescent="0.35">
      <c r="B724" s="180">
        <f t="shared" si="184"/>
        <v>44786</v>
      </c>
      <c r="C724" s="178">
        <v>140</v>
      </c>
      <c r="D724" s="178">
        <f t="shared" si="183"/>
        <v>403.2</v>
      </c>
      <c r="E724" s="178">
        <v>30</v>
      </c>
      <c r="F724" s="178">
        <v>18</v>
      </c>
      <c r="G724" s="178">
        <v>195</v>
      </c>
      <c r="H724" s="178">
        <v>0</v>
      </c>
      <c r="I724" s="178">
        <v>146</v>
      </c>
      <c r="J724" s="178">
        <v>4.2</v>
      </c>
      <c r="K724" s="178">
        <v>210</v>
      </c>
      <c r="L724" s="178">
        <v>0</v>
      </c>
      <c r="M724" s="178">
        <v>0</v>
      </c>
      <c r="N724" s="179">
        <v>0</v>
      </c>
      <c r="O724" s="53"/>
      <c r="P724" s="182">
        <f t="shared" si="185"/>
        <v>44786</v>
      </c>
      <c r="Q724" s="200">
        <v>140</v>
      </c>
      <c r="R724" s="200">
        <f t="shared" si="180"/>
        <v>403.2</v>
      </c>
      <c r="S724" s="183">
        <v>0</v>
      </c>
      <c r="T724" s="183">
        <v>213.6</v>
      </c>
      <c r="U724" s="183">
        <v>174.77999999999997</v>
      </c>
      <c r="V724" s="183">
        <v>0</v>
      </c>
      <c r="W724" s="183">
        <v>0</v>
      </c>
      <c r="X724" s="183">
        <v>0</v>
      </c>
      <c r="Y724" s="183">
        <v>0</v>
      </c>
      <c r="Z724" s="183">
        <v>0</v>
      </c>
      <c r="AA724" s="183">
        <v>0</v>
      </c>
      <c r="AB724" s="47">
        <f t="shared" si="181"/>
        <v>388.38</v>
      </c>
      <c r="AD724" s="182">
        <f t="shared" si="186"/>
        <v>44786</v>
      </c>
      <c r="AE724" s="301">
        <f>S724*Assumption!$K$7</f>
        <v>0</v>
      </c>
      <c r="AF724" s="301">
        <f>T724*Assumption!$K$10</f>
        <v>8757.6</v>
      </c>
      <c r="AG724" s="301">
        <f>U724*Assumption!$K$9</f>
        <v>9612.8999999999978</v>
      </c>
      <c r="AH724" s="301">
        <f>V724*Assumption!$K$11</f>
        <v>0</v>
      </c>
      <c r="AI724" s="301">
        <f>W724*Assumption!$K$6</f>
        <v>0</v>
      </c>
      <c r="AJ724" s="301">
        <f>X724*Assumption!$K$8</f>
        <v>0</v>
      </c>
      <c r="AK724" s="301">
        <f>Y724*Assumption!$K$12</f>
        <v>0</v>
      </c>
      <c r="AL724" s="301">
        <f>Z724*Assumption!$K$14</f>
        <v>0</v>
      </c>
      <c r="AM724" s="301">
        <f>AA724*Assumption!$K$13</f>
        <v>0</v>
      </c>
      <c r="AN724" s="47">
        <f t="shared" si="182"/>
        <v>18370.5</v>
      </c>
    </row>
    <row r="725" spans="2:40" x14ac:dyDescent="0.35">
      <c r="B725" s="180">
        <f t="shared" si="184"/>
        <v>44787</v>
      </c>
      <c r="C725" s="178">
        <v>140</v>
      </c>
      <c r="D725" s="178">
        <f t="shared" si="183"/>
        <v>403.2</v>
      </c>
      <c r="E725" s="178">
        <v>29</v>
      </c>
      <c r="F725" s="178">
        <v>17</v>
      </c>
      <c r="G725" s="178">
        <v>197</v>
      </c>
      <c r="H725" s="178">
        <v>0</v>
      </c>
      <c r="I725" s="178">
        <v>145</v>
      </c>
      <c r="J725" s="178">
        <v>4.2</v>
      </c>
      <c r="K725" s="178">
        <v>210.5</v>
      </c>
      <c r="L725" s="178">
        <v>0</v>
      </c>
      <c r="M725" s="178">
        <v>0</v>
      </c>
      <c r="N725" s="179">
        <v>0</v>
      </c>
      <c r="O725" s="53"/>
      <c r="P725" s="182">
        <f t="shared" si="185"/>
        <v>44787</v>
      </c>
      <c r="Q725" s="200">
        <v>140</v>
      </c>
      <c r="R725" s="200">
        <f t="shared" si="180"/>
        <v>403.2</v>
      </c>
      <c r="S725" s="183">
        <v>24</v>
      </c>
      <c r="T725" s="183">
        <v>364.8</v>
      </c>
      <c r="U725" s="183">
        <v>0</v>
      </c>
      <c r="V725" s="183">
        <v>0</v>
      </c>
      <c r="W725" s="183">
        <v>0</v>
      </c>
      <c r="X725" s="183">
        <v>0</v>
      </c>
      <c r="Y725" s="183">
        <v>0</v>
      </c>
      <c r="Z725" s="183">
        <v>0</v>
      </c>
      <c r="AA725" s="183">
        <v>0</v>
      </c>
      <c r="AB725" s="47">
        <f t="shared" si="181"/>
        <v>388.8</v>
      </c>
      <c r="AD725" s="182">
        <f t="shared" si="186"/>
        <v>44787</v>
      </c>
      <c r="AE725" s="301">
        <f>S725*Assumption!$K$7</f>
        <v>1992</v>
      </c>
      <c r="AF725" s="301">
        <f>T725*Assumption!$K$10</f>
        <v>14956.800000000001</v>
      </c>
      <c r="AG725" s="301">
        <f>U725*Assumption!$K$9</f>
        <v>0</v>
      </c>
      <c r="AH725" s="301">
        <f>V725*Assumption!$K$11</f>
        <v>0</v>
      </c>
      <c r="AI725" s="301">
        <f>W725*Assumption!$K$6</f>
        <v>0</v>
      </c>
      <c r="AJ725" s="301">
        <f>X725*Assumption!$K$8</f>
        <v>0</v>
      </c>
      <c r="AK725" s="301">
        <f>Y725*Assumption!$K$12</f>
        <v>0</v>
      </c>
      <c r="AL725" s="301">
        <f>Z725*Assumption!$K$14</f>
        <v>0</v>
      </c>
      <c r="AM725" s="301">
        <f>AA725*Assumption!$K$13</f>
        <v>0</v>
      </c>
      <c r="AN725" s="47">
        <f t="shared" si="182"/>
        <v>16948.800000000003</v>
      </c>
    </row>
    <row r="726" spans="2:40" x14ac:dyDescent="0.35">
      <c r="B726" s="180">
        <f t="shared" si="184"/>
        <v>44788</v>
      </c>
      <c r="C726" s="178">
        <v>140</v>
      </c>
      <c r="D726" s="178">
        <f t="shared" si="183"/>
        <v>403.2</v>
      </c>
      <c r="E726" s="178">
        <v>29</v>
      </c>
      <c r="F726" s="178">
        <v>17</v>
      </c>
      <c r="G726" s="178">
        <v>197</v>
      </c>
      <c r="H726" s="178">
        <v>0</v>
      </c>
      <c r="I726" s="178">
        <v>145</v>
      </c>
      <c r="J726" s="178">
        <v>4.2</v>
      </c>
      <c r="K726" s="178">
        <v>210.5</v>
      </c>
      <c r="L726" s="178">
        <v>0</v>
      </c>
      <c r="M726" s="178">
        <v>0</v>
      </c>
      <c r="N726" s="179">
        <v>0</v>
      </c>
      <c r="O726" s="53"/>
      <c r="P726" s="182">
        <f t="shared" si="185"/>
        <v>44788</v>
      </c>
      <c r="Q726" s="200">
        <v>140</v>
      </c>
      <c r="R726" s="200">
        <f t="shared" si="180"/>
        <v>403.2</v>
      </c>
      <c r="S726" s="183">
        <v>0</v>
      </c>
      <c r="T726" s="183">
        <v>388.8</v>
      </c>
      <c r="U726" s="183">
        <v>0</v>
      </c>
      <c r="V726" s="183">
        <v>0</v>
      </c>
      <c r="W726" s="183">
        <v>0</v>
      </c>
      <c r="X726" s="183">
        <v>0</v>
      </c>
      <c r="Y726" s="183">
        <v>0</v>
      </c>
      <c r="Z726" s="183">
        <v>0</v>
      </c>
      <c r="AA726" s="183">
        <v>0</v>
      </c>
      <c r="AB726" s="47">
        <f t="shared" si="181"/>
        <v>388.8</v>
      </c>
      <c r="AD726" s="182">
        <f t="shared" si="186"/>
        <v>44788</v>
      </c>
      <c r="AE726" s="301">
        <f>S726*Assumption!$K$7</f>
        <v>0</v>
      </c>
      <c r="AF726" s="301">
        <f>T726*Assumption!$K$10</f>
        <v>15940.800000000001</v>
      </c>
      <c r="AG726" s="301">
        <f>U726*Assumption!$K$9</f>
        <v>0</v>
      </c>
      <c r="AH726" s="301">
        <f>V726*Assumption!$K$11</f>
        <v>0</v>
      </c>
      <c r="AI726" s="301">
        <f>W726*Assumption!$K$6</f>
        <v>0</v>
      </c>
      <c r="AJ726" s="301">
        <f>X726*Assumption!$K$8</f>
        <v>0</v>
      </c>
      <c r="AK726" s="301">
        <f>Y726*Assumption!$K$12</f>
        <v>0</v>
      </c>
      <c r="AL726" s="301">
        <f>Z726*Assumption!$K$14</f>
        <v>0</v>
      </c>
      <c r="AM726" s="301">
        <f>AA726*Assumption!$K$13</f>
        <v>0</v>
      </c>
      <c r="AN726" s="47">
        <f t="shared" si="182"/>
        <v>15940.800000000001</v>
      </c>
    </row>
    <row r="727" spans="2:40" x14ac:dyDescent="0.35">
      <c r="B727" s="180">
        <f t="shared" si="184"/>
        <v>44789</v>
      </c>
      <c r="C727" s="178">
        <v>140</v>
      </c>
      <c r="D727" s="178">
        <f t="shared" si="183"/>
        <v>403.2</v>
      </c>
      <c r="E727" s="178">
        <v>28</v>
      </c>
      <c r="F727" s="178">
        <v>16</v>
      </c>
      <c r="G727" s="178">
        <v>197</v>
      </c>
      <c r="H727" s="178">
        <v>0</v>
      </c>
      <c r="I727" s="178">
        <v>149</v>
      </c>
      <c r="J727" s="178">
        <v>4.2</v>
      </c>
      <c r="K727" s="178">
        <v>210</v>
      </c>
      <c r="L727" s="178">
        <v>0</v>
      </c>
      <c r="M727" s="178">
        <v>0</v>
      </c>
      <c r="N727" s="179">
        <v>0</v>
      </c>
      <c r="O727" s="53"/>
      <c r="P727" s="182">
        <f t="shared" si="185"/>
        <v>44789</v>
      </c>
      <c r="Q727" s="200">
        <v>140</v>
      </c>
      <c r="R727" s="200">
        <f t="shared" si="180"/>
        <v>403.2</v>
      </c>
      <c r="S727" s="183">
        <v>103.2</v>
      </c>
      <c r="T727" s="183">
        <v>24</v>
      </c>
      <c r="U727" s="183">
        <v>262.08</v>
      </c>
      <c r="V727" s="183">
        <v>0</v>
      </c>
      <c r="W727" s="183">
        <v>0</v>
      </c>
      <c r="X727" s="183">
        <v>0</v>
      </c>
      <c r="Y727" s="183">
        <v>0</v>
      </c>
      <c r="Z727" s="183">
        <v>0</v>
      </c>
      <c r="AA727" s="183">
        <v>0</v>
      </c>
      <c r="AB727" s="47">
        <f t="shared" si="181"/>
        <v>389.28</v>
      </c>
      <c r="AD727" s="182">
        <f t="shared" si="186"/>
        <v>44789</v>
      </c>
      <c r="AE727" s="301">
        <f>S727*Assumption!$K$7</f>
        <v>8565.6</v>
      </c>
      <c r="AF727" s="301">
        <f>T727*Assumption!$K$10</f>
        <v>984</v>
      </c>
      <c r="AG727" s="301">
        <f>U727*Assumption!$K$9</f>
        <v>14414.4</v>
      </c>
      <c r="AH727" s="301">
        <f>V727*Assumption!$K$11</f>
        <v>0</v>
      </c>
      <c r="AI727" s="301">
        <f>W727*Assumption!$K$6</f>
        <v>0</v>
      </c>
      <c r="AJ727" s="301">
        <f>X727*Assumption!$K$8</f>
        <v>0</v>
      </c>
      <c r="AK727" s="301">
        <f>Y727*Assumption!$K$12</f>
        <v>0</v>
      </c>
      <c r="AL727" s="301">
        <f>Z727*Assumption!$K$14</f>
        <v>0</v>
      </c>
      <c r="AM727" s="301">
        <f>AA727*Assumption!$K$13</f>
        <v>0</v>
      </c>
      <c r="AN727" s="47">
        <f t="shared" si="182"/>
        <v>23964</v>
      </c>
    </row>
    <row r="728" spans="2:40" x14ac:dyDescent="0.35">
      <c r="B728" s="180">
        <f t="shared" si="184"/>
        <v>44790</v>
      </c>
      <c r="C728" s="178">
        <v>140</v>
      </c>
      <c r="D728" s="178">
        <f t="shared" si="183"/>
        <v>403.2</v>
      </c>
      <c r="E728" s="178">
        <v>28</v>
      </c>
      <c r="F728" s="178">
        <v>16</v>
      </c>
      <c r="G728" s="178">
        <v>197</v>
      </c>
      <c r="H728" s="178">
        <v>0</v>
      </c>
      <c r="I728" s="178">
        <v>149</v>
      </c>
      <c r="J728" s="178">
        <v>4.2</v>
      </c>
      <c r="K728" s="178">
        <v>210</v>
      </c>
      <c r="L728" s="178">
        <v>0</v>
      </c>
      <c r="M728" s="178">
        <v>0</v>
      </c>
      <c r="N728" s="179">
        <v>0</v>
      </c>
      <c r="O728" s="53"/>
      <c r="P728" s="182">
        <f t="shared" si="185"/>
        <v>44790</v>
      </c>
      <c r="Q728" s="200">
        <v>140</v>
      </c>
      <c r="R728" s="200">
        <f t="shared" si="180"/>
        <v>403.2</v>
      </c>
      <c r="S728" s="183">
        <v>54</v>
      </c>
      <c r="T728" s="183">
        <v>333.6</v>
      </c>
      <c r="U728" s="183">
        <v>0</v>
      </c>
      <c r="V728" s="183">
        <v>0</v>
      </c>
      <c r="W728" s="183">
        <v>0</v>
      </c>
      <c r="X728" s="183">
        <v>0</v>
      </c>
      <c r="Y728" s="183">
        <v>0</v>
      </c>
      <c r="Z728" s="183">
        <v>0</v>
      </c>
      <c r="AA728" s="183">
        <v>0</v>
      </c>
      <c r="AB728" s="47">
        <f t="shared" si="181"/>
        <v>387.6</v>
      </c>
      <c r="AD728" s="182">
        <f t="shared" si="186"/>
        <v>44790</v>
      </c>
      <c r="AE728" s="301">
        <f>S728*Assumption!$K$7</f>
        <v>4482</v>
      </c>
      <c r="AF728" s="301">
        <f>T728*Assumption!$K$10</f>
        <v>13677.6</v>
      </c>
      <c r="AG728" s="301">
        <f>U728*Assumption!$K$9</f>
        <v>0</v>
      </c>
      <c r="AH728" s="301">
        <f>V728*Assumption!$K$11</f>
        <v>0</v>
      </c>
      <c r="AI728" s="301">
        <f>W728*Assumption!$K$6</f>
        <v>0</v>
      </c>
      <c r="AJ728" s="301">
        <f>X728*Assumption!$K$8</f>
        <v>0</v>
      </c>
      <c r="AK728" s="301">
        <f>Y728*Assumption!$K$12</f>
        <v>0</v>
      </c>
      <c r="AL728" s="301">
        <f>Z728*Assumption!$K$14</f>
        <v>0</v>
      </c>
      <c r="AM728" s="301">
        <f>AA728*Assumption!$K$13</f>
        <v>0</v>
      </c>
      <c r="AN728" s="47">
        <f t="shared" si="182"/>
        <v>18159.599999999999</v>
      </c>
    </row>
    <row r="729" spans="2:40" x14ac:dyDescent="0.35">
      <c r="B729" s="180">
        <f t="shared" si="184"/>
        <v>44791</v>
      </c>
      <c r="C729" s="178">
        <v>140</v>
      </c>
      <c r="D729" s="178">
        <f t="shared" si="183"/>
        <v>403.2</v>
      </c>
      <c r="E729" s="178">
        <v>28</v>
      </c>
      <c r="F729" s="178">
        <v>16</v>
      </c>
      <c r="G729" s="178">
        <v>197</v>
      </c>
      <c r="H729" s="178">
        <v>0</v>
      </c>
      <c r="I729" s="178">
        <v>149</v>
      </c>
      <c r="J729" s="178">
        <v>4.2</v>
      </c>
      <c r="K729" s="178">
        <v>210</v>
      </c>
      <c r="L729" s="178">
        <v>0</v>
      </c>
      <c r="M729" s="178">
        <v>0</v>
      </c>
      <c r="N729" s="179">
        <v>0</v>
      </c>
      <c r="O729" s="53"/>
      <c r="P729" s="182">
        <f t="shared" si="185"/>
        <v>44791</v>
      </c>
      <c r="Q729" s="200">
        <v>140</v>
      </c>
      <c r="R729" s="200">
        <f t="shared" si="180"/>
        <v>403.2</v>
      </c>
      <c r="S729" s="183">
        <v>150</v>
      </c>
      <c r="T729" s="183">
        <v>240</v>
      </c>
      <c r="U729" s="183">
        <v>0</v>
      </c>
      <c r="V729" s="183">
        <v>0</v>
      </c>
      <c r="W729" s="183">
        <v>0</v>
      </c>
      <c r="X729" s="183">
        <v>0</v>
      </c>
      <c r="Y729" s="183">
        <v>0</v>
      </c>
      <c r="Z729" s="183">
        <v>0</v>
      </c>
      <c r="AA729" s="183">
        <v>0</v>
      </c>
      <c r="AB729" s="47">
        <f t="shared" si="181"/>
        <v>390</v>
      </c>
      <c r="AD729" s="182">
        <f t="shared" si="186"/>
        <v>44791</v>
      </c>
      <c r="AE729" s="301">
        <f>S729*Assumption!$K$7</f>
        <v>12450</v>
      </c>
      <c r="AF729" s="301">
        <f>T729*Assumption!$K$10</f>
        <v>9840</v>
      </c>
      <c r="AG729" s="301">
        <f>U729*Assumption!$K$9</f>
        <v>0</v>
      </c>
      <c r="AH729" s="301">
        <f>V729*Assumption!$K$11</f>
        <v>0</v>
      </c>
      <c r="AI729" s="301">
        <f>W729*Assumption!$K$6</f>
        <v>0</v>
      </c>
      <c r="AJ729" s="301">
        <f>X729*Assumption!$K$8</f>
        <v>0</v>
      </c>
      <c r="AK729" s="301">
        <f>Y729*Assumption!$K$12</f>
        <v>0</v>
      </c>
      <c r="AL729" s="301">
        <f>Z729*Assumption!$K$14</f>
        <v>0</v>
      </c>
      <c r="AM729" s="301">
        <f>AA729*Assumption!$K$13</f>
        <v>0</v>
      </c>
      <c r="AN729" s="47">
        <f t="shared" si="182"/>
        <v>22290</v>
      </c>
    </row>
    <row r="730" spans="2:40" x14ac:dyDescent="0.35">
      <c r="B730" s="180">
        <f t="shared" si="184"/>
        <v>44792</v>
      </c>
      <c r="C730" s="178">
        <v>140</v>
      </c>
      <c r="D730" s="178">
        <f t="shared" si="183"/>
        <v>403.2</v>
      </c>
      <c r="E730" s="178">
        <v>28</v>
      </c>
      <c r="F730" s="178">
        <v>16</v>
      </c>
      <c r="G730" s="178">
        <v>197</v>
      </c>
      <c r="H730" s="178">
        <v>0</v>
      </c>
      <c r="I730" s="178">
        <v>149</v>
      </c>
      <c r="J730" s="178">
        <v>4.2</v>
      </c>
      <c r="K730" s="178">
        <v>210</v>
      </c>
      <c r="L730" s="178">
        <v>0</v>
      </c>
      <c r="M730" s="178">
        <v>0</v>
      </c>
      <c r="N730" s="179">
        <v>0</v>
      </c>
      <c r="O730" s="53"/>
      <c r="P730" s="182">
        <f t="shared" si="185"/>
        <v>44792</v>
      </c>
      <c r="Q730" s="200">
        <v>140</v>
      </c>
      <c r="R730" s="200">
        <f t="shared" si="180"/>
        <v>403.2</v>
      </c>
      <c r="S730" s="183">
        <v>0</v>
      </c>
      <c r="T730" s="183">
        <v>372</v>
      </c>
      <c r="U730" s="183">
        <v>18</v>
      </c>
      <c r="V730" s="183">
        <v>0</v>
      </c>
      <c r="W730" s="183">
        <v>0</v>
      </c>
      <c r="X730" s="183">
        <v>0</v>
      </c>
      <c r="Y730" s="183">
        <v>0</v>
      </c>
      <c r="Z730" s="183">
        <v>0</v>
      </c>
      <c r="AA730" s="183">
        <v>0</v>
      </c>
      <c r="AB730" s="47">
        <f t="shared" si="181"/>
        <v>390</v>
      </c>
      <c r="AD730" s="182">
        <f t="shared" si="186"/>
        <v>44792</v>
      </c>
      <c r="AE730" s="301">
        <f>S730*Assumption!$K$7</f>
        <v>0</v>
      </c>
      <c r="AF730" s="301">
        <f>T730*Assumption!$K$10</f>
        <v>15252</v>
      </c>
      <c r="AG730" s="301">
        <f>U730*Assumption!$K$9</f>
        <v>990</v>
      </c>
      <c r="AH730" s="301">
        <f>V730*Assumption!$K$11</f>
        <v>0</v>
      </c>
      <c r="AI730" s="301">
        <f>W730*Assumption!$K$6</f>
        <v>0</v>
      </c>
      <c r="AJ730" s="301">
        <f>X730*Assumption!$K$8</f>
        <v>0</v>
      </c>
      <c r="AK730" s="301">
        <f>Y730*Assumption!$K$12</f>
        <v>0</v>
      </c>
      <c r="AL730" s="301">
        <f>Z730*Assumption!$K$14</f>
        <v>0</v>
      </c>
      <c r="AM730" s="301">
        <f>AA730*Assumption!$K$13</f>
        <v>0</v>
      </c>
      <c r="AN730" s="47">
        <f t="shared" si="182"/>
        <v>16242</v>
      </c>
    </row>
    <row r="731" spans="2:40" x14ac:dyDescent="0.35">
      <c r="B731" s="180">
        <f t="shared" si="184"/>
        <v>44793</v>
      </c>
      <c r="C731" s="178">
        <v>140</v>
      </c>
      <c r="D731" s="178">
        <f t="shared" si="183"/>
        <v>403.2</v>
      </c>
      <c r="E731" s="178">
        <v>28</v>
      </c>
      <c r="F731" s="178">
        <v>16</v>
      </c>
      <c r="G731" s="178">
        <v>197</v>
      </c>
      <c r="H731" s="178">
        <v>0</v>
      </c>
      <c r="I731" s="178">
        <v>149</v>
      </c>
      <c r="J731" s="178">
        <v>4.2</v>
      </c>
      <c r="K731" s="178">
        <v>210</v>
      </c>
      <c r="L731" s="178">
        <v>0</v>
      </c>
      <c r="M731" s="178">
        <v>0</v>
      </c>
      <c r="N731" s="179">
        <v>0</v>
      </c>
      <c r="O731" s="53"/>
      <c r="P731" s="182">
        <f t="shared" si="185"/>
        <v>44793</v>
      </c>
      <c r="Q731" s="200">
        <v>140</v>
      </c>
      <c r="R731" s="200">
        <f t="shared" si="180"/>
        <v>403.2</v>
      </c>
      <c r="S731" s="183">
        <v>0</v>
      </c>
      <c r="T731" s="183">
        <v>300</v>
      </c>
      <c r="U731" s="183">
        <v>90</v>
      </c>
      <c r="V731" s="183">
        <v>0</v>
      </c>
      <c r="W731" s="183">
        <v>0</v>
      </c>
      <c r="X731" s="183">
        <v>0</v>
      </c>
      <c r="Y731" s="183">
        <v>0</v>
      </c>
      <c r="Z731" s="183">
        <v>0</v>
      </c>
      <c r="AA731" s="183">
        <v>0</v>
      </c>
      <c r="AB731" s="47">
        <f t="shared" si="181"/>
        <v>390</v>
      </c>
      <c r="AD731" s="182">
        <f t="shared" si="186"/>
        <v>44793</v>
      </c>
      <c r="AE731" s="301">
        <f>S731*Assumption!$K$7</f>
        <v>0</v>
      </c>
      <c r="AF731" s="301">
        <f>T731*Assumption!$K$10</f>
        <v>12300</v>
      </c>
      <c r="AG731" s="301">
        <f>U731*Assumption!$K$9</f>
        <v>4950</v>
      </c>
      <c r="AH731" s="301">
        <f>V731*Assumption!$K$11</f>
        <v>0</v>
      </c>
      <c r="AI731" s="301">
        <f>W731*Assumption!$K$6</f>
        <v>0</v>
      </c>
      <c r="AJ731" s="301">
        <f>X731*Assumption!$K$8</f>
        <v>0</v>
      </c>
      <c r="AK731" s="301">
        <f>Y731*Assumption!$K$12</f>
        <v>0</v>
      </c>
      <c r="AL731" s="301">
        <f>Z731*Assumption!$K$14</f>
        <v>0</v>
      </c>
      <c r="AM731" s="301">
        <f>AA731*Assumption!$K$13</f>
        <v>0</v>
      </c>
      <c r="AN731" s="47">
        <f t="shared" si="182"/>
        <v>17250</v>
      </c>
    </row>
    <row r="732" spans="2:40" x14ac:dyDescent="0.35">
      <c r="B732" s="182">
        <f t="shared" si="184"/>
        <v>44794</v>
      </c>
      <c r="C732" s="200">
        <v>0</v>
      </c>
      <c r="D732" s="200">
        <v>0</v>
      </c>
      <c r="E732" s="200">
        <v>0</v>
      </c>
      <c r="F732" s="200">
        <v>0</v>
      </c>
      <c r="G732" s="200">
        <v>0</v>
      </c>
      <c r="H732" s="200">
        <v>0</v>
      </c>
      <c r="I732" s="200">
        <v>0</v>
      </c>
      <c r="J732" s="200">
        <v>0</v>
      </c>
      <c r="K732" s="200">
        <v>0</v>
      </c>
      <c r="L732" s="200">
        <v>0</v>
      </c>
      <c r="M732" s="200">
        <v>0</v>
      </c>
      <c r="N732" s="179">
        <v>0</v>
      </c>
      <c r="O732" s="53"/>
      <c r="P732" s="182">
        <f t="shared" si="185"/>
        <v>44794</v>
      </c>
      <c r="Q732" s="200">
        <v>0</v>
      </c>
      <c r="R732" s="200">
        <v>0</v>
      </c>
      <c r="S732" s="200">
        <v>0</v>
      </c>
      <c r="T732" s="200">
        <v>0</v>
      </c>
      <c r="U732" s="200">
        <v>0</v>
      </c>
      <c r="V732" s="200">
        <v>0</v>
      </c>
      <c r="W732" s="200">
        <v>0</v>
      </c>
      <c r="X732" s="200">
        <v>0</v>
      </c>
      <c r="Y732" s="200">
        <v>0</v>
      </c>
      <c r="Z732" s="200">
        <v>0</v>
      </c>
      <c r="AA732" s="200">
        <v>0</v>
      </c>
      <c r="AB732" s="203">
        <v>0</v>
      </c>
      <c r="AD732" s="182">
        <f t="shared" si="186"/>
        <v>44794</v>
      </c>
      <c r="AE732" s="301">
        <f>S732*Assumption!$K$7</f>
        <v>0</v>
      </c>
      <c r="AF732" s="301">
        <f>T732*Assumption!$K$10</f>
        <v>0</v>
      </c>
      <c r="AG732" s="301">
        <f>U732*Assumption!$K$9</f>
        <v>0</v>
      </c>
      <c r="AH732" s="301">
        <f>V732*Assumption!$K$11</f>
        <v>0</v>
      </c>
      <c r="AI732" s="301">
        <f>W732*Assumption!$K$6</f>
        <v>0</v>
      </c>
      <c r="AJ732" s="301">
        <f>X732*Assumption!$K$8</f>
        <v>0</v>
      </c>
      <c r="AK732" s="301">
        <f>Y732*Assumption!$K$12</f>
        <v>0</v>
      </c>
      <c r="AL732" s="301">
        <f>Z732*Assumption!$K$14</f>
        <v>0</v>
      </c>
      <c r="AM732" s="301">
        <f>AA732*Assumption!$K$13</f>
        <v>0</v>
      </c>
      <c r="AN732" s="203">
        <v>0</v>
      </c>
    </row>
    <row r="733" spans="2:40" x14ac:dyDescent="0.35">
      <c r="B733" s="182">
        <f t="shared" si="184"/>
        <v>44795</v>
      </c>
      <c r="C733" s="200">
        <v>0</v>
      </c>
      <c r="D733" s="200">
        <v>0</v>
      </c>
      <c r="E733" s="200">
        <v>0</v>
      </c>
      <c r="F733" s="200">
        <v>0</v>
      </c>
      <c r="G733" s="200">
        <v>0</v>
      </c>
      <c r="H733" s="200">
        <v>0</v>
      </c>
      <c r="I733" s="200">
        <v>0</v>
      </c>
      <c r="J733" s="200">
        <v>0</v>
      </c>
      <c r="K733" s="200">
        <v>0</v>
      </c>
      <c r="L733" s="200">
        <v>0</v>
      </c>
      <c r="M733" s="200">
        <v>0</v>
      </c>
      <c r="N733" s="179">
        <v>0</v>
      </c>
      <c r="O733" s="53"/>
      <c r="P733" s="182">
        <f t="shared" si="185"/>
        <v>44795</v>
      </c>
      <c r="Q733" s="200">
        <v>0</v>
      </c>
      <c r="R733" s="200">
        <v>0</v>
      </c>
      <c r="S733" s="200">
        <v>0</v>
      </c>
      <c r="T733" s="200">
        <v>0</v>
      </c>
      <c r="U733" s="200">
        <v>0</v>
      </c>
      <c r="V733" s="200">
        <v>0</v>
      </c>
      <c r="W733" s="200">
        <v>0</v>
      </c>
      <c r="X733" s="200">
        <v>0</v>
      </c>
      <c r="Y733" s="200">
        <v>0</v>
      </c>
      <c r="Z733" s="200">
        <v>0</v>
      </c>
      <c r="AA733" s="200">
        <v>0</v>
      </c>
      <c r="AB733" s="203">
        <v>0</v>
      </c>
      <c r="AD733" s="182">
        <f t="shared" si="186"/>
        <v>44795</v>
      </c>
      <c r="AE733" s="301">
        <f>S733*Assumption!$K$7</f>
        <v>0</v>
      </c>
      <c r="AF733" s="301">
        <f>T733*Assumption!$K$10</f>
        <v>0</v>
      </c>
      <c r="AG733" s="301">
        <f>U733*Assumption!$K$9</f>
        <v>0</v>
      </c>
      <c r="AH733" s="301">
        <f>V733*Assumption!$K$11</f>
        <v>0</v>
      </c>
      <c r="AI733" s="301">
        <f>W733*Assumption!$K$6</f>
        <v>0</v>
      </c>
      <c r="AJ733" s="301">
        <f>X733*Assumption!$K$8</f>
        <v>0</v>
      </c>
      <c r="AK733" s="301">
        <f>Y733*Assumption!$K$12</f>
        <v>0</v>
      </c>
      <c r="AL733" s="301">
        <f>Z733*Assumption!$K$14</f>
        <v>0</v>
      </c>
      <c r="AM733" s="301">
        <f>AA733*Assumption!$K$13</f>
        <v>0</v>
      </c>
      <c r="AN733" s="203">
        <v>0</v>
      </c>
    </row>
    <row r="734" spans="2:40" x14ac:dyDescent="0.35">
      <c r="B734" s="182">
        <f t="shared" si="184"/>
        <v>44796</v>
      </c>
      <c r="C734" s="200">
        <v>0</v>
      </c>
      <c r="D734" s="200">
        <v>0</v>
      </c>
      <c r="E734" s="200">
        <v>0</v>
      </c>
      <c r="F734" s="200">
        <v>0</v>
      </c>
      <c r="G734" s="200">
        <v>0</v>
      </c>
      <c r="H734" s="200">
        <v>0</v>
      </c>
      <c r="I734" s="200">
        <v>0</v>
      </c>
      <c r="J734" s="200">
        <v>0</v>
      </c>
      <c r="K734" s="200">
        <v>0</v>
      </c>
      <c r="L734" s="200">
        <v>0</v>
      </c>
      <c r="M734" s="200">
        <v>0</v>
      </c>
      <c r="N734" s="179">
        <v>0</v>
      </c>
      <c r="O734" s="53"/>
      <c r="P734" s="182">
        <f t="shared" si="185"/>
        <v>44796</v>
      </c>
      <c r="Q734" s="200">
        <v>0</v>
      </c>
      <c r="R734" s="200">
        <v>0</v>
      </c>
      <c r="S734" s="200">
        <v>0</v>
      </c>
      <c r="T734" s="200">
        <v>0</v>
      </c>
      <c r="U734" s="200">
        <v>0</v>
      </c>
      <c r="V734" s="200">
        <v>0</v>
      </c>
      <c r="W734" s="200">
        <v>0</v>
      </c>
      <c r="X734" s="200">
        <v>0</v>
      </c>
      <c r="Y734" s="200">
        <v>0</v>
      </c>
      <c r="Z734" s="200">
        <v>0</v>
      </c>
      <c r="AA734" s="200">
        <v>0</v>
      </c>
      <c r="AB734" s="203">
        <v>0</v>
      </c>
      <c r="AD734" s="182">
        <f t="shared" si="186"/>
        <v>44796</v>
      </c>
      <c r="AE734" s="301">
        <f>S734*Assumption!$K$7</f>
        <v>0</v>
      </c>
      <c r="AF734" s="301">
        <f>T734*Assumption!$K$10</f>
        <v>0</v>
      </c>
      <c r="AG734" s="301">
        <f>U734*Assumption!$K$9</f>
        <v>0</v>
      </c>
      <c r="AH734" s="301">
        <f>V734*Assumption!$K$11</f>
        <v>0</v>
      </c>
      <c r="AI734" s="301">
        <f>W734*Assumption!$K$6</f>
        <v>0</v>
      </c>
      <c r="AJ734" s="301">
        <f>X734*Assumption!$K$8</f>
        <v>0</v>
      </c>
      <c r="AK734" s="301">
        <f>Y734*Assumption!$K$12</f>
        <v>0</v>
      </c>
      <c r="AL734" s="301">
        <f>Z734*Assumption!$K$14</f>
        <v>0</v>
      </c>
      <c r="AM734" s="301">
        <f>AA734*Assumption!$K$13</f>
        <v>0</v>
      </c>
      <c r="AN734" s="203">
        <v>0</v>
      </c>
    </row>
    <row r="735" spans="2:40" x14ac:dyDescent="0.35">
      <c r="B735" s="182">
        <f t="shared" si="184"/>
        <v>44797</v>
      </c>
      <c r="C735" s="200">
        <v>0</v>
      </c>
      <c r="D735" s="200">
        <v>0</v>
      </c>
      <c r="E735" s="200">
        <v>0</v>
      </c>
      <c r="F735" s="200">
        <v>0</v>
      </c>
      <c r="G735" s="200">
        <v>0</v>
      </c>
      <c r="H735" s="200">
        <v>0</v>
      </c>
      <c r="I735" s="200">
        <v>0</v>
      </c>
      <c r="J735" s="200">
        <v>0</v>
      </c>
      <c r="K735" s="200">
        <v>0</v>
      </c>
      <c r="L735" s="200">
        <v>0</v>
      </c>
      <c r="M735" s="200">
        <v>0</v>
      </c>
      <c r="N735" s="179">
        <v>0</v>
      </c>
      <c r="O735" s="53"/>
      <c r="P735" s="182">
        <f t="shared" si="185"/>
        <v>44797</v>
      </c>
      <c r="Q735" s="200">
        <v>0</v>
      </c>
      <c r="R735" s="200">
        <v>0</v>
      </c>
      <c r="S735" s="200">
        <v>0</v>
      </c>
      <c r="T735" s="200">
        <v>0</v>
      </c>
      <c r="U735" s="200">
        <v>0</v>
      </c>
      <c r="V735" s="200">
        <v>0</v>
      </c>
      <c r="W735" s="200">
        <v>0</v>
      </c>
      <c r="X735" s="200">
        <v>0</v>
      </c>
      <c r="Y735" s="200">
        <v>0</v>
      </c>
      <c r="Z735" s="200">
        <v>0</v>
      </c>
      <c r="AA735" s="200">
        <v>0</v>
      </c>
      <c r="AB735" s="203">
        <v>0</v>
      </c>
      <c r="AD735" s="182">
        <f t="shared" si="186"/>
        <v>44797</v>
      </c>
      <c r="AE735" s="301">
        <f>S735*Assumption!$K$7</f>
        <v>0</v>
      </c>
      <c r="AF735" s="301">
        <f>T735*Assumption!$K$10</f>
        <v>0</v>
      </c>
      <c r="AG735" s="301">
        <f>U735*Assumption!$K$9</f>
        <v>0</v>
      </c>
      <c r="AH735" s="301">
        <f>V735*Assumption!$K$11</f>
        <v>0</v>
      </c>
      <c r="AI735" s="301">
        <f>W735*Assumption!$K$6</f>
        <v>0</v>
      </c>
      <c r="AJ735" s="301">
        <f>X735*Assumption!$K$8</f>
        <v>0</v>
      </c>
      <c r="AK735" s="301">
        <f>Y735*Assumption!$K$12</f>
        <v>0</v>
      </c>
      <c r="AL735" s="301">
        <f>Z735*Assumption!$K$14</f>
        <v>0</v>
      </c>
      <c r="AM735" s="301">
        <f>AA735*Assumption!$K$13</f>
        <v>0</v>
      </c>
      <c r="AN735" s="203">
        <v>0</v>
      </c>
    </row>
    <row r="736" spans="2:40" x14ac:dyDescent="0.35">
      <c r="B736" s="182">
        <f t="shared" si="184"/>
        <v>44798</v>
      </c>
      <c r="C736" s="200">
        <v>0</v>
      </c>
      <c r="D736" s="200">
        <v>0</v>
      </c>
      <c r="E736" s="200">
        <v>0</v>
      </c>
      <c r="F736" s="200">
        <v>0</v>
      </c>
      <c r="G736" s="200">
        <v>0</v>
      </c>
      <c r="H736" s="200">
        <v>0</v>
      </c>
      <c r="I736" s="200">
        <v>0</v>
      </c>
      <c r="J736" s="200">
        <v>0</v>
      </c>
      <c r="K736" s="200">
        <v>0</v>
      </c>
      <c r="L736" s="200">
        <v>0</v>
      </c>
      <c r="M736" s="200">
        <v>0</v>
      </c>
      <c r="N736" s="179">
        <v>0</v>
      </c>
      <c r="O736" s="53"/>
      <c r="P736" s="182">
        <f t="shared" si="185"/>
        <v>44798</v>
      </c>
      <c r="Q736" s="200">
        <v>0</v>
      </c>
      <c r="R736" s="200">
        <v>0</v>
      </c>
      <c r="S736" s="200">
        <v>0</v>
      </c>
      <c r="T736" s="200">
        <v>0</v>
      </c>
      <c r="U736" s="200">
        <v>0</v>
      </c>
      <c r="V736" s="200">
        <v>0</v>
      </c>
      <c r="W736" s="200">
        <v>0</v>
      </c>
      <c r="X736" s="200">
        <v>0</v>
      </c>
      <c r="Y736" s="200">
        <v>0</v>
      </c>
      <c r="Z736" s="200">
        <v>0</v>
      </c>
      <c r="AA736" s="200">
        <v>0</v>
      </c>
      <c r="AB736" s="203">
        <v>0</v>
      </c>
      <c r="AD736" s="182">
        <f t="shared" si="186"/>
        <v>44798</v>
      </c>
      <c r="AE736" s="301">
        <f>S736*Assumption!$K$7</f>
        <v>0</v>
      </c>
      <c r="AF736" s="301">
        <f>T736*Assumption!$K$10</f>
        <v>0</v>
      </c>
      <c r="AG736" s="301">
        <f>U736*Assumption!$K$9</f>
        <v>0</v>
      </c>
      <c r="AH736" s="301">
        <f>V736*Assumption!$K$11</f>
        <v>0</v>
      </c>
      <c r="AI736" s="301">
        <f>W736*Assumption!$K$6</f>
        <v>0</v>
      </c>
      <c r="AJ736" s="301">
        <f>X736*Assumption!$K$8</f>
        <v>0</v>
      </c>
      <c r="AK736" s="301">
        <f>Y736*Assumption!$K$12</f>
        <v>0</v>
      </c>
      <c r="AL736" s="301">
        <f>Z736*Assumption!$K$14</f>
        <v>0</v>
      </c>
      <c r="AM736" s="301">
        <f>AA736*Assumption!$K$13</f>
        <v>0</v>
      </c>
      <c r="AN736" s="203">
        <v>0</v>
      </c>
    </row>
    <row r="737" spans="2:40" x14ac:dyDescent="0.35">
      <c r="B737" s="182">
        <f t="shared" si="184"/>
        <v>44799</v>
      </c>
      <c r="C737" s="200">
        <v>0</v>
      </c>
      <c r="D737" s="200">
        <v>0</v>
      </c>
      <c r="E737" s="200">
        <v>0</v>
      </c>
      <c r="F737" s="200">
        <v>0</v>
      </c>
      <c r="G737" s="200">
        <v>0</v>
      </c>
      <c r="H737" s="200">
        <v>0</v>
      </c>
      <c r="I737" s="200">
        <v>0</v>
      </c>
      <c r="J737" s="200">
        <v>0</v>
      </c>
      <c r="K737" s="200">
        <v>0</v>
      </c>
      <c r="L737" s="200">
        <v>0</v>
      </c>
      <c r="M737" s="200">
        <v>0</v>
      </c>
      <c r="N737" s="179">
        <v>0</v>
      </c>
      <c r="O737" s="53"/>
      <c r="P737" s="182">
        <f t="shared" si="185"/>
        <v>44799</v>
      </c>
      <c r="Q737" s="200">
        <v>0</v>
      </c>
      <c r="R737" s="200">
        <v>0</v>
      </c>
      <c r="S737" s="200">
        <v>0</v>
      </c>
      <c r="T737" s="200">
        <v>0</v>
      </c>
      <c r="U737" s="200">
        <v>0</v>
      </c>
      <c r="V737" s="200">
        <v>0</v>
      </c>
      <c r="W737" s="200">
        <v>0</v>
      </c>
      <c r="X737" s="200">
        <v>0</v>
      </c>
      <c r="Y737" s="200">
        <v>0</v>
      </c>
      <c r="Z737" s="200">
        <v>0</v>
      </c>
      <c r="AA737" s="200">
        <v>0</v>
      </c>
      <c r="AB737" s="203">
        <v>0</v>
      </c>
      <c r="AD737" s="182">
        <f t="shared" si="186"/>
        <v>44799</v>
      </c>
      <c r="AE737" s="301">
        <f>S737*Assumption!$K$7</f>
        <v>0</v>
      </c>
      <c r="AF737" s="301">
        <f>T737*Assumption!$K$10</f>
        <v>0</v>
      </c>
      <c r="AG737" s="301">
        <f>U737*Assumption!$K$9</f>
        <v>0</v>
      </c>
      <c r="AH737" s="301">
        <f>V737*Assumption!$K$11</f>
        <v>0</v>
      </c>
      <c r="AI737" s="301">
        <f>W737*Assumption!$K$6</f>
        <v>0</v>
      </c>
      <c r="AJ737" s="301">
        <f>X737*Assumption!$K$8</f>
        <v>0</v>
      </c>
      <c r="AK737" s="301">
        <f>Y737*Assumption!$K$12</f>
        <v>0</v>
      </c>
      <c r="AL737" s="301">
        <f>Z737*Assumption!$K$14</f>
        <v>0</v>
      </c>
      <c r="AM737" s="301">
        <f>AA737*Assumption!$K$13</f>
        <v>0</v>
      </c>
      <c r="AN737" s="203">
        <v>0</v>
      </c>
    </row>
    <row r="738" spans="2:40" x14ac:dyDescent="0.35">
      <c r="B738" s="182">
        <f t="shared" si="184"/>
        <v>44800</v>
      </c>
      <c r="C738" s="200">
        <v>0</v>
      </c>
      <c r="D738" s="200">
        <v>0</v>
      </c>
      <c r="E738" s="200">
        <v>0</v>
      </c>
      <c r="F738" s="200">
        <v>0</v>
      </c>
      <c r="G738" s="200">
        <v>0</v>
      </c>
      <c r="H738" s="200">
        <v>0</v>
      </c>
      <c r="I738" s="200">
        <v>0</v>
      </c>
      <c r="J738" s="200">
        <v>0</v>
      </c>
      <c r="K738" s="200">
        <v>0</v>
      </c>
      <c r="L738" s="200">
        <v>0</v>
      </c>
      <c r="M738" s="200">
        <v>0</v>
      </c>
      <c r="N738" s="179">
        <v>0</v>
      </c>
      <c r="O738" s="53"/>
      <c r="P738" s="182">
        <f t="shared" si="185"/>
        <v>44800</v>
      </c>
      <c r="Q738" s="200">
        <v>0</v>
      </c>
      <c r="R738" s="200">
        <v>0</v>
      </c>
      <c r="S738" s="200">
        <v>0</v>
      </c>
      <c r="T738" s="200">
        <v>0</v>
      </c>
      <c r="U738" s="200">
        <v>0</v>
      </c>
      <c r="V738" s="200">
        <v>0</v>
      </c>
      <c r="W738" s="200">
        <v>0</v>
      </c>
      <c r="X738" s="200">
        <v>0</v>
      </c>
      <c r="Y738" s="200">
        <v>0</v>
      </c>
      <c r="Z738" s="200">
        <v>0</v>
      </c>
      <c r="AA738" s="200">
        <v>0</v>
      </c>
      <c r="AB738" s="203">
        <v>0</v>
      </c>
      <c r="AD738" s="182">
        <f t="shared" si="186"/>
        <v>44800</v>
      </c>
      <c r="AE738" s="301">
        <f>S738*Assumption!$K$7</f>
        <v>0</v>
      </c>
      <c r="AF738" s="301">
        <f>T738*Assumption!$K$10</f>
        <v>0</v>
      </c>
      <c r="AG738" s="301">
        <f>U738*Assumption!$K$9</f>
        <v>0</v>
      </c>
      <c r="AH738" s="301">
        <f>V738*Assumption!$K$11</f>
        <v>0</v>
      </c>
      <c r="AI738" s="301">
        <f>W738*Assumption!$K$6</f>
        <v>0</v>
      </c>
      <c r="AJ738" s="301">
        <f>X738*Assumption!$K$8</f>
        <v>0</v>
      </c>
      <c r="AK738" s="301">
        <f>Y738*Assumption!$K$12</f>
        <v>0</v>
      </c>
      <c r="AL738" s="301">
        <f>Z738*Assumption!$K$14</f>
        <v>0</v>
      </c>
      <c r="AM738" s="301">
        <f>AA738*Assumption!$K$13</f>
        <v>0</v>
      </c>
      <c r="AN738" s="203">
        <v>0</v>
      </c>
    </row>
    <row r="739" spans="2:40" x14ac:dyDescent="0.35">
      <c r="B739" s="182">
        <f t="shared" si="184"/>
        <v>44801</v>
      </c>
      <c r="C739" s="200">
        <v>0</v>
      </c>
      <c r="D739" s="200">
        <v>0</v>
      </c>
      <c r="E739" s="200">
        <v>0</v>
      </c>
      <c r="F739" s="200">
        <v>0</v>
      </c>
      <c r="G739" s="200">
        <v>0</v>
      </c>
      <c r="H739" s="200">
        <v>0</v>
      </c>
      <c r="I739" s="200">
        <v>0</v>
      </c>
      <c r="J739" s="200">
        <v>0</v>
      </c>
      <c r="K739" s="200">
        <v>0</v>
      </c>
      <c r="L739" s="200">
        <v>0</v>
      </c>
      <c r="M739" s="200">
        <v>0</v>
      </c>
      <c r="N739" s="179">
        <v>0</v>
      </c>
      <c r="O739" s="53"/>
      <c r="P739" s="182">
        <f t="shared" si="185"/>
        <v>44801</v>
      </c>
      <c r="Q739" s="200">
        <v>0</v>
      </c>
      <c r="R739" s="200">
        <v>0</v>
      </c>
      <c r="S739" s="200">
        <v>0</v>
      </c>
      <c r="T739" s="200">
        <v>0</v>
      </c>
      <c r="U739" s="200">
        <v>0</v>
      </c>
      <c r="V739" s="200">
        <v>0</v>
      </c>
      <c r="W739" s="200">
        <v>0</v>
      </c>
      <c r="X739" s="200">
        <v>0</v>
      </c>
      <c r="Y739" s="200">
        <v>0</v>
      </c>
      <c r="Z739" s="200">
        <v>0</v>
      </c>
      <c r="AA739" s="200">
        <v>0</v>
      </c>
      <c r="AB739" s="203">
        <v>0</v>
      </c>
      <c r="AD739" s="182">
        <f t="shared" si="186"/>
        <v>44801</v>
      </c>
      <c r="AE739" s="301">
        <f>S739*Assumption!$K$7</f>
        <v>0</v>
      </c>
      <c r="AF739" s="301">
        <f>T739*Assumption!$K$10</f>
        <v>0</v>
      </c>
      <c r="AG739" s="301">
        <f>U739*Assumption!$K$9</f>
        <v>0</v>
      </c>
      <c r="AH739" s="301">
        <f>V739*Assumption!$K$11</f>
        <v>0</v>
      </c>
      <c r="AI739" s="301">
        <f>W739*Assumption!$K$6</f>
        <v>0</v>
      </c>
      <c r="AJ739" s="301">
        <f>X739*Assumption!$K$8</f>
        <v>0</v>
      </c>
      <c r="AK739" s="301">
        <f>Y739*Assumption!$K$12</f>
        <v>0</v>
      </c>
      <c r="AL739" s="301">
        <f>Z739*Assumption!$K$14</f>
        <v>0</v>
      </c>
      <c r="AM739" s="301">
        <f>AA739*Assumption!$K$13</f>
        <v>0</v>
      </c>
      <c r="AN739" s="203">
        <v>0</v>
      </c>
    </row>
    <row r="740" spans="2:40" x14ac:dyDescent="0.35">
      <c r="B740" s="182">
        <f t="shared" si="184"/>
        <v>44802</v>
      </c>
      <c r="C740" s="200">
        <v>0</v>
      </c>
      <c r="D740" s="200">
        <v>0</v>
      </c>
      <c r="E740" s="200">
        <v>0</v>
      </c>
      <c r="F740" s="200">
        <v>0</v>
      </c>
      <c r="G740" s="200">
        <v>0</v>
      </c>
      <c r="H740" s="200">
        <v>0</v>
      </c>
      <c r="I740" s="200">
        <v>0</v>
      </c>
      <c r="J740" s="200">
        <v>0</v>
      </c>
      <c r="K740" s="200">
        <v>0</v>
      </c>
      <c r="L740" s="200">
        <v>0</v>
      </c>
      <c r="M740" s="200">
        <v>0</v>
      </c>
      <c r="N740" s="179">
        <v>0</v>
      </c>
      <c r="O740" s="53"/>
      <c r="P740" s="182">
        <f t="shared" si="185"/>
        <v>44802</v>
      </c>
      <c r="Q740" s="200">
        <v>0</v>
      </c>
      <c r="R740" s="200">
        <v>0</v>
      </c>
      <c r="S740" s="200">
        <v>0</v>
      </c>
      <c r="T740" s="200">
        <v>0</v>
      </c>
      <c r="U740" s="200">
        <v>0</v>
      </c>
      <c r="V740" s="200">
        <v>0</v>
      </c>
      <c r="W740" s="200">
        <v>0</v>
      </c>
      <c r="X740" s="200">
        <v>0</v>
      </c>
      <c r="Y740" s="200">
        <v>0</v>
      </c>
      <c r="Z740" s="200">
        <v>0</v>
      </c>
      <c r="AA740" s="200">
        <v>0</v>
      </c>
      <c r="AB740" s="203">
        <v>0</v>
      </c>
      <c r="AD740" s="182">
        <f t="shared" si="186"/>
        <v>44802</v>
      </c>
      <c r="AE740" s="301">
        <f>S740*Assumption!$K$7</f>
        <v>0</v>
      </c>
      <c r="AF740" s="301">
        <f>T740*Assumption!$K$10</f>
        <v>0</v>
      </c>
      <c r="AG740" s="301">
        <f>U740*Assumption!$K$9</f>
        <v>0</v>
      </c>
      <c r="AH740" s="301">
        <f>V740*Assumption!$K$11</f>
        <v>0</v>
      </c>
      <c r="AI740" s="301">
        <f>W740*Assumption!$K$6</f>
        <v>0</v>
      </c>
      <c r="AJ740" s="301">
        <f>X740*Assumption!$K$8</f>
        <v>0</v>
      </c>
      <c r="AK740" s="301">
        <f>Y740*Assumption!$K$12</f>
        <v>0</v>
      </c>
      <c r="AL740" s="301">
        <f>Z740*Assumption!$K$14</f>
        <v>0</v>
      </c>
      <c r="AM740" s="301">
        <f>AA740*Assumption!$K$13</f>
        <v>0</v>
      </c>
      <c r="AN740" s="203">
        <v>0</v>
      </c>
    </row>
    <row r="741" spans="2:40" x14ac:dyDescent="0.35">
      <c r="B741" s="182">
        <f t="shared" si="184"/>
        <v>44803</v>
      </c>
      <c r="C741" s="200">
        <v>0</v>
      </c>
      <c r="D741" s="200">
        <v>0</v>
      </c>
      <c r="E741" s="200">
        <v>0</v>
      </c>
      <c r="F741" s="200">
        <v>0</v>
      </c>
      <c r="G741" s="200">
        <v>0</v>
      </c>
      <c r="H741" s="200">
        <v>0</v>
      </c>
      <c r="I741" s="200">
        <v>0</v>
      </c>
      <c r="J741" s="200">
        <v>0</v>
      </c>
      <c r="K741" s="200">
        <v>0</v>
      </c>
      <c r="L741" s="200">
        <v>0</v>
      </c>
      <c r="M741" s="200">
        <v>0</v>
      </c>
      <c r="N741" s="179">
        <v>0</v>
      </c>
      <c r="O741" s="53"/>
      <c r="P741" s="182">
        <f t="shared" si="185"/>
        <v>44803</v>
      </c>
      <c r="Q741" s="200">
        <v>0</v>
      </c>
      <c r="R741" s="200">
        <v>0</v>
      </c>
      <c r="S741" s="200">
        <v>0</v>
      </c>
      <c r="T741" s="200">
        <v>0</v>
      </c>
      <c r="U741" s="200">
        <v>0</v>
      </c>
      <c r="V741" s="200">
        <v>0</v>
      </c>
      <c r="W741" s="200">
        <v>0</v>
      </c>
      <c r="X741" s="200">
        <v>0</v>
      </c>
      <c r="Y741" s="200">
        <v>0</v>
      </c>
      <c r="Z741" s="200">
        <v>0</v>
      </c>
      <c r="AA741" s="200">
        <v>0</v>
      </c>
      <c r="AB741" s="203">
        <v>0</v>
      </c>
      <c r="AD741" s="182">
        <f t="shared" si="186"/>
        <v>44803</v>
      </c>
      <c r="AE741" s="301">
        <f>S741*Assumption!$K$7</f>
        <v>0</v>
      </c>
      <c r="AF741" s="301">
        <f>T741*Assumption!$K$10</f>
        <v>0</v>
      </c>
      <c r="AG741" s="301">
        <f>U741*Assumption!$K$9</f>
        <v>0</v>
      </c>
      <c r="AH741" s="301">
        <f>V741*Assumption!$K$11</f>
        <v>0</v>
      </c>
      <c r="AI741" s="301">
        <f>W741*Assumption!$K$6</f>
        <v>0</v>
      </c>
      <c r="AJ741" s="301">
        <f>X741*Assumption!$K$8</f>
        <v>0</v>
      </c>
      <c r="AK741" s="301">
        <f>Y741*Assumption!$K$12</f>
        <v>0</v>
      </c>
      <c r="AL741" s="301">
        <f>Z741*Assumption!$K$14</f>
        <v>0</v>
      </c>
      <c r="AM741" s="301">
        <f>AA741*Assumption!$K$13</f>
        <v>0</v>
      </c>
      <c r="AN741" s="203">
        <v>0</v>
      </c>
    </row>
    <row r="742" spans="2:40" ht="15" thickBot="1" x14ac:dyDescent="0.4">
      <c r="B742" s="194" t="s">
        <v>183</v>
      </c>
      <c r="C742" s="197">
        <f t="shared" ref="C742:N742" si="187">SUM(C712:C741)</f>
        <v>2800</v>
      </c>
      <c r="D742" s="197">
        <f t="shared" si="187"/>
        <v>8063.9999999999973</v>
      </c>
      <c r="E742" s="197">
        <f t="shared" si="187"/>
        <v>560</v>
      </c>
      <c r="F742" s="197">
        <f t="shared" si="187"/>
        <v>350</v>
      </c>
      <c r="G742" s="197">
        <f t="shared" si="187"/>
        <v>3920</v>
      </c>
      <c r="H742" s="197">
        <f t="shared" si="187"/>
        <v>0</v>
      </c>
      <c r="I742" s="197">
        <f t="shared" si="187"/>
        <v>2969</v>
      </c>
      <c r="J742" s="197">
        <f t="shared" si="187"/>
        <v>84.000000000000028</v>
      </c>
      <c r="K742" s="197">
        <f t="shared" si="187"/>
        <v>4201</v>
      </c>
      <c r="L742" s="197">
        <f t="shared" si="187"/>
        <v>0</v>
      </c>
      <c r="M742" s="197">
        <f t="shared" si="187"/>
        <v>0</v>
      </c>
      <c r="N742" s="198">
        <f t="shared" si="187"/>
        <v>0</v>
      </c>
      <c r="O742" s="51"/>
      <c r="P742" s="194" t="s">
        <v>183</v>
      </c>
      <c r="Q742" s="42">
        <f>SUM(Q712:Q741)</f>
        <v>2800</v>
      </c>
      <c r="R742" s="42">
        <f>SUM(R712:R741)</f>
        <v>8063.9999999999973</v>
      </c>
      <c r="S742" s="197">
        <f>SUM(S712:S741)</f>
        <v>1564.8</v>
      </c>
      <c r="T742" s="197">
        <f>SUM(T712:T741)</f>
        <v>4651.2000000000007</v>
      </c>
      <c r="U742" s="197">
        <f t="shared" ref="U742:AB742" si="188">SUM(U712:U741)</f>
        <v>1419.6599999999999</v>
      </c>
      <c r="V742" s="197">
        <f t="shared" si="188"/>
        <v>82.8</v>
      </c>
      <c r="W742" s="197">
        <f t="shared" si="188"/>
        <v>0</v>
      </c>
      <c r="X742" s="197">
        <f t="shared" si="188"/>
        <v>0</v>
      </c>
      <c r="Y742" s="197">
        <f t="shared" si="188"/>
        <v>30</v>
      </c>
      <c r="Z742" s="197">
        <f t="shared" si="188"/>
        <v>0</v>
      </c>
      <c r="AA742" s="197">
        <f t="shared" si="188"/>
        <v>36</v>
      </c>
      <c r="AB742" s="198">
        <f t="shared" si="188"/>
        <v>7784.4600000000009</v>
      </c>
      <c r="AD742" s="194" t="s">
        <v>183</v>
      </c>
      <c r="AE742" s="197">
        <f>SUM(AE712:AE741)</f>
        <v>129878.40000000001</v>
      </c>
      <c r="AF742" s="197">
        <f>SUM(AF712:AF741)</f>
        <v>190699.2</v>
      </c>
      <c r="AG742" s="197">
        <f t="shared" ref="AG742:AN742" si="189">SUM(AG712:AG741)</f>
        <v>78081.299999999988</v>
      </c>
      <c r="AH742" s="197">
        <f t="shared" si="189"/>
        <v>3063.6</v>
      </c>
      <c r="AI742" s="197">
        <f t="shared" si="189"/>
        <v>0</v>
      </c>
      <c r="AJ742" s="197">
        <f t="shared" si="189"/>
        <v>0</v>
      </c>
      <c r="AK742" s="197">
        <f t="shared" si="189"/>
        <v>990</v>
      </c>
      <c r="AL742" s="197">
        <f t="shared" si="189"/>
        <v>0</v>
      </c>
      <c r="AM742" s="197">
        <f t="shared" si="189"/>
        <v>972</v>
      </c>
      <c r="AN742" s="198">
        <f t="shared" si="189"/>
        <v>403684.49999999994</v>
      </c>
    </row>
    <row r="743" spans="2:40" x14ac:dyDescent="0.35">
      <c r="B743" s="190"/>
      <c r="C743" s="191"/>
      <c r="D743" s="191"/>
      <c r="E743" s="191"/>
      <c r="F743" s="191"/>
      <c r="G743" s="191"/>
      <c r="H743" s="191"/>
      <c r="I743" s="191"/>
      <c r="J743" s="191"/>
      <c r="K743" s="191"/>
      <c r="L743" s="191"/>
      <c r="M743" s="191"/>
      <c r="N743" s="191"/>
      <c r="P743" s="190"/>
      <c r="Q743" s="191"/>
      <c r="R743" s="191"/>
      <c r="S743" s="191"/>
      <c r="T743" s="191"/>
      <c r="U743" s="191"/>
      <c r="V743" s="191"/>
      <c r="W743" s="191"/>
      <c r="X743" s="191"/>
      <c r="Y743" s="191"/>
      <c r="Z743" s="191"/>
      <c r="AA743" s="191"/>
      <c r="AB743" s="191"/>
      <c r="AD743" s="190"/>
      <c r="AE743" s="191"/>
      <c r="AF743" s="191"/>
      <c r="AG743" s="191"/>
      <c r="AH743" s="191"/>
      <c r="AI743" s="191"/>
      <c r="AJ743" s="191"/>
      <c r="AK743" s="191"/>
      <c r="AL743" s="191"/>
      <c r="AM743" s="191"/>
      <c r="AN743" s="191"/>
    </row>
    <row r="744" spans="2:40" ht="15" thickBot="1" x14ac:dyDescent="0.4">
      <c r="B744" s="190"/>
      <c r="C744" s="191"/>
      <c r="D744" s="191"/>
      <c r="E744" s="191"/>
      <c r="F744" s="191"/>
      <c r="G744" s="191"/>
      <c r="H744" s="191"/>
      <c r="I744" s="191"/>
      <c r="J744" s="191"/>
      <c r="K744" s="191"/>
      <c r="L744" s="191"/>
      <c r="M744" s="191"/>
      <c r="N744" s="191"/>
      <c r="P744" s="190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  <c r="AA744" s="191"/>
      <c r="AB744" s="191"/>
      <c r="AD744" s="190"/>
      <c r="AE744" s="191"/>
      <c r="AF744" s="191"/>
      <c r="AG744" s="191"/>
      <c r="AH744" s="191"/>
      <c r="AI744" s="191"/>
      <c r="AJ744" s="191"/>
      <c r="AK744" s="191"/>
      <c r="AL744" s="191"/>
      <c r="AM744" s="191"/>
      <c r="AN744" s="191"/>
    </row>
    <row r="745" spans="2:40" ht="21" x14ac:dyDescent="0.5">
      <c r="B745" s="565" t="s">
        <v>211</v>
      </c>
      <c r="C745" s="566"/>
      <c r="D745" s="566"/>
      <c r="E745" s="566"/>
      <c r="F745" s="566"/>
      <c r="G745" s="566"/>
      <c r="H745" s="566"/>
      <c r="I745" s="566"/>
      <c r="J745" s="566"/>
      <c r="K745" s="566"/>
      <c r="L745" s="566"/>
      <c r="M745" s="566"/>
      <c r="N745" s="567"/>
      <c r="P745" s="565" t="s">
        <v>211</v>
      </c>
      <c r="Q745" s="566"/>
      <c r="R745" s="566"/>
      <c r="S745" s="566"/>
      <c r="T745" s="566"/>
      <c r="U745" s="566"/>
      <c r="V745" s="566"/>
      <c r="W745" s="566"/>
      <c r="X745" s="566"/>
      <c r="Y745" s="566"/>
      <c r="Z745" s="566"/>
      <c r="AA745" s="566"/>
      <c r="AB745" s="567"/>
      <c r="AD745" s="565" t="s">
        <v>211</v>
      </c>
      <c r="AE745" s="566"/>
      <c r="AF745" s="566"/>
      <c r="AG745" s="566"/>
      <c r="AH745" s="566"/>
      <c r="AI745" s="566"/>
      <c r="AJ745" s="566"/>
      <c r="AK745" s="566"/>
      <c r="AL745" s="566"/>
      <c r="AM745" s="566"/>
      <c r="AN745" s="567"/>
    </row>
    <row r="746" spans="2:40" ht="21.5" thickBot="1" x14ac:dyDescent="0.55000000000000004">
      <c r="B746" s="574">
        <v>44805</v>
      </c>
      <c r="C746" s="575"/>
      <c r="D746" s="575"/>
      <c r="E746" s="575"/>
      <c r="F746" s="575"/>
      <c r="G746" s="575"/>
      <c r="H746" s="575"/>
      <c r="I746" s="575"/>
      <c r="J746" s="575"/>
      <c r="K746" s="575"/>
      <c r="L746" s="575"/>
      <c r="M746" s="575"/>
      <c r="N746" s="576"/>
      <c r="P746" s="568">
        <v>44805</v>
      </c>
      <c r="Q746" s="569"/>
      <c r="R746" s="569"/>
      <c r="S746" s="569"/>
      <c r="T746" s="569"/>
      <c r="U746" s="569"/>
      <c r="V746" s="569"/>
      <c r="W746" s="569"/>
      <c r="X746" s="569"/>
      <c r="Y746" s="569"/>
      <c r="Z746" s="569"/>
      <c r="AA746" s="569"/>
      <c r="AB746" s="570"/>
      <c r="AD746" s="568">
        <v>44805</v>
      </c>
      <c r="AE746" s="569"/>
      <c r="AF746" s="569"/>
      <c r="AG746" s="569"/>
      <c r="AH746" s="569"/>
      <c r="AI746" s="569"/>
      <c r="AJ746" s="569"/>
      <c r="AK746" s="569"/>
      <c r="AL746" s="569"/>
      <c r="AM746" s="569"/>
      <c r="AN746" s="570"/>
    </row>
    <row r="747" spans="2:40" ht="15" thickBot="1" x14ac:dyDescent="0.4">
      <c r="B747" s="577" t="s">
        <v>214</v>
      </c>
      <c r="C747" s="578"/>
      <c r="D747" s="578"/>
      <c r="E747" s="578"/>
      <c r="F747" s="578"/>
      <c r="G747" s="578"/>
      <c r="H747" s="578"/>
      <c r="I747" s="578"/>
      <c r="J747" s="578"/>
      <c r="K747" s="578"/>
      <c r="L747" s="578"/>
      <c r="M747" s="578"/>
      <c r="N747" s="579"/>
      <c r="P747" s="571" t="s">
        <v>213</v>
      </c>
      <c r="Q747" s="572"/>
      <c r="R747" s="572"/>
      <c r="S747" s="572"/>
      <c r="T747" s="572"/>
      <c r="U747" s="572"/>
      <c r="V747" s="572"/>
      <c r="W747" s="572"/>
      <c r="X747" s="572"/>
      <c r="Y747" s="572"/>
      <c r="Z747" s="572"/>
      <c r="AA747" s="572"/>
      <c r="AB747" s="573"/>
      <c r="AD747" s="571" t="s">
        <v>342</v>
      </c>
      <c r="AE747" s="572"/>
      <c r="AF747" s="572"/>
      <c r="AG747" s="572"/>
      <c r="AH747" s="572"/>
      <c r="AI747" s="572"/>
      <c r="AJ747" s="572"/>
      <c r="AK747" s="572"/>
      <c r="AL747" s="572"/>
      <c r="AM747" s="572"/>
      <c r="AN747" s="573"/>
    </row>
    <row r="748" spans="2:40" ht="29.5" thickBot="1" x14ac:dyDescent="0.4">
      <c r="B748" s="231" t="s">
        <v>10</v>
      </c>
      <c r="C748" s="176" t="s">
        <v>187</v>
      </c>
      <c r="D748" s="174" t="s">
        <v>188</v>
      </c>
      <c r="E748" s="176" t="s">
        <v>189</v>
      </c>
      <c r="F748" s="176" t="s">
        <v>47</v>
      </c>
      <c r="G748" s="176" t="s">
        <v>190</v>
      </c>
      <c r="H748" s="176" t="s">
        <v>345</v>
      </c>
      <c r="I748" s="176" t="s">
        <v>191</v>
      </c>
      <c r="J748" s="176" t="s">
        <v>192</v>
      </c>
      <c r="K748" s="176" t="s">
        <v>193</v>
      </c>
      <c r="L748" s="193" t="s">
        <v>194</v>
      </c>
      <c r="M748" s="176" t="s">
        <v>195</v>
      </c>
      <c r="N748" s="177" t="s">
        <v>196</v>
      </c>
      <c r="O748" s="232"/>
      <c r="P748" s="173" t="s">
        <v>10</v>
      </c>
      <c r="Q748" s="174" t="s">
        <v>187</v>
      </c>
      <c r="R748" s="174" t="s">
        <v>188</v>
      </c>
      <c r="S748" s="175" t="s">
        <v>197</v>
      </c>
      <c r="T748" s="174" t="s">
        <v>198</v>
      </c>
      <c r="U748" s="176" t="s">
        <v>199</v>
      </c>
      <c r="V748" s="176" t="s">
        <v>200</v>
      </c>
      <c r="W748" s="176" t="s">
        <v>201</v>
      </c>
      <c r="X748" s="176" t="s">
        <v>202</v>
      </c>
      <c r="Y748" s="176" t="s">
        <v>203</v>
      </c>
      <c r="Z748" s="176" t="s">
        <v>204</v>
      </c>
      <c r="AA748" s="176" t="s">
        <v>205</v>
      </c>
      <c r="AB748" s="177" t="s">
        <v>206</v>
      </c>
      <c r="AD748" s="173" t="s">
        <v>10</v>
      </c>
      <c r="AE748" s="175" t="s">
        <v>197</v>
      </c>
      <c r="AF748" s="174" t="s">
        <v>198</v>
      </c>
      <c r="AG748" s="176" t="s">
        <v>199</v>
      </c>
      <c r="AH748" s="176" t="s">
        <v>200</v>
      </c>
      <c r="AI748" s="176" t="s">
        <v>201</v>
      </c>
      <c r="AJ748" s="176" t="s">
        <v>202</v>
      </c>
      <c r="AK748" s="176" t="s">
        <v>203</v>
      </c>
      <c r="AL748" s="176" t="s">
        <v>204</v>
      </c>
      <c r="AM748" s="176" t="s">
        <v>205</v>
      </c>
      <c r="AN748" s="177" t="s">
        <v>339</v>
      </c>
    </row>
    <row r="749" spans="2:40" x14ac:dyDescent="0.35">
      <c r="B749" s="180">
        <v>44805</v>
      </c>
      <c r="C749" s="178">
        <v>140</v>
      </c>
      <c r="D749" s="178">
        <f>C749*2.88</f>
        <v>403.2</v>
      </c>
      <c r="E749" s="178">
        <v>26</v>
      </c>
      <c r="F749" s="178">
        <v>16</v>
      </c>
      <c r="G749" s="178">
        <v>197</v>
      </c>
      <c r="H749" s="178">
        <v>1.4</v>
      </c>
      <c r="I749" s="178">
        <v>111</v>
      </c>
      <c r="J749" s="178">
        <v>4.2</v>
      </c>
      <c r="K749" s="178">
        <v>210</v>
      </c>
      <c r="L749" s="178">
        <v>210</v>
      </c>
      <c r="M749" s="178">
        <v>0</v>
      </c>
      <c r="N749" s="179">
        <v>0</v>
      </c>
      <c r="O749" s="54"/>
      <c r="P749" s="180">
        <v>44805</v>
      </c>
      <c r="Q749" s="178">
        <v>140</v>
      </c>
      <c r="R749" s="178">
        <f t="shared" ref="R749:R766" si="190">Q749*2.88</f>
        <v>403.2</v>
      </c>
      <c r="S749" s="181">
        <v>54</v>
      </c>
      <c r="T749" s="181">
        <v>336</v>
      </c>
      <c r="U749" s="181">
        <v>0</v>
      </c>
      <c r="V749" s="181">
        <v>0</v>
      </c>
      <c r="W749" s="181">
        <v>0</v>
      </c>
      <c r="X749" s="181">
        <v>0</v>
      </c>
      <c r="Y749" s="181">
        <v>0</v>
      </c>
      <c r="Z749" s="181">
        <v>0</v>
      </c>
      <c r="AA749" s="181">
        <v>0</v>
      </c>
      <c r="AB749" s="206">
        <f t="shared" ref="AB749:AB778" si="191">SUM(S749:AA749)</f>
        <v>390</v>
      </c>
      <c r="AD749" s="180">
        <v>44805</v>
      </c>
      <c r="AE749" s="301">
        <f>S749*Assumption!$K$7</f>
        <v>4482</v>
      </c>
      <c r="AF749" s="301">
        <f>T749*Assumption!$K$10</f>
        <v>13776</v>
      </c>
      <c r="AG749" s="301">
        <f>U749*Assumption!$K$9</f>
        <v>0</v>
      </c>
      <c r="AH749" s="301">
        <f>V749*Assumption!$K$11</f>
        <v>0</v>
      </c>
      <c r="AI749" s="301">
        <f>W749*Assumption!$K$6</f>
        <v>0</v>
      </c>
      <c r="AJ749" s="301">
        <f>X749*Assumption!$K$8</f>
        <v>0</v>
      </c>
      <c r="AK749" s="301">
        <f>Y749*Assumption!$K$12</f>
        <v>0</v>
      </c>
      <c r="AL749" s="301">
        <f>Z749*Assumption!$K$14</f>
        <v>0</v>
      </c>
      <c r="AM749" s="301">
        <f>AA749*Assumption!$K$13</f>
        <v>0</v>
      </c>
      <c r="AN749" s="206">
        <f t="shared" ref="AN749:AN778" si="192">SUM(AE749:AM749)</f>
        <v>18258</v>
      </c>
    </row>
    <row r="750" spans="2:40" x14ac:dyDescent="0.35">
      <c r="B750" s="180">
        <f>B749+1</f>
        <v>44806</v>
      </c>
      <c r="C750" s="178">
        <v>140</v>
      </c>
      <c r="D750" s="178">
        <f t="shared" ref="D750:D778" si="193">C750*2.88</f>
        <v>403.2</v>
      </c>
      <c r="E750" s="178">
        <v>26</v>
      </c>
      <c r="F750" s="178">
        <v>16</v>
      </c>
      <c r="G750" s="178">
        <v>197</v>
      </c>
      <c r="H750" s="178">
        <v>1.4</v>
      </c>
      <c r="I750" s="178">
        <v>111</v>
      </c>
      <c r="J750" s="178">
        <v>4.2</v>
      </c>
      <c r="K750" s="178">
        <v>210</v>
      </c>
      <c r="L750" s="178">
        <v>210</v>
      </c>
      <c r="M750" s="178">
        <v>0</v>
      </c>
      <c r="N750" s="179">
        <v>0</v>
      </c>
      <c r="O750" s="54"/>
      <c r="P750" s="182">
        <f>P749+1</f>
        <v>44806</v>
      </c>
      <c r="Q750" s="200">
        <v>140</v>
      </c>
      <c r="R750" s="200">
        <f t="shared" si="190"/>
        <v>403.2</v>
      </c>
      <c r="S750" s="183">
        <v>144</v>
      </c>
      <c r="T750" s="183">
        <v>247.20000000000002</v>
      </c>
      <c r="U750" s="183">
        <v>0</v>
      </c>
      <c r="V750" s="183">
        <v>0</v>
      </c>
      <c r="W750" s="183">
        <v>0</v>
      </c>
      <c r="X750" s="183">
        <v>0</v>
      </c>
      <c r="Y750" s="181">
        <v>0</v>
      </c>
      <c r="Z750" s="181">
        <v>0</v>
      </c>
      <c r="AA750" s="183">
        <v>0</v>
      </c>
      <c r="AB750" s="47">
        <f t="shared" si="191"/>
        <v>391.20000000000005</v>
      </c>
      <c r="AD750" s="182">
        <f>AD749+1</f>
        <v>44806</v>
      </c>
      <c r="AE750" s="301">
        <f>S750*Assumption!$K$7</f>
        <v>11952</v>
      </c>
      <c r="AF750" s="301">
        <f>T750*Assumption!$K$10</f>
        <v>10135.200000000001</v>
      </c>
      <c r="AG750" s="301">
        <f>U750*Assumption!$K$9</f>
        <v>0</v>
      </c>
      <c r="AH750" s="301">
        <f>V750*Assumption!$K$11</f>
        <v>0</v>
      </c>
      <c r="AI750" s="301">
        <f>W750*Assumption!$K$6</f>
        <v>0</v>
      </c>
      <c r="AJ750" s="301">
        <f>X750*Assumption!$K$8</f>
        <v>0</v>
      </c>
      <c r="AK750" s="301">
        <f>Y750*Assumption!$K$12</f>
        <v>0</v>
      </c>
      <c r="AL750" s="301">
        <f>Z750*Assumption!$K$14</f>
        <v>0</v>
      </c>
      <c r="AM750" s="301">
        <f>AA750*Assumption!$K$13</f>
        <v>0</v>
      </c>
      <c r="AN750" s="47">
        <f t="shared" si="192"/>
        <v>22087.200000000001</v>
      </c>
    </row>
    <row r="751" spans="2:40" x14ac:dyDescent="0.35">
      <c r="B751" s="180">
        <f t="shared" ref="B751:B778" si="194">B750+1</f>
        <v>44807</v>
      </c>
      <c r="C751" s="178">
        <v>140</v>
      </c>
      <c r="D751" s="178">
        <f t="shared" si="193"/>
        <v>403.2</v>
      </c>
      <c r="E751" s="178">
        <v>26</v>
      </c>
      <c r="F751" s="178">
        <v>16</v>
      </c>
      <c r="G751" s="178">
        <v>197</v>
      </c>
      <c r="H751" s="178">
        <v>1.4</v>
      </c>
      <c r="I751" s="178">
        <v>111</v>
      </c>
      <c r="J751" s="178">
        <v>4.2</v>
      </c>
      <c r="K751" s="178">
        <v>210</v>
      </c>
      <c r="L751" s="178">
        <v>210</v>
      </c>
      <c r="M751" s="178">
        <v>0</v>
      </c>
      <c r="N751" s="179">
        <v>0</v>
      </c>
      <c r="O751" s="54"/>
      <c r="P751" s="182">
        <f t="shared" ref="P751:P778" si="195">P750+1</f>
        <v>44807</v>
      </c>
      <c r="Q751" s="200">
        <v>140</v>
      </c>
      <c r="R751" s="200">
        <f t="shared" si="190"/>
        <v>403.2</v>
      </c>
      <c r="S751" s="183">
        <v>267.60000000000002</v>
      </c>
      <c r="T751" s="183">
        <v>120</v>
      </c>
      <c r="U751" s="183">
        <v>0</v>
      </c>
      <c r="V751" s="183">
        <v>0</v>
      </c>
      <c r="W751" s="183">
        <v>0</v>
      </c>
      <c r="X751" s="183">
        <v>0</v>
      </c>
      <c r="Y751" s="181">
        <v>0</v>
      </c>
      <c r="Z751" s="181">
        <v>0</v>
      </c>
      <c r="AA751" s="183">
        <v>0</v>
      </c>
      <c r="AB751" s="47">
        <f t="shared" si="191"/>
        <v>387.6</v>
      </c>
      <c r="AD751" s="182">
        <f t="shared" ref="AD751:AD778" si="196">AD750+1</f>
        <v>44807</v>
      </c>
      <c r="AE751" s="301">
        <f>S751*Assumption!$K$7</f>
        <v>22210.800000000003</v>
      </c>
      <c r="AF751" s="301">
        <f>T751*Assumption!$K$10</f>
        <v>4920</v>
      </c>
      <c r="AG751" s="301">
        <f>U751*Assumption!$K$9</f>
        <v>0</v>
      </c>
      <c r="AH751" s="301">
        <f>V751*Assumption!$K$11</f>
        <v>0</v>
      </c>
      <c r="AI751" s="301">
        <f>W751*Assumption!$K$6</f>
        <v>0</v>
      </c>
      <c r="AJ751" s="301">
        <f>X751*Assumption!$K$8</f>
        <v>0</v>
      </c>
      <c r="AK751" s="301">
        <f>Y751*Assumption!$K$12</f>
        <v>0</v>
      </c>
      <c r="AL751" s="301">
        <f>Z751*Assumption!$K$14</f>
        <v>0</v>
      </c>
      <c r="AM751" s="301">
        <f>AA751*Assumption!$K$13</f>
        <v>0</v>
      </c>
      <c r="AN751" s="47">
        <f t="shared" si="192"/>
        <v>27130.800000000003</v>
      </c>
    </row>
    <row r="752" spans="2:40" x14ac:dyDescent="0.35">
      <c r="B752" s="180">
        <f t="shared" si="194"/>
        <v>44808</v>
      </c>
      <c r="C752" s="178">
        <v>140</v>
      </c>
      <c r="D752" s="178">
        <f t="shared" si="193"/>
        <v>403.2</v>
      </c>
      <c r="E752" s="178">
        <v>26</v>
      </c>
      <c r="F752" s="178">
        <v>16</v>
      </c>
      <c r="G752" s="178">
        <v>197</v>
      </c>
      <c r="H752" s="178">
        <v>1.4</v>
      </c>
      <c r="I752" s="178">
        <v>111</v>
      </c>
      <c r="J752" s="178">
        <v>4.2</v>
      </c>
      <c r="K752" s="178">
        <v>210</v>
      </c>
      <c r="L752" s="178">
        <v>210</v>
      </c>
      <c r="M752" s="178">
        <v>0</v>
      </c>
      <c r="N752" s="179">
        <v>0</v>
      </c>
      <c r="O752" s="54"/>
      <c r="P752" s="182">
        <f t="shared" si="195"/>
        <v>44808</v>
      </c>
      <c r="Q752" s="200">
        <v>140</v>
      </c>
      <c r="R752" s="200">
        <f t="shared" si="190"/>
        <v>403.2</v>
      </c>
      <c r="S752" s="183">
        <v>120</v>
      </c>
      <c r="T752" s="183">
        <v>0</v>
      </c>
      <c r="U752" s="183">
        <v>270</v>
      </c>
      <c r="V752" s="183">
        <v>0</v>
      </c>
      <c r="W752" s="183">
        <v>0</v>
      </c>
      <c r="X752" s="183">
        <v>0</v>
      </c>
      <c r="Y752" s="181">
        <v>0</v>
      </c>
      <c r="Z752" s="181">
        <v>0</v>
      </c>
      <c r="AA752" s="183">
        <v>0</v>
      </c>
      <c r="AB752" s="47">
        <f t="shared" si="191"/>
        <v>390</v>
      </c>
      <c r="AD752" s="182">
        <f t="shared" si="196"/>
        <v>44808</v>
      </c>
      <c r="AE752" s="301">
        <f>S752*Assumption!$K$7</f>
        <v>9960</v>
      </c>
      <c r="AF752" s="301">
        <f>T752*Assumption!$K$10</f>
        <v>0</v>
      </c>
      <c r="AG752" s="301">
        <f>U752*Assumption!$K$9</f>
        <v>14850</v>
      </c>
      <c r="AH752" s="301">
        <f>V752*Assumption!$K$11</f>
        <v>0</v>
      </c>
      <c r="AI752" s="301">
        <f>W752*Assumption!$K$6</f>
        <v>0</v>
      </c>
      <c r="AJ752" s="301">
        <f>X752*Assumption!$K$8</f>
        <v>0</v>
      </c>
      <c r="AK752" s="301">
        <f>Y752*Assumption!$K$12</f>
        <v>0</v>
      </c>
      <c r="AL752" s="301">
        <f>Z752*Assumption!$K$14</f>
        <v>0</v>
      </c>
      <c r="AM752" s="301">
        <f>AA752*Assumption!$K$13</f>
        <v>0</v>
      </c>
      <c r="AN752" s="47">
        <f t="shared" si="192"/>
        <v>24810</v>
      </c>
    </row>
    <row r="753" spans="2:40" x14ac:dyDescent="0.35">
      <c r="B753" s="180">
        <f t="shared" si="194"/>
        <v>44809</v>
      </c>
      <c r="C753" s="178">
        <v>140</v>
      </c>
      <c r="D753" s="178">
        <f t="shared" si="193"/>
        <v>403.2</v>
      </c>
      <c r="E753" s="178">
        <v>26</v>
      </c>
      <c r="F753" s="178">
        <v>16</v>
      </c>
      <c r="G753" s="178">
        <v>197</v>
      </c>
      <c r="H753" s="178">
        <v>1.4</v>
      </c>
      <c r="I753" s="178">
        <v>111</v>
      </c>
      <c r="J753" s="178">
        <v>4.2</v>
      </c>
      <c r="K753" s="178">
        <v>210</v>
      </c>
      <c r="L753" s="178">
        <v>210</v>
      </c>
      <c r="M753" s="178">
        <v>0</v>
      </c>
      <c r="N753" s="179">
        <v>0</v>
      </c>
      <c r="O753" s="54"/>
      <c r="P753" s="182">
        <f t="shared" si="195"/>
        <v>44809</v>
      </c>
      <c r="Q753" s="200">
        <v>140</v>
      </c>
      <c r="R753" s="200">
        <f t="shared" si="190"/>
        <v>403.2</v>
      </c>
      <c r="S753" s="183">
        <v>390</v>
      </c>
      <c r="T753" s="183">
        <v>0</v>
      </c>
      <c r="U753" s="183">
        <v>0</v>
      </c>
      <c r="V753" s="183">
        <v>0</v>
      </c>
      <c r="W753" s="183">
        <v>0</v>
      </c>
      <c r="X753" s="183">
        <v>0</v>
      </c>
      <c r="Y753" s="181">
        <v>0</v>
      </c>
      <c r="Z753" s="181">
        <v>0</v>
      </c>
      <c r="AA753" s="183">
        <v>0</v>
      </c>
      <c r="AB753" s="47">
        <f t="shared" si="191"/>
        <v>390</v>
      </c>
      <c r="AD753" s="182">
        <f t="shared" si="196"/>
        <v>44809</v>
      </c>
      <c r="AE753" s="301">
        <f>S753*Assumption!$K$7</f>
        <v>32370</v>
      </c>
      <c r="AF753" s="301">
        <f>T753*Assumption!$K$10</f>
        <v>0</v>
      </c>
      <c r="AG753" s="301">
        <f>U753*Assumption!$K$9</f>
        <v>0</v>
      </c>
      <c r="AH753" s="301">
        <f>V753*Assumption!$K$11</f>
        <v>0</v>
      </c>
      <c r="AI753" s="301">
        <f>W753*Assumption!$K$6</f>
        <v>0</v>
      </c>
      <c r="AJ753" s="301">
        <f>X753*Assumption!$K$8</f>
        <v>0</v>
      </c>
      <c r="AK753" s="301">
        <f>Y753*Assumption!$K$12</f>
        <v>0</v>
      </c>
      <c r="AL753" s="301">
        <f>Z753*Assumption!$K$14</f>
        <v>0</v>
      </c>
      <c r="AM753" s="301">
        <f>AA753*Assumption!$K$13</f>
        <v>0</v>
      </c>
      <c r="AN753" s="47">
        <f t="shared" si="192"/>
        <v>32370</v>
      </c>
    </row>
    <row r="754" spans="2:40" x14ac:dyDescent="0.35">
      <c r="B754" s="180">
        <f t="shared" si="194"/>
        <v>44810</v>
      </c>
      <c r="C754" s="178">
        <v>140</v>
      </c>
      <c r="D754" s="178">
        <f t="shared" si="193"/>
        <v>403.2</v>
      </c>
      <c r="E754" s="178">
        <v>26</v>
      </c>
      <c r="F754" s="178">
        <v>16</v>
      </c>
      <c r="G754" s="178">
        <v>197</v>
      </c>
      <c r="H754" s="178">
        <v>1.4</v>
      </c>
      <c r="I754" s="178">
        <v>111</v>
      </c>
      <c r="J754" s="178">
        <v>4.2</v>
      </c>
      <c r="K754" s="178">
        <v>210</v>
      </c>
      <c r="L754" s="178">
        <v>210</v>
      </c>
      <c r="M754" s="178">
        <v>0</v>
      </c>
      <c r="N754" s="179">
        <v>0</v>
      </c>
      <c r="O754" s="54"/>
      <c r="P754" s="182">
        <f t="shared" si="195"/>
        <v>44810</v>
      </c>
      <c r="Q754" s="200">
        <v>140</v>
      </c>
      <c r="R754" s="200">
        <f t="shared" si="190"/>
        <v>403.2</v>
      </c>
      <c r="S754" s="183">
        <v>150</v>
      </c>
      <c r="T754" s="183">
        <v>240</v>
      </c>
      <c r="U754" s="183">
        <v>0</v>
      </c>
      <c r="V754" s="183">
        <v>0</v>
      </c>
      <c r="W754" s="183">
        <v>0</v>
      </c>
      <c r="X754" s="183">
        <v>0</v>
      </c>
      <c r="Y754" s="181">
        <v>0</v>
      </c>
      <c r="Z754" s="181">
        <v>0</v>
      </c>
      <c r="AA754" s="183">
        <v>0</v>
      </c>
      <c r="AB754" s="47">
        <f t="shared" si="191"/>
        <v>390</v>
      </c>
      <c r="AD754" s="182">
        <f t="shared" si="196"/>
        <v>44810</v>
      </c>
      <c r="AE754" s="301">
        <f>S754*Assumption!$K$7</f>
        <v>12450</v>
      </c>
      <c r="AF754" s="301">
        <f>T754*Assumption!$K$10</f>
        <v>9840</v>
      </c>
      <c r="AG754" s="301">
        <f>U754*Assumption!$K$9</f>
        <v>0</v>
      </c>
      <c r="AH754" s="301">
        <f>V754*Assumption!$K$11</f>
        <v>0</v>
      </c>
      <c r="AI754" s="301">
        <f>W754*Assumption!$K$6</f>
        <v>0</v>
      </c>
      <c r="AJ754" s="301">
        <f>X754*Assumption!$K$8</f>
        <v>0</v>
      </c>
      <c r="AK754" s="301">
        <f>Y754*Assumption!$K$12</f>
        <v>0</v>
      </c>
      <c r="AL754" s="301">
        <f>Z754*Assumption!$K$14</f>
        <v>0</v>
      </c>
      <c r="AM754" s="301">
        <f>AA754*Assumption!$K$13</f>
        <v>0</v>
      </c>
      <c r="AN754" s="47">
        <f t="shared" si="192"/>
        <v>22290</v>
      </c>
    </row>
    <row r="755" spans="2:40" x14ac:dyDescent="0.35">
      <c r="B755" s="180">
        <f t="shared" si="194"/>
        <v>44811</v>
      </c>
      <c r="C755" s="178">
        <v>140</v>
      </c>
      <c r="D755" s="178">
        <f t="shared" si="193"/>
        <v>403.2</v>
      </c>
      <c r="E755" s="178">
        <v>28</v>
      </c>
      <c r="F755" s="178">
        <v>20</v>
      </c>
      <c r="G755" s="178">
        <v>190</v>
      </c>
      <c r="H755" s="178">
        <v>1.4</v>
      </c>
      <c r="I755" s="178">
        <v>111.1</v>
      </c>
      <c r="J755" s="178">
        <v>4.2</v>
      </c>
      <c r="K755" s="178">
        <v>210</v>
      </c>
      <c r="L755" s="178">
        <v>210</v>
      </c>
      <c r="M755" s="178">
        <v>0</v>
      </c>
      <c r="N755" s="179">
        <v>0</v>
      </c>
      <c r="O755" s="54"/>
      <c r="P755" s="182">
        <f t="shared" si="195"/>
        <v>44811</v>
      </c>
      <c r="Q755" s="200">
        <v>140</v>
      </c>
      <c r="R755" s="200">
        <f t="shared" si="190"/>
        <v>403.2</v>
      </c>
      <c r="S755" s="183">
        <v>234</v>
      </c>
      <c r="T755" s="183">
        <v>156</v>
      </c>
      <c r="U755" s="183">
        <v>0</v>
      </c>
      <c r="V755" s="183">
        <v>0</v>
      </c>
      <c r="W755" s="183">
        <v>0</v>
      </c>
      <c r="X755" s="183">
        <v>0</v>
      </c>
      <c r="Y755" s="181">
        <v>0</v>
      </c>
      <c r="Z755" s="181">
        <v>0</v>
      </c>
      <c r="AA755" s="183">
        <v>0</v>
      </c>
      <c r="AB755" s="47">
        <f t="shared" si="191"/>
        <v>390</v>
      </c>
      <c r="AD755" s="182">
        <f t="shared" si="196"/>
        <v>44811</v>
      </c>
      <c r="AE755" s="301">
        <f>S755*Assumption!$K$7</f>
        <v>19422</v>
      </c>
      <c r="AF755" s="301">
        <f>T755*Assumption!$K$10</f>
        <v>6396</v>
      </c>
      <c r="AG755" s="301">
        <f>U755*Assumption!$K$9</f>
        <v>0</v>
      </c>
      <c r="AH755" s="301">
        <f>V755*Assumption!$K$11</f>
        <v>0</v>
      </c>
      <c r="AI755" s="301">
        <f>W755*Assumption!$K$6</f>
        <v>0</v>
      </c>
      <c r="AJ755" s="301">
        <f>X755*Assumption!$K$8</f>
        <v>0</v>
      </c>
      <c r="AK755" s="301">
        <f>Y755*Assumption!$K$12</f>
        <v>0</v>
      </c>
      <c r="AL755" s="301">
        <f>Z755*Assumption!$K$14</f>
        <v>0</v>
      </c>
      <c r="AM755" s="301">
        <f>AA755*Assumption!$K$13</f>
        <v>0</v>
      </c>
      <c r="AN755" s="47">
        <f t="shared" si="192"/>
        <v>25818</v>
      </c>
    </row>
    <row r="756" spans="2:40" x14ac:dyDescent="0.35">
      <c r="B756" s="180">
        <f t="shared" si="194"/>
        <v>44812</v>
      </c>
      <c r="C756" s="178">
        <v>140</v>
      </c>
      <c r="D756" s="178">
        <f t="shared" si="193"/>
        <v>403.2</v>
      </c>
      <c r="E756" s="178">
        <v>28</v>
      </c>
      <c r="F756" s="178">
        <v>20</v>
      </c>
      <c r="G756" s="178">
        <v>190</v>
      </c>
      <c r="H756" s="178">
        <v>1.4</v>
      </c>
      <c r="I756" s="178">
        <v>111.1</v>
      </c>
      <c r="J756" s="178">
        <v>4.2</v>
      </c>
      <c r="K756" s="178">
        <v>210</v>
      </c>
      <c r="L756" s="178">
        <v>210</v>
      </c>
      <c r="M756" s="178">
        <v>0</v>
      </c>
      <c r="N756" s="179">
        <v>0</v>
      </c>
      <c r="O756" s="54"/>
      <c r="P756" s="182">
        <f t="shared" si="195"/>
        <v>44812</v>
      </c>
      <c r="Q756" s="200">
        <v>140</v>
      </c>
      <c r="R756" s="200">
        <f t="shared" si="190"/>
        <v>403.2</v>
      </c>
      <c r="S756" s="183">
        <v>0</v>
      </c>
      <c r="T756" s="183">
        <v>355.2</v>
      </c>
      <c r="U756" s="183">
        <v>34.199999999999996</v>
      </c>
      <c r="V756" s="183">
        <v>0</v>
      </c>
      <c r="W756" s="183">
        <v>0</v>
      </c>
      <c r="X756" s="183">
        <v>0</v>
      </c>
      <c r="Y756" s="181">
        <v>0</v>
      </c>
      <c r="Z756" s="181">
        <v>0</v>
      </c>
      <c r="AA756" s="183">
        <v>0</v>
      </c>
      <c r="AB756" s="47">
        <f t="shared" si="191"/>
        <v>389.4</v>
      </c>
      <c r="AD756" s="182">
        <f t="shared" si="196"/>
        <v>44812</v>
      </c>
      <c r="AE756" s="301">
        <f>S756*Assumption!$K$7</f>
        <v>0</v>
      </c>
      <c r="AF756" s="301">
        <f>T756*Assumption!$K$10</f>
        <v>14563.199999999999</v>
      </c>
      <c r="AG756" s="301">
        <f>U756*Assumption!$K$9</f>
        <v>1880.9999999999998</v>
      </c>
      <c r="AH756" s="301">
        <f>V756*Assumption!$K$11</f>
        <v>0</v>
      </c>
      <c r="AI756" s="301">
        <f>W756*Assumption!$K$6</f>
        <v>0</v>
      </c>
      <c r="AJ756" s="301">
        <f>X756*Assumption!$K$8</f>
        <v>0</v>
      </c>
      <c r="AK756" s="301">
        <f>Y756*Assumption!$K$12</f>
        <v>0</v>
      </c>
      <c r="AL756" s="301">
        <f>Z756*Assumption!$K$14</f>
        <v>0</v>
      </c>
      <c r="AM756" s="301">
        <f>AA756*Assumption!$K$13</f>
        <v>0</v>
      </c>
      <c r="AN756" s="47">
        <f t="shared" si="192"/>
        <v>16444.199999999997</v>
      </c>
    </row>
    <row r="757" spans="2:40" x14ac:dyDescent="0.35">
      <c r="B757" s="180">
        <f t="shared" si="194"/>
        <v>44813</v>
      </c>
      <c r="C757" s="178">
        <v>140</v>
      </c>
      <c r="D757" s="178">
        <f t="shared" si="193"/>
        <v>403.2</v>
      </c>
      <c r="E757" s="178">
        <v>28</v>
      </c>
      <c r="F757" s="178">
        <v>20</v>
      </c>
      <c r="G757" s="178">
        <v>190</v>
      </c>
      <c r="H757" s="178">
        <v>1.4</v>
      </c>
      <c r="I757" s="178">
        <v>111.1</v>
      </c>
      <c r="J757" s="178">
        <v>4.2</v>
      </c>
      <c r="K757" s="178">
        <v>210</v>
      </c>
      <c r="L757" s="178">
        <v>210</v>
      </c>
      <c r="M757" s="178">
        <v>0</v>
      </c>
      <c r="N757" s="179">
        <v>0</v>
      </c>
      <c r="O757" s="54"/>
      <c r="P757" s="182">
        <f t="shared" si="195"/>
        <v>44813</v>
      </c>
      <c r="Q757" s="200">
        <v>140</v>
      </c>
      <c r="R757" s="200">
        <f t="shared" si="190"/>
        <v>403.2</v>
      </c>
      <c r="S757" s="183">
        <v>0</v>
      </c>
      <c r="T757" s="183">
        <v>213.6</v>
      </c>
      <c r="U757" s="183">
        <v>176.39999999999998</v>
      </c>
      <c r="V757" s="183">
        <v>0</v>
      </c>
      <c r="W757" s="183">
        <v>0</v>
      </c>
      <c r="X757" s="183">
        <v>0</v>
      </c>
      <c r="Y757" s="181">
        <v>0</v>
      </c>
      <c r="Z757" s="181">
        <v>0</v>
      </c>
      <c r="AA757" s="183">
        <v>0</v>
      </c>
      <c r="AB757" s="47">
        <f t="shared" si="191"/>
        <v>390</v>
      </c>
      <c r="AD757" s="182">
        <f t="shared" si="196"/>
        <v>44813</v>
      </c>
      <c r="AE757" s="301">
        <f>S757*Assumption!$K$7</f>
        <v>0</v>
      </c>
      <c r="AF757" s="301">
        <f>T757*Assumption!$K$10</f>
        <v>8757.6</v>
      </c>
      <c r="AG757" s="301">
        <f>U757*Assumption!$K$9</f>
        <v>9701.9999999999982</v>
      </c>
      <c r="AH757" s="301">
        <f>V757*Assumption!$K$11</f>
        <v>0</v>
      </c>
      <c r="AI757" s="301">
        <f>W757*Assumption!$K$6</f>
        <v>0</v>
      </c>
      <c r="AJ757" s="301">
        <f>X757*Assumption!$K$8</f>
        <v>0</v>
      </c>
      <c r="AK757" s="301">
        <f>Y757*Assumption!$K$12</f>
        <v>0</v>
      </c>
      <c r="AL757" s="301">
        <f>Z757*Assumption!$K$14</f>
        <v>0</v>
      </c>
      <c r="AM757" s="301">
        <f>AA757*Assumption!$K$13</f>
        <v>0</v>
      </c>
      <c r="AN757" s="47">
        <f t="shared" si="192"/>
        <v>18459.599999999999</v>
      </c>
    </row>
    <row r="758" spans="2:40" x14ac:dyDescent="0.35">
      <c r="B758" s="180">
        <f t="shared" si="194"/>
        <v>44814</v>
      </c>
      <c r="C758" s="178">
        <v>140</v>
      </c>
      <c r="D758" s="178">
        <f t="shared" si="193"/>
        <v>403.2</v>
      </c>
      <c r="E758" s="178">
        <v>28</v>
      </c>
      <c r="F758" s="178">
        <v>20</v>
      </c>
      <c r="G758" s="178">
        <v>190</v>
      </c>
      <c r="H758" s="178">
        <v>1.4</v>
      </c>
      <c r="I758" s="178">
        <v>111.1</v>
      </c>
      <c r="J758" s="178">
        <v>4.2</v>
      </c>
      <c r="K758" s="178">
        <v>210</v>
      </c>
      <c r="L758" s="178">
        <v>210</v>
      </c>
      <c r="M758" s="178">
        <v>0</v>
      </c>
      <c r="N758" s="179">
        <v>0</v>
      </c>
      <c r="O758" s="54"/>
      <c r="P758" s="182">
        <f t="shared" si="195"/>
        <v>44814</v>
      </c>
      <c r="Q758" s="200">
        <v>140</v>
      </c>
      <c r="R758" s="200">
        <f t="shared" si="190"/>
        <v>403.2</v>
      </c>
      <c r="S758" s="183">
        <v>210</v>
      </c>
      <c r="T758" s="183">
        <v>0</v>
      </c>
      <c r="U758" s="183">
        <v>0</v>
      </c>
      <c r="V758" s="183">
        <v>0</v>
      </c>
      <c r="W758" s="183">
        <v>0</v>
      </c>
      <c r="X758" s="183">
        <v>0</v>
      </c>
      <c r="Y758" s="181">
        <v>0</v>
      </c>
      <c r="Z758" s="181">
        <v>0</v>
      </c>
      <c r="AA758" s="183">
        <v>180</v>
      </c>
      <c r="AB758" s="47">
        <f t="shared" si="191"/>
        <v>390</v>
      </c>
      <c r="AD758" s="182">
        <f t="shared" si="196"/>
        <v>44814</v>
      </c>
      <c r="AE758" s="301">
        <f>S758*Assumption!$K$7</f>
        <v>17430</v>
      </c>
      <c r="AF758" s="301">
        <f>T758*Assumption!$K$10</f>
        <v>0</v>
      </c>
      <c r="AG758" s="301">
        <f>U758*Assumption!$K$9</f>
        <v>0</v>
      </c>
      <c r="AH758" s="301">
        <f>V758*Assumption!$K$11</f>
        <v>0</v>
      </c>
      <c r="AI758" s="301">
        <f>W758*Assumption!$K$6</f>
        <v>0</v>
      </c>
      <c r="AJ758" s="301">
        <f>X758*Assumption!$K$8</f>
        <v>0</v>
      </c>
      <c r="AK758" s="301">
        <f>Y758*Assumption!$K$12</f>
        <v>0</v>
      </c>
      <c r="AL758" s="301">
        <f>Z758*Assumption!$K$14</f>
        <v>0</v>
      </c>
      <c r="AM758" s="301">
        <f>AA758*Assumption!$K$13</f>
        <v>4860</v>
      </c>
      <c r="AN758" s="47">
        <f t="shared" si="192"/>
        <v>22290</v>
      </c>
    </row>
    <row r="759" spans="2:40" x14ac:dyDescent="0.35">
      <c r="B759" s="180">
        <f t="shared" si="194"/>
        <v>44815</v>
      </c>
      <c r="C759" s="178">
        <v>140</v>
      </c>
      <c r="D759" s="178">
        <f t="shared" si="193"/>
        <v>403.2</v>
      </c>
      <c r="E759" s="178">
        <v>32</v>
      </c>
      <c r="F759" s="178">
        <v>18</v>
      </c>
      <c r="G759" s="178">
        <v>197</v>
      </c>
      <c r="H759" s="178">
        <v>1.4</v>
      </c>
      <c r="I759" s="178">
        <v>111</v>
      </c>
      <c r="J759" s="178">
        <v>4.2</v>
      </c>
      <c r="K759" s="178">
        <v>210</v>
      </c>
      <c r="L759" s="178">
        <v>210</v>
      </c>
      <c r="M759" s="178">
        <v>0</v>
      </c>
      <c r="N759" s="179">
        <v>0</v>
      </c>
      <c r="O759" s="54"/>
      <c r="P759" s="182">
        <f t="shared" si="195"/>
        <v>44815</v>
      </c>
      <c r="Q759" s="200">
        <v>140</v>
      </c>
      <c r="R759" s="200">
        <f t="shared" si="190"/>
        <v>403.2</v>
      </c>
      <c r="S759" s="183">
        <v>0</v>
      </c>
      <c r="T759" s="183">
        <v>391.2</v>
      </c>
      <c r="U759" s="183">
        <v>0</v>
      </c>
      <c r="V759" s="183">
        <v>0</v>
      </c>
      <c r="W759" s="183">
        <v>0</v>
      </c>
      <c r="X759" s="183">
        <v>0</v>
      </c>
      <c r="Y759" s="181">
        <v>0</v>
      </c>
      <c r="Z759" s="181">
        <v>0</v>
      </c>
      <c r="AA759" s="183">
        <v>0</v>
      </c>
      <c r="AB759" s="47">
        <f t="shared" si="191"/>
        <v>391.2</v>
      </c>
      <c r="AD759" s="182">
        <f t="shared" si="196"/>
        <v>44815</v>
      </c>
      <c r="AE759" s="301">
        <f>S759*Assumption!$K$7</f>
        <v>0</v>
      </c>
      <c r="AF759" s="301">
        <f>T759*Assumption!$K$10</f>
        <v>16039.199999999999</v>
      </c>
      <c r="AG759" s="301">
        <f>U759*Assumption!$K$9</f>
        <v>0</v>
      </c>
      <c r="AH759" s="301">
        <f>V759*Assumption!$K$11</f>
        <v>0</v>
      </c>
      <c r="AI759" s="301">
        <f>W759*Assumption!$K$6</f>
        <v>0</v>
      </c>
      <c r="AJ759" s="301">
        <f>X759*Assumption!$K$8</f>
        <v>0</v>
      </c>
      <c r="AK759" s="301">
        <f>Y759*Assumption!$K$12</f>
        <v>0</v>
      </c>
      <c r="AL759" s="301">
        <f>Z759*Assumption!$K$14</f>
        <v>0</v>
      </c>
      <c r="AM759" s="301">
        <f>AA759*Assumption!$K$13</f>
        <v>0</v>
      </c>
      <c r="AN759" s="47">
        <f t="shared" si="192"/>
        <v>16039.199999999999</v>
      </c>
    </row>
    <row r="760" spans="2:40" x14ac:dyDescent="0.35">
      <c r="B760" s="180">
        <f t="shared" si="194"/>
        <v>44816</v>
      </c>
      <c r="C760" s="178">
        <v>140</v>
      </c>
      <c r="D760" s="178">
        <f t="shared" si="193"/>
        <v>403.2</v>
      </c>
      <c r="E760" s="178">
        <v>32</v>
      </c>
      <c r="F760" s="178">
        <v>18</v>
      </c>
      <c r="G760" s="178">
        <v>197</v>
      </c>
      <c r="H760" s="178">
        <v>1.4</v>
      </c>
      <c r="I760" s="178">
        <v>111</v>
      </c>
      <c r="J760" s="178">
        <v>4.2</v>
      </c>
      <c r="K760" s="178">
        <v>210</v>
      </c>
      <c r="L760" s="178">
        <v>210</v>
      </c>
      <c r="M760" s="178">
        <v>0</v>
      </c>
      <c r="N760" s="179">
        <v>0</v>
      </c>
      <c r="O760" s="54"/>
      <c r="P760" s="182">
        <f t="shared" si="195"/>
        <v>44816</v>
      </c>
      <c r="Q760" s="200">
        <v>140</v>
      </c>
      <c r="R760" s="200">
        <f t="shared" si="190"/>
        <v>403.2</v>
      </c>
      <c r="S760" s="183">
        <v>120</v>
      </c>
      <c r="T760" s="183">
        <v>0</v>
      </c>
      <c r="U760" s="183">
        <v>268.2</v>
      </c>
      <c r="V760" s="183">
        <v>0</v>
      </c>
      <c r="W760" s="183">
        <v>0</v>
      </c>
      <c r="X760" s="183">
        <v>0</v>
      </c>
      <c r="Y760" s="181">
        <v>0</v>
      </c>
      <c r="Z760" s="181">
        <v>0</v>
      </c>
      <c r="AA760" s="183">
        <v>0</v>
      </c>
      <c r="AB760" s="47">
        <f t="shared" si="191"/>
        <v>388.2</v>
      </c>
      <c r="AD760" s="182">
        <f t="shared" si="196"/>
        <v>44816</v>
      </c>
      <c r="AE760" s="301">
        <f>S760*Assumption!$K$7</f>
        <v>9960</v>
      </c>
      <c r="AF760" s="301">
        <f>T760*Assumption!$K$10</f>
        <v>0</v>
      </c>
      <c r="AG760" s="301">
        <f>U760*Assumption!$K$9</f>
        <v>14751</v>
      </c>
      <c r="AH760" s="301">
        <f>V760*Assumption!$K$11</f>
        <v>0</v>
      </c>
      <c r="AI760" s="301">
        <f>W760*Assumption!$K$6</f>
        <v>0</v>
      </c>
      <c r="AJ760" s="301">
        <f>X760*Assumption!$K$8</f>
        <v>0</v>
      </c>
      <c r="AK760" s="301">
        <f>Y760*Assumption!$K$12</f>
        <v>0</v>
      </c>
      <c r="AL760" s="301">
        <f>Z760*Assumption!$K$14</f>
        <v>0</v>
      </c>
      <c r="AM760" s="301">
        <f>AA760*Assumption!$K$13</f>
        <v>0</v>
      </c>
      <c r="AN760" s="47">
        <f t="shared" si="192"/>
        <v>24711</v>
      </c>
    </row>
    <row r="761" spans="2:40" x14ac:dyDescent="0.35">
      <c r="B761" s="180">
        <f t="shared" si="194"/>
        <v>44817</v>
      </c>
      <c r="C761" s="178">
        <v>140</v>
      </c>
      <c r="D761" s="178">
        <f t="shared" si="193"/>
        <v>403.2</v>
      </c>
      <c r="E761" s="178">
        <v>32</v>
      </c>
      <c r="F761" s="178">
        <v>18</v>
      </c>
      <c r="G761" s="178">
        <v>197</v>
      </c>
      <c r="H761" s="178">
        <v>1.4</v>
      </c>
      <c r="I761" s="178">
        <v>111</v>
      </c>
      <c r="J761" s="178">
        <v>4.2</v>
      </c>
      <c r="K761" s="178">
        <v>210</v>
      </c>
      <c r="L761" s="178">
        <v>210</v>
      </c>
      <c r="M761" s="178">
        <v>0</v>
      </c>
      <c r="N761" s="179">
        <v>0</v>
      </c>
      <c r="O761" s="54"/>
      <c r="P761" s="182">
        <f t="shared" si="195"/>
        <v>44817</v>
      </c>
      <c r="Q761" s="200">
        <v>140</v>
      </c>
      <c r="R761" s="200">
        <f t="shared" si="190"/>
        <v>403.2</v>
      </c>
      <c r="S761" s="183">
        <v>0</v>
      </c>
      <c r="T761" s="183">
        <v>213.6</v>
      </c>
      <c r="U761" s="183">
        <v>174.77999999999997</v>
      </c>
      <c r="V761" s="183">
        <v>0</v>
      </c>
      <c r="W761" s="183">
        <v>0</v>
      </c>
      <c r="X761" s="183">
        <v>0</v>
      </c>
      <c r="Y761" s="181">
        <v>0</v>
      </c>
      <c r="Z761" s="181">
        <v>0</v>
      </c>
      <c r="AA761" s="183">
        <v>0</v>
      </c>
      <c r="AB761" s="47">
        <f t="shared" si="191"/>
        <v>388.38</v>
      </c>
      <c r="AD761" s="182">
        <f t="shared" si="196"/>
        <v>44817</v>
      </c>
      <c r="AE761" s="301">
        <f>S761*Assumption!$K$7</f>
        <v>0</v>
      </c>
      <c r="AF761" s="301">
        <f>T761*Assumption!$K$10</f>
        <v>8757.6</v>
      </c>
      <c r="AG761" s="301">
        <f>U761*Assumption!$K$9</f>
        <v>9612.8999999999978</v>
      </c>
      <c r="AH761" s="301">
        <f>V761*Assumption!$K$11</f>
        <v>0</v>
      </c>
      <c r="AI761" s="301">
        <f>W761*Assumption!$K$6</f>
        <v>0</v>
      </c>
      <c r="AJ761" s="301">
        <f>X761*Assumption!$K$8</f>
        <v>0</v>
      </c>
      <c r="AK761" s="301">
        <f>Y761*Assumption!$K$12</f>
        <v>0</v>
      </c>
      <c r="AL761" s="301">
        <f>Z761*Assumption!$K$14</f>
        <v>0</v>
      </c>
      <c r="AM761" s="301">
        <f>AA761*Assumption!$K$13</f>
        <v>0</v>
      </c>
      <c r="AN761" s="47">
        <f t="shared" si="192"/>
        <v>18370.5</v>
      </c>
    </row>
    <row r="762" spans="2:40" x14ac:dyDescent="0.35">
      <c r="B762" s="180">
        <f t="shared" si="194"/>
        <v>44818</v>
      </c>
      <c r="C762" s="178">
        <v>140</v>
      </c>
      <c r="D762" s="178">
        <f t="shared" si="193"/>
        <v>403.2</v>
      </c>
      <c r="E762" s="178">
        <v>28</v>
      </c>
      <c r="F762" s="178">
        <v>17</v>
      </c>
      <c r="G762" s="178">
        <v>199</v>
      </c>
      <c r="H762" s="178">
        <v>1.4</v>
      </c>
      <c r="I762" s="178">
        <v>112</v>
      </c>
      <c r="J762" s="178">
        <v>4.2</v>
      </c>
      <c r="K762" s="178">
        <v>210.1</v>
      </c>
      <c r="L762" s="178">
        <v>210</v>
      </c>
      <c r="M762" s="178">
        <v>0</v>
      </c>
      <c r="N762" s="179">
        <v>0</v>
      </c>
      <c r="O762" s="54"/>
      <c r="P762" s="182">
        <f t="shared" si="195"/>
        <v>44818</v>
      </c>
      <c r="Q762" s="200">
        <v>140</v>
      </c>
      <c r="R762" s="200">
        <f t="shared" si="190"/>
        <v>403.2</v>
      </c>
      <c r="S762" s="183">
        <v>24</v>
      </c>
      <c r="T762" s="183">
        <v>364.8</v>
      </c>
      <c r="U762" s="183">
        <v>0</v>
      </c>
      <c r="V762" s="183">
        <v>0</v>
      </c>
      <c r="W762" s="183">
        <v>0</v>
      </c>
      <c r="X762" s="183">
        <v>0</v>
      </c>
      <c r="Y762" s="181">
        <v>0</v>
      </c>
      <c r="Z762" s="181">
        <v>0</v>
      </c>
      <c r="AA762" s="183">
        <v>0</v>
      </c>
      <c r="AB762" s="47">
        <f t="shared" si="191"/>
        <v>388.8</v>
      </c>
      <c r="AD762" s="182">
        <f t="shared" si="196"/>
        <v>44818</v>
      </c>
      <c r="AE762" s="301">
        <f>S762*Assumption!$K$7</f>
        <v>1992</v>
      </c>
      <c r="AF762" s="301">
        <f>T762*Assumption!$K$10</f>
        <v>14956.800000000001</v>
      </c>
      <c r="AG762" s="301">
        <f>U762*Assumption!$K$9</f>
        <v>0</v>
      </c>
      <c r="AH762" s="301">
        <f>V762*Assumption!$K$11</f>
        <v>0</v>
      </c>
      <c r="AI762" s="301">
        <f>W762*Assumption!$K$6</f>
        <v>0</v>
      </c>
      <c r="AJ762" s="301">
        <f>X762*Assumption!$K$8</f>
        <v>0</v>
      </c>
      <c r="AK762" s="301">
        <f>Y762*Assumption!$K$12</f>
        <v>0</v>
      </c>
      <c r="AL762" s="301">
        <f>Z762*Assumption!$K$14</f>
        <v>0</v>
      </c>
      <c r="AM762" s="301">
        <f>AA762*Assumption!$K$13</f>
        <v>0</v>
      </c>
      <c r="AN762" s="47">
        <f t="shared" si="192"/>
        <v>16948.800000000003</v>
      </c>
    </row>
    <row r="763" spans="2:40" x14ac:dyDescent="0.35">
      <c r="B763" s="180">
        <f t="shared" si="194"/>
        <v>44819</v>
      </c>
      <c r="C763" s="178">
        <v>140</v>
      </c>
      <c r="D763" s="178">
        <f t="shared" si="193"/>
        <v>403.2</v>
      </c>
      <c r="E763" s="178">
        <v>28</v>
      </c>
      <c r="F763" s="178">
        <v>17</v>
      </c>
      <c r="G763" s="178">
        <v>199</v>
      </c>
      <c r="H763" s="178">
        <v>1.4</v>
      </c>
      <c r="I763" s="178">
        <v>112</v>
      </c>
      <c r="J763" s="178">
        <v>4.2</v>
      </c>
      <c r="K763" s="178">
        <v>210.1</v>
      </c>
      <c r="L763" s="178">
        <v>210</v>
      </c>
      <c r="M763" s="178">
        <v>0</v>
      </c>
      <c r="N763" s="179">
        <v>0</v>
      </c>
      <c r="O763" s="54"/>
      <c r="P763" s="182">
        <f t="shared" si="195"/>
        <v>44819</v>
      </c>
      <c r="Q763" s="200">
        <v>140</v>
      </c>
      <c r="R763" s="200">
        <f t="shared" si="190"/>
        <v>403.2</v>
      </c>
      <c r="S763" s="183">
        <v>0</v>
      </c>
      <c r="T763" s="183">
        <v>388.8</v>
      </c>
      <c r="U763" s="183">
        <v>0</v>
      </c>
      <c r="V763" s="183">
        <v>0</v>
      </c>
      <c r="W763" s="183">
        <v>0</v>
      </c>
      <c r="X763" s="183">
        <v>0</v>
      </c>
      <c r="Y763" s="181">
        <v>0</v>
      </c>
      <c r="Z763" s="181">
        <v>0</v>
      </c>
      <c r="AA763" s="183">
        <v>0</v>
      </c>
      <c r="AB763" s="47">
        <f t="shared" si="191"/>
        <v>388.8</v>
      </c>
      <c r="AD763" s="182">
        <f t="shared" si="196"/>
        <v>44819</v>
      </c>
      <c r="AE763" s="301">
        <f>S763*Assumption!$K$7</f>
        <v>0</v>
      </c>
      <c r="AF763" s="301">
        <f>T763*Assumption!$K$10</f>
        <v>15940.800000000001</v>
      </c>
      <c r="AG763" s="301">
        <f>U763*Assumption!$K$9</f>
        <v>0</v>
      </c>
      <c r="AH763" s="301">
        <f>V763*Assumption!$K$11</f>
        <v>0</v>
      </c>
      <c r="AI763" s="301">
        <f>W763*Assumption!$K$6</f>
        <v>0</v>
      </c>
      <c r="AJ763" s="301">
        <f>X763*Assumption!$K$8</f>
        <v>0</v>
      </c>
      <c r="AK763" s="301">
        <f>Y763*Assumption!$K$12</f>
        <v>0</v>
      </c>
      <c r="AL763" s="301">
        <f>Z763*Assumption!$K$14</f>
        <v>0</v>
      </c>
      <c r="AM763" s="301">
        <f>AA763*Assumption!$K$13</f>
        <v>0</v>
      </c>
      <c r="AN763" s="47">
        <f t="shared" si="192"/>
        <v>15940.800000000001</v>
      </c>
    </row>
    <row r="764" spans="2:40" x14ac:dyDescent="0.35">
      <c r="B764" s="180">
        <f t="shared" si="194"/>
        <v>44820</v>
      </c>
      <c r="C764" s="178">
        <v>140</v>
      </c>
      <c r="D764" s="178">
        <f t="shared" si="193"/>
        <v>403.2</v>
      </c>
      <c r="E764" s="178">
        <v>28</v>
      </c>
      <c r="F764" s="178">
        <v>17</v>
      </c>
      <c r="G764" s="178">
        <v>199</v>
      </c>
      <c r="H764" s="178">
        <v>1.4</v>
      </c>
      <c r="I764" s="178">
        <v>112</v>
      </c>
      <c r="J764" s="178">
        <v>4.2</v>
      </c>
      <c r="K764" s="178">
        <v>210.1</v>
      </c>
      <c r="L764" s="178">
        <v>210</v>
      </c>
      <c r="M764" s="178">
        <v>0</v>
      </c>
      <c r="N764" s="179">
        <v>0</v>
      </c>
      <c r="O764" s="54"/>
      <c r="P764" s="182">
        <f t="shared" si="195"/>
        <v>44820</v>
      </c>
      <c r="Q764" s="200">
        <v>140</v>
      </c>
      <c r="R764" s="200">
        <f t="shared" si="190"/>
        <v>403.2</v>
      </c>
      <c r="S764" s="183">
        <v>103.2</v>
      </c>
      <c r="T764" s="183">
        <v>24</v>
      </c>
      <c r="U764" s="183">
        <v>262.08</v>
      </c>
      <c r="V764" s="183">
        <v>0</v>
      </c>
      <c r="W764" s="183">
        <v>0</v>
      </c>
      <c r="X764" s="183">
        <v>0</v>
      </c>
      <c r="Y764" s="181">
        <v>0</v>
      </c>
      <c r="Z764" s="181">
        <v>0</v>
      </c>
      <c r="AA764" s="183">
        <v>0</v>
      </c>
      <c r="AB764" s="47">
        <f t="shared" si="191"/>
        <v>389.28</v>
      </c>
      <c r="AD764" s="182">
        <f t="shared" si="196"/>
        <v>44820</v>
      </c>
      <c r="AE764" s="301">
        <f>S764*Assumption!$K$7</f>
        <v>8565.6</v>
      </c>
      <c r="AF764" s="301">
        <f>T764*Assumption!$K$10</f>
        <v>984</v>
      </c>
      <c r="AG764" s="301">
        <f>U764*Assumption!$K$9</f>
        <v>14414.4</v>
      </c>
      <c r="AH764" s="301">
        <f>V764*Assumption!$K$11</f>
        <v>0</v>
      </c>
      <c r="AI764" s="301">
        <f>W764*Assumption!$K$6</f>
        <v>0</v>
      </c>
      <c r="AJ764" s="301">
        <f>X764*Assumption!$K$8</f>
        <v>0</v>
      </c>
      <c r="AK764" s="301">
        <f>Y764*Assumption!$K$12</f>
        <v>0</v>
      </c>
      <c r="AL764" s="301">
        <f>Z764*Assumption!$K$14</f>
        <v>0</v>
      </c>
      <c r="AM764" s="301">
        <f>AA764*Assumption!$K$13</f>
        <v>0</v>
      </c>
      <c r="AN764" s="47">
        <f t="shared" si="192"/>
        <v>23964</v>
      </c>
    </row>
    <row r="765" spans="2:40" x14ac:dyDescent="0.35">
      <c r="B765" s="180">
        <f t="shared" si="194"/>
        <v>44821</v>
      </c>
      <c r="C765" s="178">
        <v>140</v>
      </c>
      <c r="D765" s="178">
        <f t="shared" si="193"/>
        <v>403.2</v>
      </c>
      <c r="E765" s="178">
        <v>28</v>
      </c>
      <c r="F765" s="178">
        <v>17</v>
      </c>
      <c r="G765" s="178">
        <v>199</v>
      </c>
      <c r="H765" s="178">
        <v>1.4</v>
      </c>
      <c r="I765" s="178">
        <v>112</v>
      </c>
      <c r="J765" s="178">
        <v>4.2</v>
      </c>
      <c r="K765" s="178">
        <v>210.1</v>
      </c>
      <c r="L765" s="178">
        <v>210</v>
      </c>
      <c r="M765" s="178">
        <v>0</v>
      </c>
      <c r="N765" s="179">
        <v>0</v>
      </c>
      <c r="O765" s="54"/>
      <c r="P765" s="182">
        <f t="shared" si="195"/>
        <v>44821</v>
      </c>
      <c r="Q765" s="200">
        <v>140</v>
      </c>
      <c r="R765" s="200">
        <f t="shared" si="190"/>
        <v>403.2</v>
      </c>
      <c r="S765" s="183">
        <v>54</v>
      </c>
      <c r="T765" s="183">
        <v>333.6</v>
      </c>
      <c r="U765" s="183">
        <v>0</v>
      </c>
      <c r="V765" s="183">
        <v>0</v>
      </c>
      <c r="W765" s="183">
        <v>0</v>
      </c>
      <c r="X765" s="183">
        <v>0</v>
      </c>
      <c r="Y765" s="181">
        <v>0</v>
      </c>
      <c r="Z765" s="181">
        <v>0</v>
      </c>
      <c r="AA765" s="183">
        <v>0</v>
      </c>
      <c r="AB765" s="47">
        <f t="shared" si="191"/>
        <v>387.6</v>
      </c>
      <c r="AD765" s="182">
        <f t="shared" si="196"/>
        <v>44821</v>
      </c>
      <c r="AE765" s="301">
        <f>S765*Assumption!$K$7</f>
        <v>4482</v>
      </c>
      <c r="AF765" s="301">
        <f>T765*Assumption!$K$10</f>
        <v>13677.6</v>
      </c>
      <c r="AG765" s="301">
        <f>U765*Assumption!$K$9</f>
        <v>0</v>
      </c>
      <c r="AH765" s="301">
        <f>V765*Assumption!$K$11</f>
        <v>0</v>
      </c>
      <c r="AI765" s="301">
        <f>W765*Assumption!$K$6</f>
        <v>0</v>
      </c>
      <c r="AJ765" s="301">
        <f>X765*Assumption!$K$8</f>
        <v>0</v>
      </c>
      <c r="AK765" s="301">
        <f>Y765*Assumption!$K$12</f>
        <v>0</v>
      </c>
      <c r="AL765" s="301">
        <f>Z765*Assumption!$K$14</f>
        <v>0</v>
      </c>
      <c r="AM765" s="301">
        <f>AA765*Assumption!$K$13</f>
        <v>0</v>
      </c>
      <c r="AN765" s="47">
        <f t="shared" si="192"/>
        <v>18159.599999999999</v>
      </c>
    </row>
    <row r="766" spans="2:40" x14ac:dyDescent="0.35">
      <c r="B766" s="180">
        <f t="shared" si="194"/>
        <v>44822</v>
      </c>
      <c r="C766" s="178">
        <v>140</v>
      </c>
      <c r="D766" s="178">
        <f t="shared" si="193"/>
        <v>403.2</v>
      </c>
      <c r="E766" s="178">
        <v>28</v>
      </c>
      <c r="F766" s="178">
        <v>17</v>
      </c>
      <c r="G766" s="178">
        <v>199</v>
      </c>
      <c r="H766" s="178">
        <v>1.4</v>
      </c>
      <c r="I766" s="178">
        <v>112</v>
      </c>
      <c r="J766" s="178">
        <v>4.2</v>
      </c>
      <c r="K766" s="178">
        <v>210.1</v>
      </c>
      <c r="L766" s="178">
        <v>210</v>
      </c>
      <c r="M766" s="178">
        <v>0</v>
      </c>
      <c r="N766" s="179">
        <v>0</v>
      </c>
      <c r="O766" s="54"/>
      <c r="P766" s="182">
        <f t="shared" si="195"/>
        <v>44822</v>
      </c>
      <c r="Q766" s="200">
        <v>140</v>
      </c>
      <c r="R766" s="200">
        <f t="shared" si="190"/>
        <v>403.2</v>
      </c>
      <c r="S766" s="183">
        <v>150</v>
      </c>
      <c r="T766" s="183">
        <v>240</v>
      </c>
      <c r="U766" s="183">
        <v>0</v>
      </c>
      <c r="V766" s="183">
        <v>0</v>
      </c>
      <c r="W766" s="183">
        <v>0</v>
      </c>
      <c r="X766" s="183">
        <v>0</v>
      </c>
      <c r="Y766" s="181">
        <v>0</v>
      </c>
      <c r="Z766" s="181">
        <v>0</v>
      </c>
      <c r="AA766" s="183">
        <v>0</v>
      </c>
      <c r="AB766" s="47">
        <f t="shared" si="191"/>
        <v>390</v>
      </c>
      <c r="AD766" s="182">
        <f t="shared" si="196"/>
        <v>44822</v>
      </c>
      <c r="AE766" s="301">
        <f>S766*Assumption!$K$7</f>
        <v>12450</v>
      </c>
      <c r="AF766" s="301">
        <f>T766*Assumption!$K$10</f>
        <v>9840</v>
      </c>
      <c r="AG766" s="301">
        <f>U766*Assumption!$K$9</f>
        <v>0</v>
      </c>
      <c r="AH766" s="301">
        <f>V766*Assumption!$K$11</f>
        <v>0</v>
      </c>
      <c r="AI766" s="301">
        <f>W766*Assumption!$K$6</f>
        <v>0</v>
      </c>
      <c r="AJ766" s="301">
        <f>X766*Assumption!$K$8</f>
        <v>0</v>
      </c>
      <c r="AK766" s="301">
        <f>Y766*Assumption!$K$12</f>
        <v>0</v>
      </c>
      <c r="AL766" s="301">
        <f>Z766*Assumption!$K$14</f>
        <v>0</v>
      </c>
      <c r="AM766" s="301">
        <f>AA766*Assumption!$K$13</f>
        <v>0</v>
      </c>
      <c r="AN766" s="47">
        <f t="shared" si="192"/>
        <v>22290</v>
      </c>
    </row>
    <row r="767" spans="2:40" x14ac:dyDescent="0.35">
      <c r="B767" s="180">
        <f t="shared" si="194"/>
        <v>44823</v>
      </c>
      <c r="C767" s="183">
        <v>0</v>
      </c>
      <c r="D767" s="178">
        <f t="shared" si="193"/>
        <v>0</v>
      </c>
      <c r="E767" s="183">
        <v>0</v>
      </c>
      <c r="F767" s="183">
        <v>0</v>
      </c>
      <c r="G767" s="183">
        <v>0</v>
      </c>
      <c r="H767" s="183">
        <v>0</v>
      </c>
      <c r="I767" s="183">
        <v>0</v>
      </c>
      <c r="J767" s="183">
        <v>0</v>
      </c>
      <c r="K767" s="183">
        <v>0</v>
      </c>
      <c r="L767" s="183">
        <v>0</v>
      </c>
      <c r="M767" s="183">
        <v>0</v>
      </c>
      <c r="N767" s="179">
        <v>0</v>
      </c>
      <c r="O767" s="54"/>
      <c r="P767" s="182">
        <f t="shared" si="195"/>
        <v>44823</v>
      </c>
      <c r="Q767" s="183">
        <v>0</v>
      </c>
      <c r="R767" s="183">
        <v>0</v>
      </c>
      <c r="S767" s="183">
        <v>0</v>
      </c>
      <c r="T767" s="183">
        <v>0</v>
      </c>
      <c r="U767" s="183">
        <v>0</v>
      </c>
      <c r="V767" s="183">
        <v>0</v>
      </c>
      <c r="W767" s="183">
        <v>0</v>
      </c>
      <c r="X767" s="183">
        <v>0</v>
      </c>
      <c r="Y767" s="181">
        <v>0</v>
      </c>
      <c r="Z767" s="181">
        <v>0</v>
      </c>
      <c r="AA767" s="183">
        <v>0</v>
      </c>
      <c r="AB767" s="226">
        <f t="shared" si="191"/>
        <v>0</v>
      </c>
      <c r="AD767" s="182">
        <f t="shared" si="196"/>
        <v>44823</v>
      </c>
      <c r="AE767" s="301">
        <f>S767*Assumption!$K$7</f>
        <v>0</v>
      </c>
      <c r="AF767" s="301">
        <f>T767*Assumption!$K$10</f>
        <v>0</v>
      </c>
      <c r="AG767" s="301">
        <f>U767*Assumption!$K$9</f>
        <v>0</v>
      </c>
      <c r="AH767" s="301">
        <f>V767*Assumption!$K$11</f>
        <v>0</v>
      </c>
      <c r="AI767" s="301">
        <f>W767*Assumption!$K$6</f>
        <v>0</v>
      </c>
      <c r="AJ767" s="301">
        <f>X767*Assumption!$K$8</f>
        <v>0</v>
      </c>
      <c r="AK767" s="301">
        <f>Y767*Assumption!$K$12</f>
        <v>0</v>
      </c>
      <c r="AL767" s="301">
        <f>Z767*Assumption!$K$14</f>
        <v>0</v>
      </c>
      <c r="AM767" s="301">
        <f>AA767*Assumption!$K$13</f>
        <v>0</v>
      </c>
      <c r="AN767" s="226">
        <f t="shared" si="192"/>
        <v>0</v>
      </c>
    </row>
    <row r="768" spans="2:40" x14ac:dyDescent="0.35">
      <c r="B768" s="180">
        <f t="shared" si="194"/>
        <v>44824</v>
      </c>
      <c r="C768" s="183">
        <v>0</v>
      </c>
      <c r="D768" s="178">
        <f t="shared" si="193"/>
        <v>0</v>
      </c>
      <c r="E768" s="183">
        <v>0</v>
      </c>
      <c r="F768" s="183">
        <v>0</v>
      </c>
      <c r="G768" s="183">
        <v>0</v>
      </c>
      <c r="H768" s="183">
        <v>0</v>
      </c>
      <c r="I768" s="183">
        <v>0</v>
      </c>
      <c r="J768" s="183">
        <v>0</v>
      </c>
      <c r="K768" s="183">
        <v>0</v>
      </c>
      <c r="L768" s="183">
        <v>0</v>
      </c>
      <c r="M768" s="183">
        <v>0</v>
      </c>
      <c r="N768" s="179">
        <v>0</v>
      </c>
      <c r="O768" s="54"/>
      <c r="P768" s="182">
        <f t="shared" si="195"/>
        <v>44824</v>
      </c>
      <c r="Q768" s="183">
        <v>0</v>
      </c>
      <c r="R768" s="183">
        <v>0</v>
      </c>
      <c r="S768" s="183">
        <v>0</v>
      </c>
      <c r="T768" s="183">
        <v>0</v>
      </c>
      <c r="U768" s="183">
        <v>0</v>
      </c>
      <c r="V768" s="183">
        <v>0</v>
      </c>
      <c r="W768" s="183">
        <v>0</v>
      </c>
      <c r="X768" s="183">
        <v>0</v>
      </c>
      <c r="Y768" s="181">
        <v>0</v>
      </c>
      <c r="Z768" s="181">
        <v>0</v>
      </c>
      <c r="AA768" s="183">
        <v>0</v>
      </c>
      <c r="AB768" s="226">
        <f t="shared" si="191"/>
        <v>0</v>
      </c>
      <c r="AD768" s="182">
        <f t="shared" si="196"/>
        <v>44824</v>
      </c>
      <c r="AE768" s="301">
        <f>S768*Assumption!$K$7</f>
        <v>0</v>
      </c>
      <c r="AF768" s="301">
        <f>T768*Assumption!$K$10</f>
        <v>0</v>
      </c>
      <c r="AG768" s="301">
        <f>U768*Assumption!$K$9</f>
        <v>0</v>
      </c>
      <c r="AH768" s="301">
        <f>V768*Assumption!$K$11</f>
        <v>0</v>
      </c>
      <c r="AI768" s="301">
        <f>W768*Assumption!$K$6</f>
        <v>0</v>
      </c>
      <c r="AJ768" s="301">
        <f>X768*Assumption!$K$8</f>
        <v>0</v>
      </c>
      <c r="AK768" s="301">
        <f>Y768*Assumption!$K$12</f>
        <v>0</v>
      </c>
      <c r="AL768" s="301">
        <f>Z768*Assumption!$K$14</f>
        <v>0</v>
      </c>
      <c r="AM768" s="301">
        <f>AA768*Assumption!$K$13</f>
        <v>0</v>
      </c>
      <c r="AN768" s="226">
        <f t="shared" si="192"/>
        <v>0</v>
      </c>
    </row>
    <row r="769" spans="2:40" x14ac:dyDescent="0.35">
      <c r="B769" s="180">
        <f t="shared" si="194"/>
        <v>44825</v>
      </c>
      <c r="C769" s="183">
        <v>0</v>
      </c>
      <c r="D769" s="178">
        <f t="shared" si="193"/>
        <v>0</v>
      </c>
      <c r="E769" s="183">
        <v>0</v>
      </c>
      <c r="F769" s="183">
        <v>0</v>
      </c>
      <c r="G769" s="183">
        <v>0</v>
      </c>
      <c r="H769" s="183">
        <v>0</v>
      </c>
      <c r="I769" s="183">
        <v>0</v>
      </c>
      <c r="J769" s="183">
        <v>0</v>
      </c>
      <c r="K769" s="183">
        <v>0</v>
      </c>
      <c r="L769" s="183">
        <v>0</v>
      </c>
      <c r="M769" s="183">
        <v>0</v>
      </c>
      <c r="N769" s="179">
        <v>0</v>
      </c>
      <c r="O769" s="54"/>
      <c r="P769" s="182">
        <f t="shared" si="195"/>
        <v>44825</v>
      </c>
      <c r="Q769" s="183">
        <v>0</v>
      </c>
      <c r="R769" s="183">
        <v>0</v>
      </c>
      <c r="S769" s="183">
        <v>0</v>
      </c>
      <c r="T769" s="183">
        <v>0</v>
      </c>
      <c r="U769" s="183">
        <v>0</v>
      </c>
      <c r="V769" s="183">
        <v>0</v>
      </c>
      <c r="W769" s="183">
        <v>0</v>
      </c>
      <c r="X769" s="183">
        <v>0</v>
      </c>
      <c r="Y769" s="181">
        <v>0</v>
      </c>
      <c r="Z769" s="181">
        <v>0</v>
      </c>
      <c r="AA769" s="183">
        <v>0</v>
      </c>
      <c r="AB769" s="226">
        <f t="shared" si="191"/>
        <v>0</v>
      </c>
      <c r="AD769" s="182">
        <f t="shared" si="196"/>
        <v>44825</v>
      </c>
      <c r="AE769" s="301">
        <f>S769*Assumption!$K$7</f>
        <v>0</v>
      </c>
      <c r="AF769" s="301">
        <f>T769*Assumption!$K$10</f>
        <v>0</v>
      </c>
      <c r="AG769" s="301">
        <f>U769*Assumption!$K$9</f>
        <v>0</v>
      </c>
      <c r="AH769" s="301">
        <f>V769*Assumption!$K$11</f>
        <v>0</v>
      </c>
      <c r="AI769" s="301">
        <f>W769*Assumption!$K$6</f>
        <v>0</v>
      </c>
      <c r="AJ769" s="301">
        <f>X769*Assumption!$K$8</f>
        <v>0</v>
      </c>
      <c r="AK769" s="301">
        <f>Y769*Assumption!$K$12</f>
        <v>0</v>
      </c>
      <c r="AL769" s="301">
        <f>Z769*Assumption!$K$14</f>
        <v>0</v>
      </c>
      <c r="AM769" s="301">
        <f>AA769*Assumption!$K$13</f>
        <v>0</v>
      </c>
      <c r="AN769" s="226">
        <f t="shared" si="192"/>
        <v>0</v>
      </c>
    </row>
    <row r="770" spans="2:40" x14ac:dyDescent="0.35">
      <c r="B770" s="180">
        <f t="shared" si="194"/>
        <v>44826</v>
      </c>
      <c r="C770" s="183">
        <v>0</v>
      </c>
      <c r="D770" s="178">
        <f t="shared" si="193"/>
        <v>0</v>
      </c>
      <c r="E770" s="183">
        <v>0</v>
      </c>
      <c r="F770" s="183">
        <v>0</v>
      </c>
      <c r="G770" s="183">
        <v>0</v>
      </c>
      <c r="H770" s="183">
        <v>0</v>
      </c>
      <c r="I770" s="183">
        <v>0</v>
      </c>
      <c r="J770" s="183">
        <v>0</v>
      </c>
      <c r="K770" s="183">
        <v>0</v>
      </c>
      <c r="L770" s="183">
        <v>0</v>
      </c>
      <c r="M770" s="183">
        <v>0</v>
      </c>
      <c r="N770" s="179">
        <v>0</v>
      </c>
      <c r="O770" s="54"/>
      <c r="P770" s="182">
        <f t="shared" si="195"/>
        <v>44826</v>
      </c>
      <c r="Q770" s="183">
        <v>0</v>
      </c>
      <c r="R770" s="183">
        <v>0</v>
      </c>
      <c r="S770" s="183">
        <v>0</v>
      </c>
      <c r="T770" s="183">
        <v>0</v>
      </c>
      <c r="U770" s="183">
        <v>0</v>
      </c>
      <c r="V770" s="183">
        <v>0</v>
      </c>
      <c r="W770" s="183">
        <v>0</v>
      </c>
      <c r="X770" s="183">
        <v>0</v>
      </c>
      <c r="Y770" s="181">
        <v>0</v>
      </c>
      <c r="Z770" s="181">
        <v>0</v>
      </c>
      <c r="AA770" s="183">
        <v>0</v>
      </c>
      <c r="AB770" s="226">
        <f t="shared" si="191"/>
        <v>0</v>
      </c>
      <c r="AD770" s="182">
        <f t="shared" si="196"/>
        <v>44826</v>
      </c>
      <c r="AE770" s="301">
        <f>S770*Assumption!$K$7</f>
        <v>0</v>
      </c>
      <c r="AF770" s="301">
        <f>T770*Assumption!$K$10</f>
        <v>0</v>
      </c>
      <c r="AG770" s="301">
        <f>U770*Assumption!$K$9</f>
        <v>0</v>
      </c>
      <c r="AH770" s="301">
        <f>V770*Assumption!$K$11</f>
        <v>0</v>
      </c>
      <c r="AI770" s="301">
        <f>W770*Assumption!$K$6</f>
        <v>0</v>
      </c>
      <c r="AJ770" s="301">
        <f>X770*Assumption!$K$8</f>
        <v>0</v>
      </c>
      <c r="AK770" s="301">
        <f>Y770*Assumption!$K$12</f>
        <v>0</v>
      </c>
      <c r="AL770" s="301">
        <f>Z770*Assumption!$K$14</f>
        <v>0</v>
      </c>
      <c r="AM770" s="301">
        <f>AA770*Assumption!$K$13</f>
        <v>0</v>
      </c>
      <c r="AN770" s="226">
        <f t="shared" si="192"/>
        <v>0</v>
      </c>
    </row>
    <row r="771" spans="2:40" x14ac:dyDescent="0.35">
      <c r="B771" s="180">
        <f t="shared" si="194"/>
        <v>44827</v>
      </c>
      <c r="C771" s="183">
        <v>0</v>
      </c>
      <c r="D771" s="178">
        <f t="shared" si="193"/>
        <v>0</v>
      </c>
      <c r="E771" s="183">
        <v>0</v>
      </c>
      <c r="F771" s="183">
        <v>0</v>
      </c>
      <c r="G771" s="183">
        <v>0</v>
      </c>
      <c r="H771" s="183">
        <v>0</v>
      </c>
      <c r="I771" s="183">
        <v>0</v>
      </c>
      <c r="J771" s="183">
        <v>0</v>
      </c>
      <c r="K771" s="183">
        <v>0</v>
      </c>
      <c r="L771" s="183">
        <v>0</v>
      </c>
      <c r="M771" s="183">
        <v>0</v>
      </c>
      <c r="N771" s="179">
        <v>0</v>
      </c>
      <c r="O771" s="54"/>
      <c r="P771" s="182">
        <f t="shared" si="195"/>
        <v>44827</v>
      </c>
      <c r="Q771" s="183">
        <v>0</v>
      </c>
      <c r="R771" s="183">
        <v>0</v>
      </c>
      <c r="S771" s="183">
        <v>0</v>
      </c>
      <c r="T771" s="183">
        <v>0</v>
      </c>
      <c r="U771" s="183">
        <v>0</v>
      </c>
      <c r="V771" s="183">
        <v>0</v>
      </c>
      <c r="W771" s="183">
        <v>0</v>
      </c>
      <c r="X771" s="183">
        <v>0</v>
      </c>
      <c r="Y771" s="181">
        <v>0</v>
      </c>
      <c r="Z771" s="181">
        <v>0</v>
      </c>
      <c r="AA771" s="183">
        <v>0</v>
      </c>
      <c r="AB771" s="226">
        <f t="shared" si="191"/>
        <v>0</v>
      </c>
      <c r="AD771" s="182">
        <f t="shared" si="196"/>
        <v>44827</v>
      </c>
      <c r="AE771" s="301">
        <f>S771*Assumption!$K$7</f>
        <v>0</v>
      </c>
      <c r="AF771" s="301">
        <f>T771*Assumption!$K$10</f>
        <v>0</v>
      </c>
      <c r="AG771" s="301">
        <f>U771*Assumption!$K$9</f>
        <v>0</v>
      </c>
      <c r="AH771" s="301">
        <f>V771*Assumption!$K$11</f>
        <v>0</v>
      </c>
      <c r="AI771" s="301">
        <f>W771*Assumption!$K$6</f>
        <v>0</v>
      </c>
      <c r="AJ771" s="301">
        <f>X771*Assumption!$K$8</f>
        <v>0</v>
      </c>
      <c r="AK771" s="301">
        <f>Y771*Assumption!$K$12</f>
        <v>0</v>
      </c>
      <c r="AL771" s="301">
        <f>Z771*Assumption!$K$14</f>
        <v>0</v>
      </c>
      <c r="AM771" s="301">
        <f>AA771*Assumption!$K$13</f>
        <v>0</v>
      </c>
      <c r="AN771" s="226">
        <f t="shared" si="192"/>
        <v>0</v>
      </c>
    </row>
    <row r="772" spans="2:40" x14ac:dyDescent="0.35">
      <c r="B772" s="180">
        <f t="shared" si="194"/>
        <v>44828</v>
      </c>
      <c r="C772" s="183">
        <v>0</v>
      </c>
      <c r="D772" s="178">
        <f t="shared" si="193"/>
        <v>0</v>
      </c>
      <c r="E772" s="183">
        <v>0</v>
      </c>
      <c r="F772" s="183">
        <v>0</v>
      </c>
      <c r="G772" s="183">
        <v>0</v>
      </c>
      <c r="H772" s="183">
        <v>0</v>
      </c>
      <c r="I772" s="183">
        <v>0</v>
      </c>
      <c r="J772" s="183">
        <v>0</v>
      </c>
      <c r="K772" s="183">
        <v>0</v>
      </c>
      <c r="L772" s="183">
        <v>0</v>
      </c>
      <c r="M772" s="183">
        <v>0</v>
      </c>
      <c r="N772" s="179">
        <v>0</v>
      </c>
      <c r="O772" s="54"/>
      <c r="P772" s="182">
        <f t="shared" si="195"/>
        <v>44828</v>
      </c>
      <c r="Q772" s="183">
        <v>0</v>
      </c>
      <c r="R772" s="183">
        <v>0</v>
      </c>
      <c r="S772" s="183">
        <v>0</v>
      </c>
      <c r="T772" s="183">
        <v>0</v>
      </c>
      <c r="U772" s="183">
        <v>0</v>
      </c>
      <c r="V772" s="183">
        <v>0</v>
      </c>
      <c r="W772" s="183">
        <v>0</v>
      </c>
      <c r="X772" s="183">
        <v>0</v>
      </c>
      <c r="Y772" s="181">
        <v>0</v>
      </c>
      <c r="Z772" s="181">
        <v>0</v>
      </c>
      <c r="AA772" s="183">
        <v>0</v>
      </c>
      <c r="AB772" s="226">
        <f t="shared" si="191"/>
        <v>0</v>
      </c>
      <c r="AD772" s="182">
        <f t="shared" si="196"/>
        <v>44828</v>
      </c>
      <c r="AE772" s="301">
        <f>S772*Assumption!$K$7</f>
        <v>0</v>
      </c>
      <c r="AF772" s="301">
        <f>T772*Assumption!$K$10</f>
        <v>0</v>
      </c>
      <c r="AG772" s="301">
        <f>U772*Assumption!$K$9</f>
        <v>0</v>
      </c>
      <c r="AH772" s="301">
        <f>V772*Assumption!$K$11</f>
        <v>0</v>
      </c>
      <c r="AI772" s="301">
        <f>W772*Assumption!$K$6</f>
        <v>0</v>
      </c>
      <c r="AJ772" s="301">
        <f>X772*Assumption!$K$8</f>
        <v>0</v>
      </c>
      <c r="AK772" s="301">
        <f>Y772*Assumption!$K$12</f>
        <v>0</v>
      </c>
      <c r="AL772" s="301">
        <f>Z772*Assumption!$K$14</f>
        <v>0</v>
      </c>
      <c r="AM772" s="301">
        <f>AA772*Assumption!$K$13</f>
        <v>0</v>
      </c>
      <c r="AN772" s="226">
        <f t="shared" si="192"/>
        <v>0</v>
      </c>
    </row>
    <row r="773" spans="2:40" x14ac:dyDescent="0.35">
      <c r="B773" s="180">
        <f t="shared" si="194"/>
        <v>44829</v>
      </c>
      <c r="C773" s="183">
        <v>0</v>
      </c>
      <c r="D773" s="178">
        <f t="shared" si="193"/>
        <v>0</v>
      </c>
      <c r="E773" s="183">
        <v>0</v>
      </c>
      <c r="F773" s="183">
        <v>0</v>
      </c>
      <c r="G773" s="183">
        <v>0</v>
      </c>
      <c r="H773" s="183">
        <v>0</v>
      </c>
      <c r="I773" s="183">
        <v>0</v>
      </c>
      <c r="J773" s="183">
        <v>0</v>
      </c>
      <c r="K773" s="183">
        <v>0</v>
      </c>
      <c r="L773" s="183">
        <v>0</v>
      </c>
      <c r="M773" s="183">
        <v>0</v>
      </c>
      <c r="N773" s="179">
        <v>0</v>
      </c>
      <c r="O773" s="54"/>
      <c r="P773" s="182">
        <f t="shared" si="195"/>
        <v>44829</v>
      </c>
      <c r="Q773" s="183">
        <v>0</v>
      </c>
      <c r="R773" s="183">
        <v>0</v>
      </c>
      <c r="S773" s="183">
        <v>0</v>
      </c>
      <c r="T773" s="183">
        <v>0</v>
      </c>
      <c r="U773" s="183">
        <v>0</v>
      </c>
      <c r="V773" s="183">
        <v>0</v>
      </c>
      <c r="W773" s="183">
        <v>0</v>
      </c>
      <c r="X773" s="183">
        <v>0</v>
      </c>
      <c r="Y773" s="181">
        <v>0</v>
      </c>
      <c r="Z773" s="181">
        <v>0</v>
      </c>
      <c r="AA773" s="183">
        <v>0</v>
      </c>
      <c r="AB773" s="226">
        <f t="shared" si="191"/>
        <v>0</v>
      </c>
      <c r="AD773" s="182">
        <f t="shared" si="196"/>
        <v>44829</v>
      </c>
      <c r="AE773" s="301">
        <f>S773*Assumption!$K$7</f>
        <v>0</v>
      </c>
      <c r="AF773" s="301">
        <f>T773*Assumption!$K$10</f>
        <v>0</v>
      </c>
      <c r="AG773" s="301">
        <f>U773*Assumption!$K$9</f>
        <v>0</v>
      </c>
      <c r="AH773" s="301">
        <f>V773*Assumption!$K$11</f>
        <v>0</v>
      </c>
      <c r="AI773" s="301">
        <f>W773*Assumption!$K$6</f>
        <v>0</v>
      </c>
      <c r="AJ773" s="301">
        <f>X773*Assumption!$K$8</f>
        <v>0</v>
      </c>
      <c r="AK773" s="301">
        <f>Y773*Assumption!$K$12</f>
        <v>0</v>
      </c>
      <c r="AL773" s="301">
        <f>Z773*Assumption!$K$14</f>
        <v>0</v>
      </c>
      <c r="AM773" s="301">
        <f>AA773*Assumption!$K$13</f>
        <v>0</v>
      </c>
      <c r="AN773" s="226">
        <f t="shared" si="192"/>
        <v>0</v>
      </c>
    </row>
    <row r="774" spans="2:40" x14ac:dyDescent="0.35">
      <c r="B774" s="180">
        <f t="shared" si="194"/>
        <v>44830</v>
      </c>
      <c r="C774" s="183">
        <v>0</v>
      </c>
      <c r="D774" s="178">
        <f t="shared" si="193"/>
        <v>0</v>
      </c>
      <c r="E774" s="183">
        <v>0</v>
      </c>
      <c r="F774" s="183">
        <v>0</v>
      </c>
      <c r="G774" s="183">
        <v>0</v>
      </c>
      <c r="H774" s="183">
        <v>0</v>
      </c>
      <c r="I774" s="183">
        <v>0</v>
      </c>
      <c r="J774" s="183">
        <v>0</v>
      </c>
      <c r="K774" s="183">
        <v>0</v>
      </c>
      <c r="L774" s="183">
        <v>0</v>
      </c>
      <c r="M774" s="183">
        <v>0</v>
      </c>
      <c r="N774" s="179">
        <v>0</v>
      </c>
      <c r="O774" s="54"/>
      <c r="P774" s="182">
        <f t="shared" si="195"/>
        <v>44830</v>
      </c>
      <c r="Q774" s="183">
        <v>0</v>
      </c>
      <c r="R774" s="183">
        <v>0</v>
      </c>
      <c r="S774" s="183">
        <v>0</v>
      </c>
      <c r="T774" s="183">
        <v>0</v>
      </c>
      <c r="U774" s="183">
        <v>0</v>
      </c>
      <c r="V774" s="183">
        <v>0</v>
      </c>
      <c r="W774" s="183">
        <v>0</v>
      </c>
      <c r="X774" s="183">
        <v>0</v>
      </c>
      <c r="Y774" s="181">
        <v>0</v>
      </c>
      <c r="Z774" s="181">
        <v>0</v>
      </c>
      <c r="AA774" s="183">
        <v>0</v>
      </c>
      <c r="AB774" s="226">
        <f t="shared" si="191"/>
        <v>0</v>
      </c>
      <c r="AD774" s="182">
        <f t="shared" si="196"/>
        <v>44830</v>
      </c>
      <c r="AE774" s="301">
        <f>S774*Assumption!$K$7</f>
        <v>0</v>
      </c>
      <c r="AF774" s="301">
        <f>T774*Assumption!$K$10</f>
        <v>0</v>
      </c>
      <c r="AG774" s="301">
        <f>U774*Assumption!$K$9</f>
        <v>0</v>
      </c>
      <c r="AH774" s="301">
        <f>V774*Assumption!$K$11</f>
        <v>0</v>
      </c>
      <c r="AI774" s="301">
        <f>W774*Assumption!$K$6</f>
        <v>0</v>
      </c>
      <c r="AJ774" s="301">
        <f>X774*Assumption!$K$8</f>
        <v>0</v>
      </c>
      <c r="AK774" s="301">
        <f>Y774*Assumption!$K$12</f>
        <v>0</v>
      </c>
      <c r="AL774" s="301">
        <f>Z774*Assumption!$K$14</f>
        <v>0</v>
      </c>
      <c r="AM774" s="301">
        <f>AA774*Assumption!$K$13</f>
        <v>0</v>
      </c>
      <c r="AN774" s="226">
        <f t="shared" si="192"/>
        <v>0</v>
      </c>
    </row>
    <row r="775" spans="2:40" x14ac:dyDescent="0.35">
      <c r="B775" s="180">
        <f t="shared" si="194"/>
        <v>44831</v>
      </c>
      <c r="C775" s="183">
        <v>0</v>
      </c>
      <c r="D775" s="178">
        <f t="shared" si="193"/>
        <v>0</v>
      </c>
      <c r="E775" s="183">
        <v>0</v>
      </c>
      <c r="F775" s="183">
        <v>0</v>
      </c>
      <c r="G775" s="183">
        <v>0</v>
      </c>
      <c r="H775" s="183">
        <v>0</v>
      </c>
      <c r="I775" s="183">
        <v>0</v>
      </c>
      <c r="J775" s="183">
        <v>0</v>
      </c>
      <c r="K775" s="183">
        <v>0</v>
      </c>
      <c r="L775" s="183">
        <v>0</v>
      </c>
      <c r="M775" s="183">
        <v>0</v>
      </c>
      <c r="N775" s="179">
        <v>0</v>
      </c>
      <c r="O775" s="54"/>
      <c r="P775" s="182">
        <f t="shared" si="195"/>
        <v>44831</v>
      </c>
      <c r="Q775" s="183">
        <v>0</v>
      </c>
      <c r="R775" s="183">
        <v>0</v>
      </c>
      <c r="S775" s="183">
        <v>0</v>
      </c>
      <c r="T775" s="183">
        <v>0</v>
      </c>
      <c r="U775" s="183">
        <v>0</v>
      </c>
      <c r="V775" s="183">
        <v>0</v>
      </c>
      <c r="W775" s="183">
        <v>0</v>
      </c>
      <c r="X775" s="183">
        <v>0</v>
      </c>
      <c r="Y775" s="181">
        <v>0</v>
      </c>
      <c r="Z775" s="181">
        <v>0</v>
      </c>
      <c r="AA775" s="183">
        <v>0</v>
      </c>
      <c r="AB775" s="226">
        <f t="shared" si="191"/>
        <v>0</v>
      </c>
      <c r="AD775" s="182">
        <f t="shared" si="196"/>
        <v>44831</v>
      </c>
      <c r="AE775" s="301">
        <f>S775*Assumption!$K$7</f>
        <v>0</v>
      </c>
      <c r="AF775" s="301">
        <f>T775*Assumption!$K$10</f>
        <v>0</v>
      </c>
      <c r="AG775" s="301">
        <f>U775*Assumption!$K$9</f>
        <v>0</v>
      </c>
      <c r="AH775" s="301">
        <f>V775*Assumption!$K$11</f>
        <v>0</v>
      </c>
      <c r="AI775" s="301">
        <f>W775*Assumption!$K$6</f>
        <v>0</v>
      </c>
      <c r="AJ775" s="301">
        <f>X775*Assumption!$K$8</f>
        <v>0</v>
      </c>
      <c r="AK775" s="301">
        <f>Y775*Assumption!$K$12</f>
        <v>0</v>
      </c>
      <c r="AL775" s="301">
        <f>Z775*Assumption!$K$14</f>
        <v>0</v>
      </c>
      <c r="AM775" s="301">
        <f>AA775*Assumption!$K$13</f>
        <v>0</v>
      </c>
      <c r="AN775" s="226">
        <f t="shared" si="192"/>
        <v>0</v>
      </c>
    </row>
    <row r="776" spans="2:40" x14ac:dyDescent="0.35">
      <c r="B776" s="180">
        <f t="shared" si="194"/>
        <v>44832</v>
      </c>
      <c r="C776" s="183">
        <v>0</v>
      </c>
      <c r="D776" s="178">
        <f t="shared" si="193"/>
        <v>0</v>
      </c>
      <c r="E776" s="183">
        <v>0</v>
      </c>
      <c r="F776" s="183">
        <v>0</v>
      </c>
      <c r="G776" s="183">
        <v>0</v>
      </c>
      <c r="H776" s="183">
        <v>0</v>
      </c>
      <c r="I776" s="183">
        <v>0</v>
      </c>
      <c r="J776" s="183">
        <v>0</v>
      </c>
      <c r="K776" s="183">
        <v>0</v>
      </c>
      <c r="L776" s="183">
        <v>0</v>
      </c>
      <c r="M776" s="183">
        <v>0</v>
      </c>
      <c r="N776" s="179">
        <v>0</v>
      </c>
      <c r="O776" s="54"/>
      <c r="P776" s="182">
        <f t="shared" si="195"/>
        <v>44832</v>
      </c>
      <c r="Q776" s="183">
        <v>0</v>
      </c>
      <c r="R776" s="183">
        <v>0</v>
      </c>
      <c r="S776" s="183">
        <v>0</v>
      </c>
      <c r="T776" s="183">
        <v>0</v>
      </c>
      <c r="U776" s="183">
        <v>0</v>
      </c>
      <c r="V776" s="183">
        <v>0</v>
      </c>
      <c r="W776" s="183">
        <v>0</v>
      </c>
      <c r="X776" s="183">
        <v>0</v>
      </c>
      <c r="Y776" s="181">
        <v>0</v>
      </c>
      <c r="Z776" s="181">
        <v>0</v>
      </c>
      <c r="AA776" s="183">
        <v>0</v>
      </c>
      <c r="AB776" s="226">
        <f t="shared" si="191"/>
        <v>0</v>
      </c>
      <c r="AD776" s="182">
        <f t="shared" si="196"/>
        <v>44832</v>
      </c>
      <c r="AE776" s="301">
        <f>S776*Assumption!$K$7</f>
        <v>0</v>
      </c>
      <c r="AF776" s="301">
        <f>T776*Assumption!$K$10</f>
        <v>0</v>
      </c>
      <c r="AG776" s="301">
        <f>U776*Assumption!$K$9</f>
        <v>0</v>
      </c>
      <c r="AH776" s="301">
        <f>V776*Assumption!$K$11</f>
        <v>0</v>
      </c>
      <c r="AI776" s="301">
        <f>W776*Assumption!$K$6</f>
        <v>0</v>
      </c>
      <c r="AJ776" s="301">
        <f>X776*Assumption!$K$8</f>
        <v>0</v>
      </c>
      <c r="AK776" s="301">
        <f>Y776*Assumption!$K$12</f>
        <v>0</v>
      </c>
      <c r="AL776" s="301">
        <f>Z776*Assumption!$K$14</f>
        <v>0</v>
      </c>
      <c r="AM776" s="301">
        <f>AA776*Assumption!$K$13</f>
        <v>0</v>
      </c>
      <c r="AN776" s="226">
        <f t="shared" si="192"/>
        <v>0</v>
      </c>
    </row>
    <row r="777" spans="2:40" x14ac:dyDescent="0.35">
      <c r="B777" s="180">
        <f t="shared" si="194"/>
        <v>44833</v>
      </c>
      <c r="C777" s="183">
        <v>0</v>
      </c>
      <c r="D777" s="178">
        <f t="shared" si="193"/>
        <v>0</v>
      </c>
      <c r="E777" s="183">
        <v>0</v>
      </c>
      <c r="F777" s="183">
        <v>0</v>
      </c>
      <c r="G777" s="183">
        <v>0</v>
      </c>
      <c r="H777" s="183">
        <v>0</v>
      </c>
      <c r="I777" s="183">
        <v>0</v>
      </c>
      <c r="J777" s="183">
        <v>0</v>
      </c>
      <c r="K777" s="183">
        <v>0</v>
      </c>
      <c r="L777" s="183">
        <v>0</v>
      </c>
      <c r="M777" s="183">
        <v>0</v>
      </c>
      <c r="N777" s="179">
        <v>0</v>
      </c>
      <c r="O777" s="54"/>
      <c r="P777" s="182">
        <f t="shared" si="195"/>
        <v>44833</v>
      </c>
      <c r="Q777" s="183">
        <v>0</v>
      </c>
      <c r="R777" s="183">
        <v>0</v>
      </c>
      <c r="S777" s="183">
        <v>0</v>
      </c>
      <c r="T777" s="183">
        <v>0</v>
      </c>
      <c r="U777" s="183">
        <v>0</v>
      </c>
      <c r="V777" s="183">
        <v>0</v>
      </c>
      <c r="W777" s="183">
        <v>0</v>
      </c>
      <c r="X777" s="183">
        <v>0</v>
      </c>
      <c r="Y777" s="181">
        <v>0</v>
      </c>
      <c r="Z777" s="181">
        <v>0</v>
      </c>
      <c r="AA777" s="183">
        <v>0</v>
      </c>
      <c r="AB777" s="226">
        <f t="shared" si="191"/>
        <v>0</v>
      </c>
      <c r="AD777" s="182">
        <f t="shared" si="196"/>
        <v>44833</v>
      </c>
      <c r="AE777" s="301">
        <f>S777*Assumption!$K$7</f>
        <v>0</v>
      </c>
      <c r="AF777" s="301">
        <f>T777*Assumption!$K$10</f>
        <v>0</v>
      </c>
      <c r="AG777" s="301">
        <f>U777*Assumption!$K$9</f>
        <v>0</v>
      </c>
      <c r="AH777" s="301">
        <f>V777*Assumption!$K$11</f>
        <v>0</v>
      </c>
      <c r="AI777" s="301">
        <f>W777*Assumption!$K$6</f>
        <v>0</v>
      </c>
      <c r="AJ777" s="301">
        <f>X777*Assumption!$K$8</f>
        <v>0</v>
      </c>
      <c r="AK777" s="301">
        <f>Y777*Assumption!$K$12</f>
        <v>0</v>
      </c>
      <c r="AL777" s="301">
        <f>Z777*Assumption!$K$14</f>
        <v>0</v>
      </c>
      <c r="AM777" s="301">
        <f>AA777*Assumption!$K$13</f>
        <v>0</v>
      </c>
      <c r="AN777" s="226">
        <f t="shared" si="192"/>
        <v>0</v>
      </c>
    </row>
    <row r="778" spans="2:40" x14ac:dyDescent="0.35">
      <c r="B778" s="180">
        <f t="shared" si="194"/>
        <v>44834</v>
      </c>
      <c r="C778" s="183">
        <v>0</v>
      </c>
      <c r="D778" s="178">
        <f t="shared" si="193"/>
        <v>0</v>
      </c>
      <c r="E778" s="183">
        <v>0</v>
      </c>
      <c r="F778" s="183">
        <v>0</v>
      </c>
      <c r="G778" s="183">
        <v>0</v>
      </c>
      <c r="H778" s="183">
        <v>0</v>
      </c>
      <c r="I778" s="183">
        <v>0</v>
      </c>
      <c r="J778" s="183">
        <v>0</v>
      </c>
      <c r="K778" s="183">
        <v>0</v>
      </c>
      <c r="L778" s="183">
        <v>0</v>
      </c>
      <c r="M778" s="183">
        <v>0</v>
      </c>
      <c r="N778" s="179">
        <v>0</v>
      </c>
      <c r="O778" s="54"/>
      <c r="P778" s="182">
        <f t="shared" si="195"/>
        <v>44834</v>
      </c>
      <c r="Q778" s="183">
        <v>0</v>
      </c>
      <c r="R778" s="183">
        <v>0</v>
      </c>
      <c r="S778" s="183">
        <v>0</v>
      </c>
      <c r="T778" s="183">
        <v>0</v>
      </c>
      <c r="U778" s="183">
        <v>0</v>
      </c>
      <c r="V778" s="183">
        <v>0</v>
      </c>
      <c r="W778" s="183">
        <v>0</v>
      </c>
      <c r="X778" s="183">
        <v>0</v>
      </c>
      <c r="Y778" s="181">
        <v>0</v>
      </c>
      <c r="Z778" s="183">
        <v>0</v>
      </c>
      <c r="AA778" s="183">
        <v>0</v>
      </c>
      <c r="AB778" s="226">
        <f t="shared" si="191"/>
        <v>0</v>
      </c>
      <c r="AD778" s="182">
        <f t="shared" si="196"/>
        <v>44834</v>
      </c>
      <c r="AE778" s="301">
        <f>S778*Assumption!$K$7</f>
        <v>0</v>
      </c>
      <c r="AF778" s="301">
        <f>T778*Assumption!$K$10</f>
        <v>0</v>
      </c>
      <c r="AG778" s="301">
        <f>U778*Assumption!$K$9</f>
        <v>0</v>
      </c>
      <c r="AH778" s="301">
        <f>V778*Assumption!$K$11</f>
        <v>0</v>
      </c>
      <c r="AI778" s="301">
        <f>W778*Assumption!$K$6</f>
        <v>0</v>
      </c>
      <c r="AJ778" s="301">
        <f>X778*Assumption!$K$8</f>
        <v>0</v>
      </c>
      <c r="AK778" s="301">
        <f>Y778*Assumption!$K$12</f>
        <v>0</v>
      </c>
      <c r="AL778" s="301">
        <f>Z778*Assumption!$K$14</f>
        <v>0</v>
      </c>
      <c r="AM778" s="301">
        <f>AA778*Assumption!$K$13</f>
        <v>0</v>
      </c>
      <c r="AN778" s="226">
        <f t="shared" si="192"/>
        <v>0</v>
      </c>
    </row>
    <row r="779" spans="2:40" ht="15" thickBot="1" x14ac:dyDescent="0.4">
      <c r="B779" s="194" t="s">
        <v>183</v>
      </c>
      <c r="C779" s="197">
        <f t="shared" ref="C779:N779" si="197">SUM(C749:C778)</f>
        <v>2520</v>
      </c>
      <c r="D779" s="197">
        <f t="shared" si="197"/>
        <v>7257.5999999999976</v>
      </c>
      <c r="E779" s="197">
        <f t="shared" si="197"/>
        <v>504</v>
      </c>
      <c r="F779" s="197">
        <f t="shared" si="197"/>
        <v>315</v>
      </c>
      <c r="G779" s="197">
        <f t="shared" si="197"/>
        <v>3528</v>
      </c>
      <c r="H779" s="197">
        <f t="shared" si="197"/>
        <v>25.199999999999992</v>
      </c>
      <c r="I779" s="197">
        <f t="shared" si="197"/>
        <v>2003.4</v>
      </c>
      <c r="J779" s="197">
        <f t="shared" si="197"/>
        <v>75.600000000000023</v>
      </c>
      <c r="K779" s="197">
        <f t="shared" si="197"/>
        <v>3780.4999999999995</v>
      </c>
      <c r="L779" s="197">
        <f t="shared" si="197"/>
        <v>3780</v>
      </c>
      <c r="M779" s="197">
        <f t="shared" si="197"/>
        <v>0</v>
      </c>
      <c r="N779" s="198">
        <f t="shared" si="197"/>
        <v>0</v>
      </c>
      <c r="O779" s="238"/>
      <c r="P779" s="194" t="s">
        <v>183</v>
      </c>
      <c r="Q779" s="197">
        <f>SUM(Q749:Q778)</f>
        <v>2520</v>
      </c>
      <c r="R779" s="197">
        <f>SUM(R749:R778)</f>
        <v>7257.5999999999976</v>
      </c>
      <c r="S779" s="197">
        <f>SUM(S749:S778)</f>
        <v>2020.8</v>
      </c>
      <c r="T779" s="197">
        <f>SUM(T749:T778)</f>
        <v>3624</v>
      </c>
      <c r="U779" s="197">
        <f t="shared" ref="U779:AB779" si="198">SUM(U749:U778)</f>
        <v>1185.6599999999999</v>
      </c>
      <c r="V779" s="197">
        <f t="shared" si="198"/>
        <v>0</v>
      </c>
      <c r="W779" s="197">
        <f t="shared" si="198"/>
        <v>0</v>
      </c>
      <c r="X779" s="197">
        <f t="shared" si="198"/>
        <v>0</v>
      </c>
      <c r="Y779" s="197">
        <f t="shared" si="198"/>
        <v>0</v>
      </c>
      <c r="Z779" s="197">
        <f t="shared" si="198"/>
        <v>0</v>
      </c>
      <c r="AA779" s="197">
        <f t="shared" si="198"/>
        <v>180</v>
      </c>
      <c r="AB779" s="198">
        <f t="shared" si="198"/>
        <v>7010.4600000000009</v>
      </c>
      <c r="AD779" s="194" t="s">
        <v>183</v>
      </c>
      <c r="AE779" s="197">
        <f>SUM(AE749:AE778)</f>
        <v>167726.39999999999</v>
      </c>
      <c r="AF779" s="197">
        <f>SUM(AF749:AF778)</f>
        <v>148584</v>
      </c>
      <c r="AG779" s="197">
        <f t="shared" ref="AG779:AN779" si="199">SUM(AG749:AG778)</f>
        <v>65211.299999999996</v>
      </c>
      <c r="AH779" s="197">
        <f t="shared" si="199"/>
        <v>0</v>
      </c>
      <c r="AI779" s="197">
        <f t="shared" si="199"/>
        <v>0</v>
      </c>
      <c r="AJ779" s="197">
        <f t="shared" si="199"/>
        <v>0</v>
      </c>
      <c r="AK779" s="197">
        <f t="shared" si="199"/>
        <v>0</v>
      </c>
      <c r="AL779" s="197">
        <f t="shared" si="199"/>
        <v>0</v>
      </c>
      <c r="AM779" s="197">
        <f t="shared" si="199"/>
        <v>4860</v>
      </c>
      <c r="AN779" s="198">
        <f t="shared" si="199"/>
        <v>386381.69999999995</v>
      </c>
    </row>
    <row r="780" spans="2:40" x14ac:dyDescent="0.35">
      <c r="B780" s="190"/>
      <c r="C780" s="191"/>
      <c r="D780" s="191"/>
      <c r="E780" s="191"/>
      <c r="F780" s="191"/>
      <c r="G780" s="191"/>
      <c r="H780" s="191"/>
      <c r="I780" s="191"/>
      <c r="J780" s="191"/>
      <c r="K780" s="191"/>
      <c r="L780" s="191"/>
      <c r="M780" s="191"/>
      <c r="N780" s="191"/>
      <c r="P780" s="190"/>
      <c r="Q780" s="191"/>
      <c r="R780" s="191"/>
      <c r="S780" s="191"/>
      <c r="T780" s="191"/>
      <c r="U780" s="191"/>
      <c r="V780" s="191"/>
      <c r="W780" s="191"/>
      <c r="X780" s="191"/>
      <c r="Y780" s="191"/>
      <c r="Z780" s="191"/>
      <c r="AA780" s="191"/>
      <c r="AB780" s="191"/>
      <c r="AD780" s="190"/>
      <c r="AE780" s="191"/>
      <c r="AF780" s="191"/>
      <c r="AG780" s="191"/>
      <c r="AH780" s="191"/>
      <c r="AI780" s="191"/>
      <c r="AJ780" s="191"/>
      <c r="AK780" s="191"/>
      <c r="AL780" s="191"/>
      <c r="AM780" s="191"/>
      <c r="AN780" s="191"/>
    </row>
    <row r="781" spans="2:40" ht="15" thickBot="1" x14ac:dyDescent="0.4">
      <c r="B781" s="190"/>
      <c r="C781" s="191"/>
      <c r="D781" s="191"/>
      <c r="E781" s="191"/>
      <c r="F781" s="191"/>
      <c r="G781" s="191"/>
      <c r="H781" s="191"/>
      <c r="I781" s="191"/>
      <c r="J781" s="191"/>
      <c r="K781" s="191"/>
      <c r="L781" s="191"/>
      <c r="M781" s="191"/>
      <c r="N781" s="191"/>
      <c r="P781" s="190"/>
      <c r="Q781" s="191"/>
      <c r="R781" s="191"/>
      <c r="S781" s="191"/>
      <c r="T781" s="191"/>
      <c r="U781" s="191"/>
      <c r="V781" s="191"/>
      <c r="W781" s="191"/>
      <c r="X781" s="191"/>
      <c r="Y781" s="191"/>
      <c r="Z781" s="191"/>
      <c r="AA781" s="191"/>
      <c r="AB781" s="191"/>
      <c r="AD781" s="190"/>
      <c r="AE781" s="191"/>
      <c r="AF781" s="191"/>
      <c r="AG781" s="191"/>
      <c r="AH781" s="191"/>
      <c r="AI781" s="191"/>
      <c r="AJ781" s="191"/>
      <c r="AK781" s="191"/>
      <c r="AL781" s="191"/>
      <c r="AM781" s="191"/>
      <c r="AN781" s="191"/>
    </row>
    <row r="782" spans="2:40" ht="21" x14ac:dyDescent="0.5">
      <c r="B782" s="565" t="s">
        <v>211</v>
      </c>
      <c r="C782" s="566"/>
      <c r="D782" s="566"/>
      <c r="E782" s="566"/>
      <c r="F782" s="566"/>
      <c r="G782" s="566"/>
      <c r="H782" s="566"/>
      <c r="I782" s="566"/>
      <c r="J782" s="566"/>
      <c r="K782" s="566"/>
      <c r="L782" s="566"/>
      <c r="M782" s="566"/>
      <c r="N782" s="567"/>
      <c r="P782" s="565" t="s">
        <v>211</v>
      </c>
      <c r="Q782" s="566"/>
      <c r="R782" s="566"/>
      <c r="S782" s="566"/>
      <c r="T782" s="566"/>
      <c r="U782" s="566"/>
      <c r="V782" s="566"/>
      <c r="W782" s="566"/>
      <c r="X782" s="566"/>
      <c r="Y782" s="566"/>
      <c r="Z782" s="566"/>
      <c r="AA782" s="566"/>
      <c r="AB782" s="567"/>
      <c r="AD782" s="565" t="s">
        <v>211</v>
      </c>
      <c r="AE782" s="566"/>
      <c r="AF782" s="566"/>
      <c r="AG782" s="566"/>
      <c r="AH782" s="566"/>
      <c r="AI782" s="566"/>
      <c r="AJ782" s="566"/>
      <c r="AK782" s="566"/>
      <c r="AL782" s="566"/>
      <c r="AM782" s="566"/>
      <c r="AN782" s="567"/>
    </row>
    <row r="783" spans="2:40" ht="21.5" thickBot="1" x14ac:dyDescent="0.55000000000000004">
      <c r="B783" s="574">
        <v>44835</v>
      </c>
      <c r="C783" s="575"/>
      <c r="D783" s="575"/>
      <c r="E783" s="575"/>
      <c r="F783" s="575"/>
      <c r="G783" s="575"/>
      <c r="H783" s="575"/>
      <c r="I783" s="575"/>
      <c r="J783" s="575"/>
      <c r="K783" s="575"/>
      <c r="L783" s="575"/>
      <c r="M783" s="575"/>
      <c r="N783" s="576"/>
      <c r="P783" s="568">
        <v>44835</v>
      </c>
      <c r="Q783" s="569"/>
      <c r="R783" s="569"/>
      <c r="S783" s="569"/>
      <c r="T783" s="569"/>
      <c r="U783" s="569"/>
      <c r="V783" s="569"/>
      <c r="W783" s="569"/>
      <c r="X783" s="569"/>
      <c r="Y783" s="569"/>
      <c r="Z783" s="569"/>
      <c r="AA783" s="569"/>
      <c r="AB783" s="570"/>
      <c r="AD783" s="568">
        <v>44835</v>
      </c>
      <c r="AE783" s="569"/>
      <c r="AF783" s="569"/>
      <c r="AG783" s="569"/>
      <c r="AH783" s="569"/>
      <c r="AI783" s="569"/>
      <c r="AJ783" s="569"/>
      <c r="AK783" s="569"/>
      <c r="AL783" s="569"/>
      <c r="AM783" s="569"/>
      <c r="AN783" s="570"/>
    </row>
    <row r="784" spans="2:40" ht="15" thickBot="1" x14ac:dyDescent="0.4">
      <c r="B784" s="577" t="s">
        <v>214</v>
      </c>
      <c r="C784" s="578"/>
      <c r="D784" s="578"/>
      <c r="E784" s="578"/>
      <c r="F784" s="578"/>
      <c r="G784" s="578"/>
      <c r="H784" s="578"/>
      <c r="I784" s="578"/>
      <c r="J784" s="578"/>
      <c r="K784" s="578"/>
      <c r="L784" s="578"/>
      <c r="M784" s="578"/>
      <c r="N784" s="579"/>
      <c r="P784" s="571" t="s">
        <v>213</v>
      </c>
      <c r="Q784" s="572"/>
      <c r="R784" s="572"/>
      <c r="S784" s="572"/>
      <c r="T784" s="572"/>
      <c r="U784" s="572"/>
      <c r="V784" s="572"/>
      <c r="W784" s="572"/>
      <c r="X784" s="572"/>
      <c r="Y784" s="572"/>
      <c r="Z784" s="572"/>
      <c r="AA784" s="572"/>
      <c r="AB784" s="573"/>
      <c r="AD784" s="571" t="s">
        <v>342</v>
      </c>
      <c r="AE784" s="572"/>
      <c r="AF784" s="572"/>
      <c r="AG784" s="572"/>
      <c r="AH784" s="572"/>
      <c r="AI784" s="572"/>
      <c r="AJ784" s="572"/>
      <c r="AK784" s="572"/>
      <c r="AL784" s="572"/>
      <c r="AM784" s="572"/>
      <c r="AN784" s="573"/>
    </row>
    <row r="785" spans="2:40" ht="29.5" thickBot="1" x14ac:dyDescent="0.4">
      <c r="B785" s="231" t="s">
        <v>10</v>
      </c>
      <c r="C785" s="176" t="s">
        <v>187</v>
      </c>
      <c r="D785" s="174" t="s">
        <v>188</v>
      </c>
      <c r="E785" s="176" t="s">
        <v>189</v>
      </c>
      <c r="F785" s="176" t="s">
        <v>47</v>
      </c>
      <c r="G785" s="176" t="s">
        <v>190</v>
      </c>
      <c r="H785" s="176" t="s">
        <v>345</v>
      </c>
      <c r="I785" s="176" t="s">
        <v>191</v>
      </c>
      <c r="J785" s="176" t="s">
        <v>192</v>
      </c>
      <c r="K785" s="176" t="s">
        <v>193</v>
      </c>
      <c r="L785" s="193" t="s">
        <v>194</v>
      </c>
      <c r="M785" s="176" t="s">
        <v>195</v>
      </c>
      <c r="N785" s="177" t="s">
        <v>196</v>
      </c>
      <c r="O785" s="232"/>
      <c r="P785" s="173" t="s">
        <v>10</v>
      </c>
      <c r="Q785" s="174" t="s">
        <v>187</v>
      </c>
      <c r="R785" s="174" t="s">
        <v>188</v>
      </c>
      <c r="S785" s="175" t="s">
        <v>197</v>
      </c>
      <c r="T785" s="174" t="s">
        <v>198</v>
      </c>
      <c r="U785" s="176" t="s">
        <v>199</v>
      </c>
      <c r="V785" s="176" t="s">
        <v>200</v>
      </c>
      <c r="W785" s="176" t="s">
        <v>201</v>
      </c>
      <c r="X785" s="176" t="s">
        <v>202</v>
      </c>
      <c r="Y785" s="176" t="s">
        <v>203</v>
      </c>
      <c r="Z785" s="176" t="s">
        <v>204</v>
      </c>
      <c r="AA785" s="176" t="s">
        <v>205</v>
      </c>
      <c r="AB785" s="177" t="s">
        <v>206</v>
      </c>
      <c r="AD785" s="173" t="s">
        <v>10</v>
      </c>
      <c r="AE785" s="175" t="s">
        <v>197</v>
      </c>
      <c r="AF785" s="174" t="s">
        <v>198</v>
      </c>
      <c r="AG785" s="176" t="s">
        <v>199</v>
      </c>
      <c r="AH785" s="176" t="s">
        <v>200</v>
      </c>
      <c r="AI785" s="176" t="s">
        <v>201</v>
      </c>
      <c r="AJ785" s="176" t="s">
        <v>202</v>
      </c>
      <c r="AK785" s="176" t="s">
        <v>203</v>
      </c>
      <c r="AL785" s="176" t="s">
        <v>204</v>
      </c>
      <c r="AM785" s="176" t="s">
        <v>205</v>
      </c>
      <c r="AN785" s="177" t="s">
        <v>339</v>
      </c>
    </row>
    <row r="786" spans="2:40" x14ac:dyDescent="0.35">
      <c r="B786" s="180">
        <v>44835</v>
      </c>
      <c r="C786" s="178">
        <v>140</v>
      </c>
      <c r="D786" s="178">
        <f>C786*2.88</f>
        <v>403.2</v>
      </c>
      <c r="E786" s="178">
        <v>28</v>
      </c>
      <c r="F786" s="178">
        <v>22</v>
      </c>
      <c r="G786" s="178">
        <v>157</v>
      </c>
      <c r="H786" s="178">
        <v>5.6</v>
      </c>
      <c r="I786" s="178">
        <v>74</v>
      </c>
      <c r="J786" s="178">
        <v>4.2</v>
      </c>
      <c r="K786" s="178">
        <v>210</v>
      </c>
      <c r="L786" s="178">
        <v>350</v>
      </c>
      <c r="M786" s="178">
        <v>0</v>
      </c>
      <c r="N786" s="179">
        <v>0</v>
      </c>
      <c r="O786" s="54"/>
      <c r="P786" s="180">
        <v>44835</v>
      </c>
      <c r="Q786" s="178">
        <v>140</v>
      </c>
      <c r="R786" s="178">
        <f t="shared" ref="R786:R797" si="200">Q786*2.88</f>
        <v>403.2</v>
      </c>
      <c r="S786" s="181">
        <v>52.800000000000004</v>
      </c>
      <c r="T786" s="181">
        <v>336</v>
      </c>
      <c r="U786" s="181">
        <v>0</v>
      </c>
      <c r="V786" s="181">
        <v>0</v>
      </c>
      <c r="W786" s="181">
        <v>0</v>
      </c>
      <c r="X786" s="181">
        <v>0</v>
      </c>
      <c r="Y786" s="181">
        <v>0</v>
      </c>
      <c r="Z786" s="181">
        <v>0</v>
      </c>
      <c r="AA786" s="181">
        <v>0</v>
      </c>
      <c r="AB786" s="48">
        <f t="shared" ref="AB786:AB815" si="201">SUM(S786:AA786)</f>
        <v>388.8</v>
      </c>
      <c r="AD786" s="180">
        <v>44835</v>
      </c>
      <c r="AE786" s="301">
        <f>S786*Assumption!$K$7</f>
        <v>4382.4000000000005</v>
      </c>
      <c r="AF786" s="301">
        <f>T786*Assumption!$K$10</f>
        <v>13776</v>
      </c>
      <c r="AG786" s="301">
        <f>U786*Assumption!$K$9</f>
        <v>0</v>
      </c>
      <c r="AH786" s="301">
        <f>V786*Assumption!$K$11</f>
        <v>0</v>
      </c>
      <c r="AI786" s="301">
        <f>W786*Assumption!$K$6</f>
        <v>0</v>
      </c>
      <c r="AJ786" s="301">
        <f>X786*Assumption!$K$8</f>
        <v>0</v>
      </c>
      <c r="AK786" s="301">
        <f>Y786*Assumption!$K$12</f>
        <v>0</v>
      </c>
      <c r="AL786" s="301">
        <f>Z786*Assumption!$K$14</f>
        <v>0</v>
      </c>
      <c r="AM786" s="301">
        <f>AA786*Assumption!$K$13</f>
        <v>0</v>
      </c>
      <c r="AN786" s="48">
        <f t="shared" ref="AN786:AN815" si="202">SUM(AE786:AM786)</f>
        <v>18158.400000000001</v>
      </c>
    </row>
    <row r="787" spans="2:40" x14ac:dyDescent="0.35">
      <c r="B787" s="180">
        <f>B786+1</f>
        <v>44836</v>
      </c>
      <c r="C787" s="178">
        <v>140</v>
      </c>
      <c r="D787" s="178">
        <f t="shared" ref="D787:D815" si="203">C787*2.88</f>
        <v>403.2</v>
      </c>
      <c r="E787" s="178">
        <v>28</v>
      </c>
      <c r="F787" s="178">
        <v>22</v>
      </c>
      <c r="G787" s="178">
        <v>157</v>
      </c>
      <c r="H787" s="178">
        <v>5.6</v>
      </c>
      <c r="I787" s="178">
        <v>74</v>
      </c>
      <c r="J787" s="178">
        <v>4.2</v>
      </c>
      <c r="K787" s="178">
        <v>210</v>
      </c>
      <c r="L787" s="178">
        <v>350</v>
      </c>
      <c r="M787" s="178">
        <v>0</v>
      </c>
      <c r="N787" s="179">
        <v>0</v>
      </c>
      <c r="O787" s="54"/>
      <c r="P787" s="182">
        <f>P786+1</f>
        <v>44836</v>
      </c>
      <c r="Q787" s="178">
        <v>140</v>
      </c>
      <c r="R787" s="200">
        <f t="shared" si="200"/>
        <v>403.2</v>
      </c>
      <c r="S787" s="181">
        <v>144</v>
      </c>
      <c r="T787" s="181">
        <v>240</v>
      </c>
      <c r="U787" s="181">
        <v>0</v>
      </c>
      <c r="V787" s="181">
        <v>0</v>
      </c>
      <c r="W787" s="181">
        <v>0</v>
      </c>
      <c r="X787" s="181">
        <v>0</v>
      </c>
      <c r="Y787" s="181">
        <v>0</v>
      </c>
      <c r="Z787" s="181">
        <v>0</v>
      </c>
      <c r="AA787" s="181">
        <v>0</v>
      </c>
      <c r="AB787" s="49">
        <f t="shared" si="201"/>
        <v>384</v>
      </c>
      <c r="AD787" s="182">
        <f>AD786+1</f>
        <v>44836</v>
      </c>
      <c r="AE787" s="301">
        <f>S787*Assumption!$K$7</f>
        <v>11952</v>
      </c>
      <c r="AF787" s="301">
        <f>T787*Assumption!$K$10</f>
        <v>9840</v>
      </c>
      <c r="AG787" s="301">
        <f>U787*Assumption!$K$9</f>
        <v>0</v>
      </c>
      <c r="AH787" s="301">
        <f>V787*Assumption!$K$11</f>
        <v>0</v>
      </c>
      <c r="AI787" s="301">
        <f>W787*Assumption!$K$6</f>
        <v>0</v>
      </c>
      <c r="AJ787" s="301">
        <f>X787*Assumption!$K$8</f>
        <v>0</v>
      </c>
      <c r="AK787" s="301">
        <f>Y787*Assumption!$K$12</f>
        <v>0</v>
      </c>
      <c r="AL787" s="301">
        <f>Z787*Assumption!$K$14</f>
        <v>0</v>
      </c>
      <c r="AM787" s="301">
        <f>AA787*Assumption!$K$13</f>
        <v>0</v>
      </c>
      <c r="AN787" s="49">
        <f t="shared" si="202"/>
        <v>21792</v>
      </c>
    </row>
    <row r="788" spans="2:40" x14ac:dyDescent="0.35">
      <c r="B788" s="180">
        <f t="shared" ref="B788:B815" si="204">B787+1</f>
        <v>44837</v>
      </c>
      <c r="C788" s="178">
        <v>140</v>
      </c>
      <c r="D788" s="178">
        <f t="shared" si="203"/>
        <v>403.2</v>
      </c>
      <c r="E788" s="178">
        <v>28</v>
      </c>
      <c r="F788" s="178">
        <v>22</v>
      </c>
      <c r="G788" s="178">
        <v>157</v>
      </c>
      <c r="H788" s="178">
        <v>5.6</v>
      </c>
      <c r="I788" s="178">
        <v>74</v>
      </c>
      <c r="J788" s="178">
        <v>4.2</v>
      </c>
      <c r="K788" s="178">
        <v>210</v>
      </c>
      <c r="L788" s="178">
        <v>350</v>
      </c>
      <c r="M788" s="178">
        <v>0</v>
      </c>
      <c r="N788" s="179">
        <v>0</v>
      </c>
      <c r="O788" s="54"/>
      <c r="P788" s="182">
        <f t="shared" ref="P788:P815" si="205">P787+1</f>
        <v>44837</v>
      </c>
      <c r="Q788" s="178">
        <v>140</v>
      </c>
      <c r="R788" s="200">
        <f t="shared" si="200"/>
        <v>403.2</v>
      </c>
      <c r="S788" s="181">
        <v>267.60000000000002</v>
      </c>
      <c r="T788" s="181">
        <v>120</v>
      </c>
      <c r="U788" s="181">
        <v>0</v>
      </c>
      <c r="V788" s="181">
        <v>0</v>
      </c>
      <c r="W788" s="181">
        <v>0</v>
      </c>
      <c r="X788" s="181">
        <v>0</v>
      </c>
      <c r="Y788" s="181">
        <v>0</v>
      </c>
      <c r="Z788" s="181">
        <v>0</v>
      </c>
      <c r="AA788" s="181">
        <v>0</v>
      </c>
      <c r="AB788" s="49">
        <f t="shared" si="201"/>
        <v>387.6</v>
      </c>
      <c r="AD788" s="182">
        <f t="shared" ref="AD788:AD815" si="206">AD787+1</f>
        <v>44837</v>
      </c>
      <c r="AE788" s="301">
        <f>S788*Assumption!$K$7</f>
        <v>22210.800000000003</v>
      </c>
      <c r="AF788" s="301">
        <f>T788*Assumption!$K$10</f>
        <v>4920</v>
      </c>
      <c r="AG788" s="301">
        <f>U788*Assumption!$K$9</f>
        <v>0</v>
      </c>
      <c r="AH788" s="301">
        <f>V788*Assumption!$K$11</f>
        <v>0</v>
      </c>
      <c r="AI788" s="301">
        <f>W788*Assumption!$K$6</f>
        <v>0</v>
      </c>
      <c r="AJ788" s="301">
        <f>X788*Assumption!$K$8</f>
        <v>0</v>
      </c>
      <c r="AK788" s="301">
        <f>Y788*Assumption!$K$12</f>
        <v>0</v>
      </c>
      <c r="AL788" s="301">
        <f>Z788*Assumption!$K$14</f>
        <v>0</v>
      </c>
      <c r="AM788" s="301">
        <f>AA788*Assumption!$K$13</f>
        <v>0</v>
      </c>
      <c r="AN788" s="49">
        <f t="shared" si="202"/>
        <v>27130.800000000003</v>
      </c>
    </row>
    <row r="789" spans="2:40" x14ac:dyDescent="0.35">
      <c r="B789" s="180">
        <f t="shared" si="204"/>
        <v>44838</v>
      </c>
      <c r="C789" s="178">
        <v>140</v>
      </c>
      <c r="D789" s="178">
        <f t="shared" si="203"/>
        <v>403.2</v>
      </c>
      <c r="E789" s="178">
        <v>28</v>
      </c>
      <c r="F789" s="178">
        <v>22</v>
      </c>
      <c r="G789" s="178">
        <v>157</v>
      </c>
      <c r="H789" s="178">
        <v>5.6</v>
      </c>
      <c r="I789" s="178">
        <v>74</v>
      </c>
      <c r="J789" s="178">
        <v>4.2</v>
      </c>
      <c r="K789" s="178">
        <v>210</v>
      </c>
      <c r="L789" s="178">
        <v>350</v>
      </c>
      <c r="M789" s="178">
        <v>0</v>
      </c>
      <c r="N789" s="179">
        <v>0</v>
      </c>
      <c r="O789" s="54"/>
      <c r="P789" s="182">
        <f t="shared" si="205"/>
        <v>44838</v>
      </c>
      <c r="Q789" s="178">
        <v>140</v>
      </c>
      <c r="R789" s="200">
        <f t="shared" si="200"/>
        <v>403.2</v>
      </c>
      <c r="S789" s="181">
        <v>120</v>
      </c>
      <c r="T789" s="181">
        <v>0</v>
      </c>
      <c r="U789" s="181">
        <v>261</v>
      </c>
      <c r="V789" s="181">
        <v>0</v>
      </c>
      <c r="W789" s="181">
        <v>0</v>
      </c>
      <c r="X789" s="181">
        <v>0</v>
      </c>
      <c r="Y789" s="181">
        <v>0</v>
      </c>
      <c r="Z789" s="181">
        <v>0</v>
      </c>
      <c r="AA789" s="181">
        <v>0</v>
      </c>
      <c r="AB789" s="49">
        <f t="shared" si="201"/>
        <v>381</v>
      </c>
      <c r="AD789" s="182">
        <f t="shared" si="206"/>
        <v>44838</v>
      </c>
      <c r="AE789" s="301">
        <f>S789*Assumption!$K$7</f>
        <v>9960</v>
      </c>
      <c r="AF789" s="301">
        <f>T789*Assumption!$K$10</f>
        <v>0</v>
      </c>
      <c r="AG789" s="301">
        <f>U789*Assumption!$K$9</f>
        <v>14355</v>
      </c>
      <c r="AH789" s="301">
        <f>V789*Assumption!$K$11</f>
        <v>0</v>
      </c>
      <c r="AI789" s="301">
        <f>W789*Assumption!$K$6</f>
        <v>0</v>
      </c>
      <c r="AJ789" s="301">
        <f>X789*Assumption!$K$8</f>
        <v>0</v>
      </c>
      <c r="AK789" s="301">
        <f>Y789*Assumption!$K$12</f>
        <v>0</v>
      </c>
      <c r="AL789" s="301">
        <f>Z789*Assumption!$K$14</f>
        <v>0</v>
      </c>
      <c r="AM789" s="301">
        <f>AA789*Assumption!$K$13</f>
        <v>0</v>
      </c>
      <c r="AN789" s="49">
        <f t="shared" si="202"/>
        <v>24315</v>
      </c>
    </row>
    <row r="790" spans="2:40" x14ac:dyDescent="0.35">
      <c r="B790" s="180">
        <f t="shared" si="204"/>
        <v>44839</v>
      </c>
      <c r="C790" s="178">
        <v>140</v>
      </c>
      <c r="D790" s="178">
        <f t="shared" si="203"/>
        <v>403.2</v>
      </c>
      <c r="E790" s="178">
        <v>28</v>
      </c>
      <c r="F790" s="178">
        <v>22</v>
      </c>
      <c r="G790" s="178">
        <v>157</v>
      </c>
      <c r="H790" s="178">
        <v>5.6</v>
      </c>
      <c r="I790" s="178">
        <v>74</v>
      </c>
      <c r="J790" s="178">
        <v>4.2</v>
      </c>
      <c r="K790" s="178">
        <v>210</v>
      </c>
      <c r="L790" s="178">
        <v>350</v>
      </c>
      <c r="M790" s="178">
        <v>0</v>
      </c>
      <c r="N790" s="179">
        <v>0</v>
      </c>
      <c r="O790" s="54"/>
      <c r="P790" s="182">
        <f t="shared" si="205"/>
        <v>44839</v>
      </c>
      <c r="Q790" s="178">
        <v>140</v>
      </c>
      <c r="R790" s="200">
        <f t="shared" si="200"/>
        <v>403.2</v>
      </c>
      <c r="S790" s="181">
        <v>387.6</v>
      </c>
      <c r="T790" s="181">
        <v>0</v>
      </c>
      <c r="U790" s="181">
        <v>0</v>
      </c>
      <c r="V790" s="181">
        <v>0</v>
      </c>
      <c r="W790" s="181">
        <v>0</v>
      </c>
      <c r="X790" s="181">
        <v>0</v>
      </c>
      <c r="Y790" s="181">
        <v>0</v>
      </c>
      <c r="Z790" s="181">
        <v>0</v>
      </c>
      <c r="AA790" s="181">
        <v>0</v>
      </c>
      <c r="AB790" s="49">
        <f t="shared" si="201"/>
        <v>387.6</v>
      </c>
      <c r="AD790" s="182">
        <f t="shared" si="206"/>
        <v>44839</v>
      </c>
      <c r="AE790" s="301">
        <f>S790*Assumption!$K$7</f>
        <v>32170.800000000003</v>
      </c>
      <c r="AF790" s="301">
        <f>T790*Assumption!$K$10</f>
        <v>0</v>
      </c>
      <c r="AG790" s="301">
        <f>U790*Assumption!$K$9</f>
        <v>0</v>
      </c>
      <c r="AH790" s="301">
        <f>V790*Assumption!$K$11</f>
        <v>0</v>
      </c>
      <c r="AI790" s="301">
        <f>W790*Assumption!$K$6</f>
        <v>0</v>
      </c>
      <c r="AJ790" s="301">
        <f>X790*Assumption!$K$8</f>
        <v>0</v>
      </c>
      <c r="AK790" s="301">
        <f>Y790*Assumption!$K$12</f>
        <v>0</v>
      </c>
      <c r="AL790" s="301">
        <f>Z790*Assumption!$K$14</f>
        <v>0</v>
      </c>
      <c r="AM790" s="301">
        <f>AA790*Assumption!$K$13</f>
        <v>0</v>
      </c>
      <c r="AN790" s="49">
        <f t="shared" si="202"/>
        <v>32170.800000000003</v>
      </c>
    </row>
    <row r="791" spans="2:40" x14ac:dyDescent="0.35">
      <c r="B791" s="180">
        <f t="shared" si="204"/>
        <v>44840</v>
      </c>
      <c r="C791" s="178">
        <v>140</v>
      </c>
      <c r="D791" s="178">
        <f t="shared" si="203"/>
        <v>403.2</v>
      </c>
      <c r="E791" s="178">
        <v>28</v>
      </c>
      <c r="F791" s="178">
        <v>22</v>
      </c>
      <c r="G791" s="178">
        <v>157</v>
      </c>
      <c r="H791" s="178">
        <v>5.6</v>
      </c>
      <c r="I791" s="178">
        <v>74</v>
      </c>
      <c r="J791" s="178">
        <v>4.2</v>
      </c>
      <c r="K791" s="178">
        <v>210</v>
      </c>
      <c r="L791" s="178">
        <v>350</v>
      </c>
      <c r="M791" s="178">
        <v>0</v>
      </c>
      <c r="N791" s="179">
        <v>0</v>
      </c>
      <c r="O791" s="54"/>
      <c r="P791" s="182">
        <f t="shared" si="205"/>
        <v>44840</v>
      </c>
      <c r="Q791" s="178">
        <v>140</v>
      </c>
      <c r="R791" s="200">
        <f t="shared" si="200"/>
        <v>403.2</v>
      </c>
      <c r="S791" s="181">
        <v>148.80000000000001</v>
      </c>
      <c r="T791" s="181">
        <v>240</v>
      </c>
      <c r="U791" s="181">
        <v>0</v>
      </c>
      <c r="V791" s="181">
        <v>0</v>
      </c>
      <c r="W791" s="181">
        <v>0</v>
      </c>
      <c r="X791" s="181">
        <v>0</v>
      </c>
      <c r="Y791" s="181">
        <v>0</v>
      </c>
      <c r="Z791" s="181">
        <v>0</v>
      </c>
      <c r="AA791" s="181">
        <v>0</v>
      </c>
      <c r="AB791" s="49">
        <f t="shared" si="201"/>
        <v>388.8</v>
      </c>
      <c r="AD791" s="182">
        <f t="shared" si="206"/>
        <v>44840</v>
      </c>
      <c r="AE791" s="301">
        <f>S791*Assumption!$K$7</f>
        <v>12350.400000000001</v>
      </c>
      <c r="AF791" s="301">
        <f>T791*Assumption!$K$10</f>
        <v>9840</v>
      </c>
      <c r="AG791" s="301">
        <f>U791*Assumption!$K$9</f>
        <v>0</v>
      </c>
      <c r="AH791" s="301">
        <f>V791*Assumption!$K$11</f>
        <v>0</v>
      </c>
      <c r="AI791" s="301">
        <f>W791*Assumption!$K$6</f>
        <v>0</v>
      </c>
      <c r="AJ791" s="301">
        <f>X791*Assumption!$K$8</f>
        <v>0</v>
      </c>
      <c r="AK791" s="301">
        <f>Y791*Assumption!$K$12</f>
        <v>0</v>
      </c>
      <c r="AL791" s="301">
        <f>Z791*Assumption!$K$14</f>
        <v>0</v>
      </c>
      <c r="AM791" s="301">
        <f>AA791*Assumption!$K$13</f>
        <v>0</v>
      </c>
      <c r="AN791" s="49">
        <f t="shared" si="202"/>
        <v>22190.400000000001</v>
      </c>
    </row>
    <row r="792" spans="2:40" x14ac:dyDescent="0.35">
      <c r="B792" s="180">
        <f t="shared" si="204"/>
        <v>44841</v>
      </c>
      <c r="C792" s="178">
        <v>140</v>
      </c>
      <c r="D792" s="178">
        <f t="shared" si="203"/>
        <v>403.2</v>
      </c>
      <c r="E792" s="178">
        <v>27.5</v>
      </c>
      <c r="F792" s="178">
        <v>23</v>
      </c>
      <c r="G792" s="178">
        <v>157</v>
      </c>
      <c r="H792" s="178">
        <v>5.6</v>
      </c>
      <c r="I792" s="178">
        <v>76</v>
      </c>
      <c r="J792" s="178">
        <v>4.2</v>
      </c>
      <c r="K792" s="178">
        <v>210</v>
      </c>
      <c r="L792" s="178">
        <v>350</v>
      </c>
      <c r="M792" s="178">
        <v>0</v>
      </c>
      <c r="N792" s="179">
        <v>0</v>
      </c>
      <c r="O792" s="54"/>
      <c r="P792" s="182">
        <f t="shared" si="205"/>
        <v>44841</v>
      </c>
      <c r="Q792" s="178">
        <v>140</v>
      </c>
      <c r="R792" s="200">
        <f t="shared" si="200"/>
        <v>403.2</v>
      </c>
      <c r="S792" s="181">
        <v>0</v>
      </c>
      <c r="T792" s="181">
        <v>386.40000000000003</v>
      </c>
      <c r="U792" s="181">
        <v>0</v>
      </c>
      <c r="V792" s="181">
        <v>0</v>
      </c>
      <c r="W792" s="181">
        <v>0</v>
      </c>
      <c r="X792" s="181">
        <v>0</v>
      </c>
      <c r="Y792" s="181">
        <v>0</v>
      </c>
      <c r="Z792" s="181">
        <v>0</v>
      </c>
      <c r="AA792" s="181">
        <v>0</v>
      </c>
      <c r="AB792" s="49">
        <f t="shared" si="201"/>
        <v>386.40000000000003</v>
      </c>
      <c r="AD792" s="182">
        <f t="shared" si="206"/>
        <v>44841</v>
      </c>
      <c r="AE792" s="301">
        <f>S792*Assumption!$K$7</f>
        <v>0</v>
      </c>
      <c r="AF792" s="301">
        <f>T792*Assumption!$K$10</f>
        <v>15842.400000000001</v>
      </c>
      <c r="AG792" s="301">
        <f>U792*Assumption!$K$9</f>
        <v>0</v>
      </c>
      <c r="AH792" s="301">
        <f>V792*Assumption!$K$11</f>
        <v>0</v>
      </c>
      <c r="AI792" s="301">
        <f>W792*Assumption!$K$6</f>
        <v>0</v>
      </c>
      <c r="AJ792" s="301">
        <f>X792*Assumption!$K$8</f>
        <v>0</v>
      </c>
      <c r="AK792" s="301">
        <f>Y792*Assumption!$K$12</f>
        <v>0</v>
      </c>
      <c r="AL792" s="301">
        <f>Z792*Assumption!$K$14</f>
        <v>0</v>
      </c>
      <c r="AM792" s="301">
        <f>AA792*Assumption!$K$13</f>
        <v>0</v>
      </c>
      <c r="AN792" s="49">
        <f t="shared" si="202"/>
        <v>15842.400000000001</v>
      </c>
    </row>
    <row r="793" spans="2:40" x14ac:dyDescent="0.35">
      <c r="B793" s="180">
        <f t="shared" si="204"/>
        <v>44842</v>
      </c>
      <c r="C793" s="178">
        <v>140</v>
      </c>
      <c r="D793" s="178">
        <f t="shared" si="203"/>
        <v>403.2</v>
      </c>
      <c r="E793" s="178">
        <v>27.5</v>
      </c>
      <c r="F793" s="178">
        <v>23</v>
      </c>
      <c r="G793" s="178">
        <v>157</v>
      </c>
      <c r="H793" s="178">
        <v>5.6</v>
      </c>
      <c r="I793" s="178">
        <v>76</v>
      </c>
      <c r="J793" s="178">
        <v>4.2</v>
      </c>
      <c r="K793" s="178">
        <v>210</v>
      </c>
      <c r="L793" s="178">
        <v>350</v>
      </c>
      <c r="M793" s="178">
        <v>0</v>
      </c>
      <c r="N793" s="179">
        <v>0</v>
      </c>
      <c r="O793" s="54"/>
      <c r="P793" s="182">
        <f t="shared" si="205"/>
        <v>44842</v>
      </c>
      <c r="Q793" s="178">
        <v>140</v>
      </c>
      <c r="R793" s="200">
        <f t="shared" si="200"/>
        <v>403.2</v>
      </c>
      <c r="S793" s="181">
        <v>120</v>
      </c>
      <c r="T793" s="181">
        <v>0</v>
      </c>
      <c r="U793" s="181">
        <v>262.79999999999995</v>
      </c>
      <c r="V793" s="181">
        <v>0</v>
      </c>
      <c r="W793" s="181">
        <v>0</v>
      </c>
      <c r="X793" s="181">
        <v>0</v>
      </c>
      <c r="Y793" s="181">
        <v>0</v>
      </c>
      <c r="Z793" s="181">
        <v>0</v>
      </c>
      <c r="AA793" s="181">
        <v>0</v>
      </c>
      <c r="AB793" s="49">
        <f t="shared" si="201"/>
        <v>382.79999999999995</v>
      </c>
      <c r="AD793" s="182">
        <f t="shared" si="206"/>
        <v>44842</v>
      </c>
      <c r="AE793" s="301">
        <f>S793*Assumption!$K$7</f>
        <v>9960</v>
      </c>
      <c r="AF793" s="301">
        <f>T793*Assumption!$K$10</f>
        <v>0</v>
      </c>
      <c r="AG793" s="301">
        <f>U793*Assumption!$K$9</f>
        <v>14453.999999999998</v>
      </c>
      <c r="AH793" s="301">
        <f>V793*Assumption!$K$11</f>
        <v>0</v>
      </c>
      <c r="AI793" s="301">
        <f>W793*Assumption!$K$6</f>
        <v>0</v>
      </c>
      <c r="AJ793" s="301">
        <f>X793*Assumption!$K$8</f>
        <v>0</v>
      </c>
      <c r="AK793" s="301">
        <f>Y793*Assumption!$K$12</f>
        <v>0</v>
      </c>
      <c r="AL793" s="301">
        <f>Z793*Assumption!$K$14</f>
        <v>0</v>
      </c>
      <c r="AM793" s="301">
        <f>AA793*Assumption!$K$13</f>
        <v>0</v>
      </c>
      <c r="AN793" s="49">
        <f t="shared" si="202"/>
        <v>24414</v>
      </c>
    </row>
    <row r="794" spans="2:40" x14ac:dyDescent="0.35">
      <c r="B794" s="180">
        <f t="shared" si="204"/>
        <v>44843</v>
      </c>
      <c r="C794" s="178">
        <v>140</v>
      </c>
      <c r="D794" s="178">
        <f t="shared" si="203"/>
        <v>403.2</v>
      </c>
      <c r="E794" s="178">
        <v>27.5</v>
      </c>
      <c r="F794" s="178">
        <v>23</v>
      </c>
      <c r="G794" s="178">
        <v>157</v>
      </c>
      <c r="H794" s="178">
        <v>5.6</v>
      </c>
      <c r="I794" s="178">
        <v>76</v>
      </c>
      <c r="J794" s="178">
        <v>4.2</v>
      </c>
      <c r="K794" s="178">
        <v>210</v>
      </c>
      <c r="L794" s="178">
        <v>350</v>
      </c>
      <c r="M794" s="178">
        <v>0</v>
      </c>
      <c r="N794" s="179">
        <v>0</v>
      </c>
      <c r="O794" s="54"/>
      <c r="P794" s="182">
        <f t="shared" si="205"/>
        <v>44843</v>
      </c>
      <c r="Q794" s="178">
        <v>140</v>
      </c>
      <c r="R794" s="200">
        <f t="shared" si="200"/>
        <v>403.2</v>
      </c>
      <c r="S794" s="181">
        <v>0</v>
      </c>
      <c r="T794" s="181">
        <v>213.6</v>
      </c>
      <c r="U794" s="181">
        <v>172.79999999999998</v>
      </c>
      <c r="V794" s="181">
        <v>0</v>
      </c>
      <c r="W794" s="181">
        <v>0</v>
      </c>
      <c r="X794" s="181">
        <v>0</v>
      </c>
      <c r="Y794" s="181">
        <v>0</v>
      </c>
      <c r="Z794" s="181">
        <v>0</v>
      </c>
      <c r="AA794" s="181">
        <v>0</v>
      </c>
      <c r="AB794" s="49">
        <f t="shared" si="201"/>
        <v>386.4</v>
      </c>
      <c r="AD794" s="182">
        <f t="shared" si="206"/>
        <v>44843</v>
      </c>
      <c r="AE794" s="301">
        <f>S794*Assumption!$K$7</f>
        <v>0</v>
      </c>
      <c r="AF794" s="301">
        <f>T794*Assumption!$K$10</f>
        <v>8757.6</v>
      </c>
      <c r="AG794" s="301">
        <f>U794*Assumption!$K$9</f>
        <v>9503.9999999999982</v>
      </c>
      <c r="AH794" s="301">
        <f>V794*Assumption!$K$11</f>
        <v>0</v>
      </c>
      <c r="AI794" s="301">
        <f>W794*Assumption!$K$6</f>
        <v>0</v>
      </c>
      <c r="AJ794" s="301">
        <f>X794*Assumption!$K$8</f>
        <v>0</v>
      </c>
      <c r="AK794" s="301">
        <f>Y794*Assumption!$K$12</f>
        <v>0</v>
      </c>
      <c r="AL794" s="301">
        <f>Z794*Assumption!$K$14</f>
        <v>0</v>
      </c>
      <c r="AM794" s="301">
        <f>AA794*Assumption!$K$13</f>
        <v>0</v>
      </c>
      <c r="AN794" s="49">
        <f t="shared" si="202"/>
        <v>18261.599999999999</v>
      </c>
    </row>
    <row r="795" spans="2:40" x14ac:dyDescent="0.35">
      <c r="B795" s="180">
        <f t="shared" si="204"/>
        <v>44844</v>
      </c>
      <c r="C795" s="178">
        <v>140</v>
      </c>
      <c r="D795" s="178">
        <f t="shared" si="203"/>
        <v>403.2</v>
      </c>
      <c r="E795" s="178">
        <v>28.5</v>
      </c>
      <c r="F795" s="178">
        <v>24</v>
      </c>
      <c r="G795" s="178">
        <v>156</v>
      </c>
      <c r="H795" s="178">
        <v>5.6</v>
      </c>
      <c r="I795" s="178">
        <v>73</v>
      </c>
      <c r="J795" s="178">
        <v>4.2</v>
      </c>
      <c r="K795" s="178">
        <v>210.1</v>
      </c>
      <c r="L795" s="178">
        <v>350</v>
      </c>
      <c r="M795" s="178">
        <v>0</v>
      </c>
      <c r="N795" s="179">
        <v>0</v>
      </c>
      <c r="O795" s="54"/>
      <c r="P795" s="182">
        <f t="shared" si="205"/>
        <v>44844</v>
      </c>
      <c r="Q795" s="178">
        <v>140</v>
      </c>
      <c r="R795" s="200">
        <f t="shared" si="200"/>
        <v>403.2</v>
      </c>
      <c r="S795" s="181">
        <v>24</v>
      </c>
      <c r="T795" s="181">
        <v>364.8</v>
      </c>
      <c r="U795" s="181">
        <v>0</v>
      </c>
      <c r="V795" s="181">
        <v>0</v>
      </c>
      <c r="W795" s="181">
        <v>0</v>
      </c>
      <c r="X795" s="181">
        <v>0</v>
      </c>
      <c r="Y795" s="181">
        <v>0</v>
      </c>
      <c r="Z795" s="181">
        <v>0</v>
      </c>
      <c r="AA795" s="181">
        <v>0</v>
      </c>
      <c r="AB795" s="49">
        <f t="shared" si="201"/>
        <v>388.8</v>
      </c>
      <c r="AD795" s="182">
        <f t="shared" si="206"/>
        <v>44844</v>
      </c>
      <c r="AE795" s="301">
        <f>S795*Assumption!$K$7</f>
        <v>1992</v>
      </c>
      <c r="AF795" s="301">
        <f>T795*Assumption!$K$10</f>
        <v>14956.800000000001</v>
      </c>
      <c r="AG795" s="301">
        <f>U795*Assumption!$K$9</f>
        <v>0</v>
      </c>
      <c r="AH795" s="301">
        <f>V795*Assumption!$K$11</f>
        <v>0</v>
      </c>
      <c r="AI795" s="301">
        <f>W795*Assumption!$K$6</f>
        <v>0</v>
      </c>
      <c r="AJ795" s="301">
        <f>X795*Assumption!$K$8</f>
        <v>0</v>
      </c>
      <c r="AK795" s="301">
        <f>Y795*Assumption!$K$12</f>
        <v>0</v>
      </c>
      <c r="AL795" s="301">
        <f>Z795*Assumption!$K$14</f>
        <v>0</v>
      </c>
      <c r="AM795" s="301">
        <f>AA795*Assumption!$K$13</f>
        <v>0</v>
      </c>
      <c r="AN795" s="49">
        <f t="shared" si="202"/>
        <v>16948.800000000003</v>
      </c>
    </row>
    <row r="796" spans="2:40" x14ac:dyDescent="0.35">
      <c r="B796" s="180">
        <f t="shared" si="204"/>
        <v>44845</v>
      </c>
      <c r="C796" s="178">
        <v>140</v>
      </c>
      <c r="D796" s="178">
        <f t="shared" si="203"/>
        <v>403.2</v>
      </c>
      <c r="E796" s="178">
        <v>28.5</v>
      </c>
      <c r="F796" s="178">
        <v>24</v>
      </c>
      <c r="G796" s="178">
        <v>156</v>
      </c>
      <c r="H796" s="178">
        <v>5.6</v>
      </c>
      <c r="I796" s="178">
        <v>73</v>
      </c>
      <c r="J796" s="178">
        <v>4.2</v>
      </c>
      <c r="K796" s="178">
        <v>210.1</v>
      </c>
      <c r="L796" s="178">
        <v>350</v>
      </c>
      <c r="M796" s="178">
        <v>0</v>
      </c>
      <c r="N796" s="179">
        <v>0</v>
      </c>
      <c r="O796" s="54"/>
      <c r="P796" s="182">
        <f t="shared" si="205"/>
        <v>44845</v>
      </c>
      <c r="Q796" s="178">
        <v>140</v>
      </c>
      <c r="R796" s="200">
        <f t="shared" si="200"/>
        <v>403.2</v>
      </c>
      <c r="S796" s="181">
        <v>0</v>
      </c>
      <c r="T796" s="181">
        <v>384</v>
      </c>
      <c r="U796" s="181">
        <v>0</v>
      </c>
      <c r="V796" s="181">
        <v>0</v>
      </c>
      <c r="W796" s="181">
        <v>0</v>
      </c>
      <c r="X796" s="181">
        <v>0</v>
      </c>
      <c r="Y796" s="181">
        <v>0</v>
      </c>
      <c r="Z796" s="181">
        <v>0</v>
      </c>
      <c r="AA796" s="181">
        <v>0</v>
      </c>
      <c r="AB796" s="49">
        <f t="shared" si="201"/>
        <v>384</v>
      </c>
      <c r="AD796" s="182">
        <f t="shared" si="206"/>
        <v>44845</v>
      </c>
      <c r="AE796" s="301">
        <f>S796*Assumption!$K$7</f>
        <v>0</v>
      </c>
      <c r="AF796" s="301">
        <f>T796*Assumption!$K$10</f>
        <v>15744</v>
      </c>
      <c r="AG796" s="301">
        <f>U796*Assumption!$K$9</f>
        <v>0</v>
      </c>
      <c r="AH796" s="301">
        <f>V796*Assumption!$K$11</f>
        <v>0</v>
      </c>
      <c r="AI796" s="301">
        <f>W796*Assumption!$K$6</f>
        <v>0</v>
      </c>
      <c r="AJ796" s="301">
        <f>X796*Assumption!$K$8</f>
        <v>0</v>
      </c>
      <c r="AK796" s="301">
        <f>Y796*Assumption!$K$12</f>
        <v>0</v>
      </c>
      <c r="AL796" s="301">
        <f>Z796*Assumption!$K$14</f>
        <v>0</v>
      </c>
      <c r="AM796" s="301">
        <f>AA796*Assumption!$K$13</f>
        <v>0</v>
      </c>
      <c r="AN796" s="49">
        <f t="shared" si="202"/>
        <v>15744</v>
      </c>
    </row>
    <row r="797" spans="2:40" x14ac:dyDescent="0.35">
      <c r="B797" s="180">
        <f t="shared" si="204"/>
        <v>44846</v>
      </c>
      <c r="C797" s="178">
        <v>140</v>
      </c>
      <c r="D797" s="178">
        <f t="shared" si="203"/>
        <v>403.2</v>
      </c>
      <c r="E797" s="178">
        <v>28.5</v>
      </c>
      <c r="F797" s="178">
        <v>24</v>
      </c>
      <c r="G797" s="178">
        <v>156</v>
      </c>
      <c r="H797" s="178">
        <v>5.6</v>
      </c>
      <c r="I797" s="178">
        <v>73</v>
      </c>
      <c r="J797" s="178">
        <v>4.2</v>
      </c>
      <c r="K797" s="178">
        <v>210.1</v>
      </c>
      <c r="L797" s="178">
        <v>350</v>
      </c>
      <c r="M797" s="178">
        <v>0</v>
      </c>
      <c r="N797" s="179">
        <v>0</v>
      </c>
      <c r="O797" s="54"/>
      <c r="P797" s="182">
        <f t="shared" si="205"/>
        <v>44846</v>
      </c>
      <c r="Q797" s="178">
        <v>140</v>
      </c>
      <c r="R797" s="200">
        <f t="shared" si="200"/>
        <v>403.2</v>
      </c>
      <c r="S797" s="181">
        <v>102</v>
      </c>
      <c r="T797" s="181">
        <v>24</v>
      </c>
      <c r="U797" s="181">
        <v>262.08</v>
      </c>
      <c r="V797" s="181">
        <v>0</v>
      </c>
      <c r="W797" s="181">
        <v>0</v>
      </c>
      <c r="X797" s="181">
        <v>0</v>
      </c>
      <c r="Y797" s="181">
        <v>0</v>
      </c>
      <c r="Z797" s="181">
        <v>0</v>
      </c>
      <c r="AA797" s="181">
        <v>0</v>
      </c>
      <c r="AB797" s="49">
        <f t="shared" si="201"/>
        <v>388.08</v>
      </c>
      <c r="AD797" s="182">
        <f t="shared" si="206"/>
        <v>44846</v>
      </c>
      <c r="AE797" s="301">
        <f>S797*Assumption!$K$7</f>
        <v>8466</v>
      </c>
      <c r="AF797" s="301">
        <f>T797*Assumption!$K$10</f>
        <v>984</v>
      </c>
      <c r="AG797" s="301">
        <f>U797*Assumption!$K$9</f>
        <v>14414.4</v>
      </c>
      <c r="AH797" s="301">
        <f>V797*Assumption!$K$11</f>
        <v>0</v>
      </c>
      <c r="AI797" s="301">
        <f>W797*Assumption!$K$6</f>
        <v>0</v>
      </c>
      <c r="AJ797" s="301">
        <f>X797*Assumption!$K$8</f>
        <v>0</v>
      </c>
      <c r="AK797" s="301">
        <f>Y797*Assumption!$K$12</f>
        <v>0</v>
      </c>
      <c r="AL797" s="301">
        <f>Z797*Assumption!$K$14</f>
        <v>0</v>
      </c>
      <c r="AM797" s="301">
        <f>AA797*Assumption!$K$13</f>
        <v>0</v>
      </c>
      <c r="AN797" s="49">
        <f t="shared" si="202"/>
        <v>23864.400000000001</v>
      </c>
    </row>
    <row r="798" spans="2:40" x14ac:dyDescent="0.35">
      <c r="B798" s="180">
        <f t="shared" si="204"/>
        <v>44847</v>
      </c>
      <c r="C798" s="181">
        <v>0</v>
      </c>
      <c r="D798" s="178">
        <f t="shared" si="203"/>
        <v>0</v>
      </c>
      <c r="E798" s="181">
        <v>0</v>
      </c>
      <c r="F798" s="181">
        <v>0</v>
      </c>
      <c r="G798" s="181">
        <v>0</v>
      </c>
      <c r="H798" s="181">
        <v>0</v>
      </c>
      <c r="I798" s="181">
        <v>0</v>
      </c>
      <c r="J798" s="181">
        <v>0</v>
      </c>
      <c r="K798" s="181">
        <v>0</v>
      </c>
      <c r="L798" s="181">
        <v>0</v>
      </c>
      <c r="M798" s="181">
        <v>0</v>
      </c>
      <c r="N798" s="179">
        <v>0</v>
      </c>
      <c r="O798" s="54"/>
      <c r="P798" s="182">
        <f t="shared" si="205"/>
        <v>44847</v>
      </c>
      <c r="Q798" s="181">
        <v>0</v>
      </c>
      <c r="R798" s="181">
        <v>0</v>
      </c>
      <c r="S798" s="181">
        <v>0</v>
      </c>
      <c r="T798" s="181">
        <v>0</v>
      </c>
      <c r="U798" s="181">
        <v>0</v>
      </c>
      <c r="V798" s="181">
        <v>0</v>
      </c>
      <c r="W798" s="181">
        <v>0</v>
      </c>
      <c r="X798" s="181">
        <v>0</v>
      </c>
      <c r="Y798" s="181">
        <v>0</v>
      </c>
      <c r="Z798" s="181">
        <v>0</v>
      </c>
      <c r="AA798" s="181">
        <v>0</v>
      </c>
      <c r="AB798" s="226">
        <f t="shared" si="201"/>
        <v>0</v>
      </c>
      <c r="AD798" s="182">
        <f t="shared" si="206"/>
        <v>44847</v>
      </c>
      <c r="AE798" s="301">
        <f>S798*Assumption!$K$7</f>
        <v>0</v>
      </c>
      <c r="AF798" s="301">
        <f>T798*Assumption!$K$10</f>
        <v>0</v>
      </c>
      <c r="AG798" s="301">
        <f>U798*Assumption!$K$9</f>
        <v>0</v>
      </c>
      <c r="AH798" s="301">
        <f>V798*Assumption!$K$11</f>
        <v>0</v>
      </c>
      <c r="AI798" s="301">
        <f>W798*Assumption!$K$6</f>
        <v>0</v>
      </c>
      <c r="AJ798" s="301">
        <f>X798*Assumption!$K$8</f>
        <v>0</v>
      </c>
      <c r="AK798" s="301">
        <f>Y798*Assumption!$K$12</f>
        <v>0</v>
      </c>
      <c r="AL798" s="301">
        <f>Z798*Assumption!$K$14</f>
        <v>0</v>
      </c>
      <c r="AM798" s="301">
        <f>AA798*Assumption!$K$13</f>
        <v>0</v>
      </c>
      <c r="AN798" s="226">
        <f t="shared" si="202"/>
        <v>0</v>
      </c>
    </row>
    <row r="799" spans="2:40" x14ac:dyDescent="0.35">
      <c r="B799" s="180">
        <f t="shared" si="204"/>
        <v>44848</v>
      </c>
      <c r="C799" s="181">
        <v>0</v>
      </c>
      <c r="D799" s="178">
        <f t="shared" si="203"/>
        <v>0</v>
      </c>
      <c r="E799" s="181">
        <v>0</v>
      </c>
      <c r="F799" s="181">
        <v>0</v>
      </c>
      <c r="G799" s="181">
        <v>0</v>
      </c>
      <c r="H799" s="181">
        <v>0</v>
      </c>
      <c r="I799" s="181">
        <v>0</v>
      </c>
      <c r="J799" s="181">
        <v>0</v>
      </c>
      <c r="K799" s="181">
        <v>0</v>
      </c>
      <c r="L799" s="181">
        <v>0</v>
      </c>
      <c r="M799" s="181">
        <v>0</v>
      </c>
      <c r="N799" s="179">
        <v>0</v>
      </c>
      <c r="O799" s="54"/>
      <c r="P799" s="182">
        <f t="shared" si="205"/>
        <v>44848</v>
      </c>
      <c r="Q799" s="181">
        <v>0</v>
      </c>
      <c r="R799" s="181">
        <v>0</v>
      </c>
      <c r="S799" s="181">
        <v>0</v>
      </c>
      <c r="T799" s="181">
        <v>0</v>
      </c>
      <c r="U799" s="181">
        <v>0</v>
      </c>
      <c r="V799" s="181">
        <v>0</v>
      </c>
      <c r="W799" s="181">
        <v>0</v>
      </c>
      <c r="X799" s="181">
        <v>0</v>
      </c>
      <c r="Y799" s="181">
        <v>0</v>
      </c>
      <c r="Z799" s="181">
        <v>0</v>
      </c>
      <c r="AA799" s="181">
        <v>0</v>
      </c>
      <c r="AB799" s="226">
        <f t="shared" si="201"/>
        <v>0</v>
      </c>
      <c r="AD799" s="182">
        <f t="shared" si="206"/>
        <v>44848</v>
      </c>
      <c r="AE799" s="301">
        <f>S799*Assumption!$K$7</f>
        <v>0</v>
      </c>
      <c r="AF799" s="301">
        <f>T799*Assumption!$K$10</f>
        <v>0</v>
      </c>
      <c r="AG799" s="301">
        <f>U799*Assumption!$K$9</f>
        <v>0</v>
      </c>
      <c r="AH799" s="301">
        <f>V799*Assumption!$K$11</f>
        <v>0</v>
      </c>
      <c r="AI799" s="301">
        <f>W799*Assumption!$K$6</f>
        <v>0</v>
      </c>
      <c r="AJ799" s="301">
        <f>X799*Assumption!$K$8</f>
        <v>0</v>
      </c>
      <c r="AK799" s="301">
        <f>Y799*Assumption!$K$12</f>
        <v>0</v>
      </c>
      <c r="AL799" s="301">
        <f>Z799*Assumption!$K$14</f>
        <v>0</v>
      </c>
      <c r="AM799" s="301">
        <f>AA799*Assumption!$K$13</f>
        <v>0</v>
      </c>
      <c r="AN799" s="226">
        <f t="shared" si="202"/>
        <v>0</v>
      </c>
    </row>
    <row r="800" spans="2:40" x14ac:dyDescent="0.35">
      <c r="B800" s="180">
        <f t="shared" si="204"/>
        <v>44849</v>
      </c>
      <c r="C800" s="181">
        <v>0</v>
      </c>
      <c r="D800" s="178">
        <f t="shared" si="203"/>
        <v>0</v>
      </c>
      <c r="E800" s="181">
        <v>0</v>
      </c>
      <c r="F800" s="181">
        <v>0</v>
      </c>
      <c r="G800" s="181">
        <v>0</v>
      </c>
      <c r="H800" s="181">
        <v>0</v>
      </c>
      <c r="I800" s="181">
        <v>0</v>
      </c>
      <c r="J800" s="181">
        <v>0</v>
      </c>
      <c r="K800" s="181">
        <v>0</v>
      </c>
      <c r="L800" s="181">
        <v>0</v>
      </c>
      <c r="M800" s="181">
        <v>0</v>
      </c>
      <c r="N800" s="179">
        <v>0</v>
      </c>
      <c r="O800" s="54"/>
      <c r="P800" s="182">
        <f t="shared" si="205"/>
        <v>44849</v>
      </c>
      <c r="Q800" s="181">
        <v>0</v>
      </c>
      <c r="R800" s="181">
        <v>0</v>
      </c>
      <c r="S800" s="181">
        <v>0</v>
      </c>
      <c r="T800" s="181">
        <v>0</v>
      </c>
      <c r="U800" s="181">
        <v>0</v>
      </c>
      <c r="V800" s="181">
        <v>0</v>
      </c>
      <c r="W800" s="181">
        <v>0</v>
      </c>
      <c r="X800" s="181">
        <v>0</v>
      </c>
      <c r="Y800" s="181">
        <v>0</v>
      </c>
      <c r="Z800" s="181">
        <v>0</v>
      </c>
      <c r="AA800" s="181">
        <v>0</v>
      </c>
      <c r="AB800" s="226">
        <f t="shared" si="201"/>
        <v>0</v>
      </c>
      <c r="AD800" s="182">
        <f t="shared" si="206"/>
        <v>44849</v>
      </c>
      <c r="AE800" s="301">
        <f>S800*Assumption!$K$7</f>
        <v>0</v>
      </c>
      <c r="AF800" s="301">
        <f>T800*Assumption!$K$10</f>
        <v>0</v>
      </c>
      <c r="AG800" s="301">
        <f>U800*Assumption!$K$9</f>
        <v>0</v>
      </c>
      <c r="AH800" s="301">
        <f>V800*Assumption!$K$11</f>
        <v>0</v>
      </c>
      <c r="AI800" s="301">
        <f>W800*Assumption!$K$6</f>
        <v>0</v>
      </c>
      <c r="AJ800" s="301">
        <f>X800*Assumption!$K$8</f>
        <v>0</v>
      </c>
      <c r="AK800" s="301">
        <f>Y800*Assumption!$K$12</f>
        <v>0</v>
      </c>
      <c r="AL800" s="301">
        <f>Z800*Assumption!$K$14</f>
        <v>0</v>
      </c>
      <c r="AM800" s="301">
        <f>AA800*Assumption!$K$13</f>
        <v>0</v>
      </c>
      <c r="AN800" s="226">
        <f t="shared" si="202"/>
        <v>0</v>
      </c>
    </row>
    <row r="801" spans="2:40" x14ac:dyDescent="0.35">
      <c r="B801" s="180">
        <f t="shared" si="204"/>
        <v>44850</v>
      </c>
      <c r="C801" s="181">
        <v>0</v>
      </c>
      <c r="D801" s="178">
        <f t="shared" si="203"/>
        <v>0</v>
      </c>
      <c r="E801" s="181">
        <v>0</v>
      </c>
      <c r="F801" s="181">
        <v>0</v>
      </c>
      <c r="G801" s="181">
        <v>0</v>
      </c>
      <c r="H801" s="181">
        <v>0</v>
      </c>
      <c r="I801" s="181">
        <v>0</v>
      </c>
      <c r="J801" s="181">
        <v>0</v>
      </c>
      <c r="K801" s="181">
        <v>0</v>
      </c>
      <c r="L801" s="181">
        <v>0</v>
      </c>
      <c r="M801" s="181">
        <v>0</v>
      </c>
      <c r="N801" s="179">
        <v>0</v>
      </c>
      <c r="O801" s="54"/>
      <c r="P801" s="182">
        <f t="shared" si="205"/>
        <v>44850</v>
      </c>
      <c r="Q801" s="181">
        <v>0</v>
      </c>
      <c r="R801" s="181">
        <v>0</v>
      </c>
      <c r="S801" s="181">
        <v>0</v>
      </c>
      <c r="T801" s="181">
        <v>0</v>
      </c>
      <c r="U801" s="181">
        <v>0</v>
      </c>
      <c r="V801" s="181">
        <v>0</v>
      </c>
      <c r="W801" s="181">
        <v>0</v>
      </c>
      <c r="X801" s="181">
        <v>0</v>
      </c>
      <c r="Y801" s="181">
        <v>0</v>
      </c>
      <c r="Z801" s="181">
        <v>0</v>
      </c>
      <c r="AA801" s="181">
        <v>0</v>
      </c>
      <c r="AB801" s="226">
        <f t="shared" si="201"/>
        <v>0</v>
      </c>
      <c r="AD801" s="182">
        <f t="shared" si="206"/>
        <v>44850</v>
      </c>
      <c r="AE801" s="301">
        <f>S801*Assumption!$K$7</f>
        <v>0</v>
      </c>
      <c r="AF801" s="301">
        <f>T801*Assumption!$K$10</f>
        <v>0</v>
      </c>
      <c r="AG801" s="301">
        <f>U801*Assumption!$K$9</f>
        <v>0</v>
      </c>
      <c r="AH801" s="301">
        <f>V801*Assumption!$K$11</f>
        <v>0</v>
      </c>
      <c r="AI801" s="301">
        <f>W801*Assumption!$K$6</f>
        <v>0</v>
      </c>
      <c r="AJ801" s="301">
        <f>X801*Assumption!$K$8</f>
        <v>0</v>
      </c>
      <c r="AK801" s="301">
        <f>Y801*Assumption!$K$12</f>
        <v>0</v>
      </c>
      <c r="AL801" s="301">
        <f>Z801*Assumption!$K$14</f>
        <v>0</v>
      </c>
      <c r="AM801" s="301">
        <f>AA801*Assumption!$K$13</f>
        <v>0</v>
      </c>
      <c r="AN801" s="226">
        <f t="shared" si="202"/>
        <v>0</v>
      </c>
    </row>
    <row r="802" spans="2:40" x14ac:dyDescent="0.35">
      <c r="B802" s="180">
        <f t="shared" si="204"/>
        <v>44851</v>
      </c>
      <c r="C802" s="181">
        <v>0</v>
      </c>
      <c r="D802" s="178">
        <f t="shared" si="203"/>
        <v>0</v>
      </c>
      <c r="E802" s="181">
        <v>0</v>
      </c>
      <c r="F802" s="181">
        <v>0</v>
      </c>
      <c r="G802" s="181">
        <v>0</v>
      </c>
      <c r="H802" s="181">
        <v>0</v>
      </c>
      <c r="I802" s="181">
        <v>0</v>
      </c>
      <c r="J802" s="181">
        <v>0</v>
      </c>
      <c r="K802" s="181">
        <v>0</v>
      </c>
      <c r="L802" s="181">
        <v>0</v>
      </c>
      <c r="M802" s="181">
        <v>0</v>
      </c>
      <c r="N802" s="179">
        <v>0</v>
      </c>
      <c r="O802" s="54"/>
      <c r="P802" s="182">
        <f t="shared" si="205"/>
        <v>44851</v>
      </c>
      <c r="Q802" s="181">
        <v>0</v>
      </c>
      <c r="R802" s="181">
        <v>0</v>
      </c>
      <c r="S802" s="181">
        <v>0</v>
      </c>
      <c r="T802" s="181">
        <v>0</v>
      </c>
      <c r="U802" s="181">
        <v>0</v>
      </c>
      <c r="V802" s="181">
        <v>0</v>
      </c>
      <c r="W802" s="181">
        <v>0</v>
      </c>
      <c r="X802" s="181">
        <v>0</v>
      </c>
      <c r="Y802" s="181">
        <v>0</v>
      </c>
      <c r="Z802" s="181">
        <v>0</v>
      </c>
      <c r="AA802" s="181">
        <v>0</v>
      </c>
      <c r="AB802" s="226">
        <f t="shared" si="201"/>
        <v>0</v>
      </c>
      <c r="AD802" s="182">
        <f t="shared" si="206"/>
        <v>44851</v>
      </c>
      <c r="AE802" s="301">
        <f>S802*Assumption!$K$7</f>
        <v>0</v>
      </c>
      <c r="AF802" s="301">
        <f>T802*Assumption!$K$10</f>
        <v>0</v>
      </c>
      <c r="AG802" s="301">
        <f>U802*Assumption!$K$9</f>
        <v>0</v>
      </c>
      <c r="AH802" s="301">
        <f>V802*Assumption!$K$11</f>
        <v>0</v>
      </c>
      <c r="AI802" s="301">
        <f>W802*Assumption!$K$6</f>
        <v>0</v>
      </c>
      <c r="AJ802" s="301">
        <f>X802*Assumption!$K$8</f>
        <v>0</v>
      </c>
      <c r="AK802" s="301">
        <f>Y802*Assumption!$K$12</f>
        <v>0</v>
      </c>
      <c r="AL802" s="301">
        <f>Z802*Assumption!$K$14</f>
        <v>0</v>
      </c>
      <c r="AM802" s="301">
        <f>AA802*Assumption!$K$13</f>
        <v>0</v>
      </c>
      <c r="AN802" s="226">
        <f t="shared" si="202"/>
        <v>0</v>
      </c>
    </row>
    <row r="803" spans="2:40" x14ac:dyDescent="0.35">
      <c r="B803" s="180">
        <f t="shared" si="204"/>
        <v>44852</v>
      </c>
      <c r="C803" s="181">
        <v>0</v>
      </c>
      <c r="D803" s="178">
        <f t="shared" si="203"/>
        <v>0</v>
      </c>
      <c r="E803" s="181">
        <v>0</v>
      </c>
      <c r="F803" s="181">
        <v>0</v>
      </c>
      <c r="G803" s="181">
        <v>0</v>
      </c>
      <c r="H803" s="181">
        <v>0</v>
      </c>
      <c r="I803" s="181">
        <v>0</v>
      </c>
      <c r="J803" s="181">
        <v>0</v>
      </c>
      <c r="K803" s="181">
        <v>0</v>
      </c>
      <c r="L803" s="181">
        <v>0</v>
      </c>
      <c r="M803" s="181">
        <v>0</v>
      </c>
      <c r="N803" s="179">
        <v>0</v>
      </c>
      <c r="O803" s="54"/>
      <c r="P803" s="182">
        <f t="shared" si="205"/>
        <v>44852</v>
      </c>
      <c r="Q803" s="181">
        <v>0</v>
      </c>
      <c r="R803" s="181">
        <v>0</v>
      </c>
      <c r="S803" s="181">
        <v>0</v>
      </c>
      <c r="T803" s="181">
        <v>0</v>
      </c>
      <c r="U803" s="181">
        <v>0</v>
      </c>
      <c r="V803" s="181">
        <v>0</v>
      </c>
      <c r="W803" s="181">
        <v>0</v>
      </c>
      <c r="X803" s="181">
        <v>0</v>
      </c>
      <c r="Y803" s="181">
        <v>0</v>
      </c>
      <c r="Z803" s="181">
        <v>0</v>
      </c>
      <c r="AA803" s="181">
        <v>0</v>
      </c>
      <c r="AB803" s="226">
        <f t="shared" si="201"/>
        <v>0</v>
      </c>
      <c r="AD803" s="182">
        <f t="shared" si="206"/>
        <v>44852</v>
      </c>
      <c r="AE803" s="301">
        <f>S803*Assumption!$K$7</f>
        <v>0</v>
      </c>
      <c r="AF803" s="301">
        <f>T803*Assumption!$K$10</f>
        <v>0</v>
      </c>
      <c r="AG803" s="301">
        <f>U803*Assumption!$K$9</f>
        <v>0</v>
      </c>
      <c r="AH803" s="301">
        <f>V803*Assumption!$K$11</f>
        <v>0</v>
      </c>
      <c r="AI803" s="301">
        <f>W803*Assumption!$K$6</f>
        <v>0</v>
      </c>
      <c r="AJ803" s="301">
        <f>X803*Assumption!$K$8</f>
        <v>0</v>
      </c>
      <c r="AK803" s="301">
        <f>Y803*Assumption!$K$12</f>
        <v>0</v>
      </c>
      <c r="AL803" s="301">
        <f>Z803*Assumption!$K$14</f>
        <v>0</v>
      </c>
      <c r="AM803" s="301">
        <f>AA803*Assumption!$K$13</f>
        <v>0</v>
      </c>
      <c r="AN803" s="226">
        <f t="shared" si="202"/>
        <v>0</v>
      </c>
    </row>
    <row r="804" spans="2:40" x14ac:dyDescent="0.35">
      <c r="B804" s="180">
        <f t="shared" si="204"/>
        <v>44853</v>
      </c>
      <c r="C804" s="181">
        <v>0</v>
      </c>
      <c r="D804" s="178">
        <f t="shared" si="203"/>
        <v>0</v>
      </c>
      <c r="E804" s="181">
        <v>0</v>
      </c>
      <c r="F804" s="181">
        <v>0</v>
      </c>
      <c r="G804" s="181">
        <v>0</v>
      </c>
      <c r="H804" s="181">
        <v>0</v>
      </c>
      <c r="I804" s="181">
        <v>0</v>
      </c>
      <c r="J804" s="181">
        <v>0</v>
      </c>
      <c r="K804" s="181">
        <v>0</v>
      </c>
      <c r="L804" s="181">
        <v>0</v>
      </c>
      <c r="M804" s="181">
        <v>0</v>
      </c>
      <c r="N804" s="179">
        <v>0</v>
      </c>
      <c r="O804" s="54"/>
      <c r="P804" s="182">
        <f t="shared" si="205"/>
        <v>44853</v>
      </c>
      <c r="Q804" s="181">
        <v>0</v>
      </c>
      <c r="R804" s="183">
        <v>0</v>
      </c>
      <c r="S804" s="181">
        <v>0</v>
      </c>
      <c r="T804" s="181">
        <v>0</v>
      </c>
      <c r="U804" s="181">
        <v>0</v>
      </c>
      <c r="V804" s="181">
        <v>0</v>
      </c>
      <c r="W804" s="181">
        <v>0</v>
      </c>
      <c r="X804" s="181">
        <v>0</v>
      </c>
      <c r="Y804" s="181">
        <v>0</v>
      </c>
      <c r="Z804" s="181">
        <v>0</v>
      </c>
      <c r="AA804" s="181">
        <v>0</v>
      </c>
      <c r="AB804" s="226">
        <f t="shared" si="201"/>
        <v>0</v>
      </c>
      <c r="AD804" s="182">
        <f t="shared" si="206"/>
        <v>44853</v>
      </c>
      <c r="AE804" s="301">
        <f>S804*Assumption!$K$7</f>
        <v>0</v>
      </c>
      <c r="AF804" s="301">
        <f>T804*Assumption!$K$10</f>
        <v>0</v>
      </c>
      <c r="AG804" s="301">
        <f>U804*Assumption!$K$9</f>
        <v>0</v>
      </c>
      <c r="AH804" s="301">
        <f>V804*Assumption!$K$11</f>
        <v>0</v>
      </c>
      <c r="AI804" s="301">
        <f>W804*Assumption!$K$6</f>
        <v>0</v>
      </c>
      <c r="AJ804" s="301">
        <f>X804*Assumption!$K$8</f>
        <v>0</v>
      </c>
      <c r="AK804" s="301">
        <f>Y804*Assumption!$K$12</f>
        <v>0</v>
      </c>
      <c r="AL804" s="301">
        <f>Z804*Assumption!$K$14</f>
        <v>0</v>
      </c>
      <c r="AM804" s="301">
        <f>AA804*Assumption!$K$13</f>
        <v>0</v>
      </c>
      <c r="AN804" s="226">
        <f t="shared" si="202"/>
        <v>0</v>
      </c>
    </row>
    <row r="805" spans="2:40" x14ac:dyDescent="0.35">
      <c r="B805" s="180">
        <f t="shared" si="204"/>
        <v>44854</v>
      </c>
      <c r="C805" s="181">
        <v>0</v>
      </c>
      <c r="D805" s="178">
        <f t="shared" si="203"/>
        <v>0</v>
      </c>
      <c r="E805" s="181">
        <v>0</v>
      </c>
      <c r="F805" s="181">
        <v>0</v>
      </c>
      <c r="G805" s="181">
        <v>0</v>
      </c>
      <c r="H805" s="181">
        <v>0</v>
      </c>
      <c r="I805" s="181">
        <v>0</v>
      </c>
      <c r="J805" s="181">
        <v>0</v>
      </c>
      <c r="K805" s="181">
        <v>0</v>
      </c>
      <c r="L805" s="181">
        <v>0</v>
      </c>
      <c r="M805" s="181">
        <v>0</v>
      </c>
      <c r="N805" s="179">
        <v>0</v>
      </c>
      <c r="O805" s="54"/>
      <c r="P805" s="182">
        <f t="shared" si="205"/>
        <v>44854</v>
      </c>
      <c r="Q805" s="181">
        <v>0</v>
      </c>
      <c r="R805" s="183">
        <v>0</v>
      </c>
      <c r="S805" s="181">
        <v>0</v>
      </c>
      <c r="T805" s="181">
        <v>0</v>
      </c>
      <c r="U805" s="181">
        <v>0</v>
      </c>
      <c r="V805" s="181">
        <v>0</v>
      </c>
      <c r="W805" s="181">
        <v>0</v>
      </c>
      <c r="X805" s="181">
        <v>0</v>
      </c>
      <c r="Y805" s="181">
        <v>0</v>
      </c>
      <c r="Z805" s="181">
        <v>0</v>
      </c>
      <c r="AA805" s="181">
        <v>0</v>
      </c>
      <c r="AB805" s="226">
        <f t="shared" si="201"/>
        <v>0</v>
      </c>
      <c r="AD805" s="182">
        <f t="shared" si="206"/>
        <v>44854</v>
      </c>
      <c r="AE805" s="301">
        <f>S805*Assumption!$K$7</f>
        <v>0</v>
      </c>
      <c r="AF805" s="301">
        <f>T805*Assumption!$K$10</f>
        <v>0</v>
      </c>
      <c r="AG805" s="301">
        <f>U805*Assumption!$K$9</f>
        <v>0</v>
      </c>
      <c r="AH805" s="301">
        <f>V805*Assumption!$K$11</f>
        <v>0</v>
      </c>
      <c r="AI805" s="301">
        <f>W805*Assumption!$K$6</f>
        <v>0</v>
      </c>
      <c r="AJ805" s="301">
        <f>X805*Assumption!$K$8</f>
        <v>0</v>
      </c>
      <c r="AK805" s="301">
        <f>Y805*Assumption!$K$12</f>
        <v>0</v>
      </c>
      <c r="AL805" s="301">
        <f>Z805*Assumption!$K$14</f>
        <v>0</v>
      </c>
      <c r="AM805" s="301">
        <f>AA805*Assumption!$K$13</f>
        <v>0</v>
      </c>
      <c r="AN805" s="226">
        <f t="shared" si="202"/>
        <v>0</v>
      </c>
    </row>
    <row r="806" spans="2:40" x14ac:dyDescent="0.35">
      <c r="B806" s="180">
        <f t="shared" si="204"/>
        <v>44855</v>
      </c>
      <c r="C806" s="181">
        <v>0</v>
      </c>
      <c r="D806" s="178">
        <f t="shared" si="203"/>
        <v>0</v>
      </c>
      <c r="E806" s="181">
        <v>0</v>
      </c>
      <c r="F806" s="181">
        <v>0</v>
      </c>
      <c r="G806" s="181">
        <v>0</v>
      </c>
      <c r="H806" s="181">
        <v>0</v>
      </c>
      <c r="I806" s="181">
        <v>0</v>
      </c>
      <c r="J806" s="181">
        <v>0</v>
      </c>
      <c r="K806" s="181">
        <v>0</v>
      </c>
      <c r="L806" s="181">
        <v>0</v>
      </c>
      <c r="M806" s="181">
        <v>0</v>
      </c>
      <c r="N806" s="179">
        <v>0</v>
      </c>
      <c r="O806" s="54"/>
      <c r="P806" s="182">
        <f t="shared" si="205"/>
        <v>44855</v>
      </c>
      <c r="Q806" s="181">
        <v>0</v>
      </c>
      <c r="R806" s="183">
        <v>0</v>
      </c>
      <c r="S806" s="181">
        <v>0</v>
      </c>
      <c r="T806" s="181">
        <v>0</v>
      </c>
      <c r="U806" s="181">
        <v>0</v>
      </c>
      <c r="V806" s="181">
        <v>0</v>
      </c>
      <c r="W806" s="181">
        <v>0</v>
      </c>
      <c r="X806" s="181">
        <v>0</v>
      </c>
      <c r="Y806" s="181">
        <v>0</v>
      </c>
      <c r="Z806" s="181">
        <v>0</v>
      </c>
      <c r="AA806" s="181">
        <v>0</v>
      </c>
      <c r="AB806" s="226">
        <f t="shared" si="201"/>
        <v>0</v>
      </c>
      <c r="AD806" s="182">
        <f t="shared" si="206"/>
        <v>44855</v>
      </c>
      <c r="AE806" s="301">
        <f>S806*Assumption!$K$7</f>
        <v>0</v>
      </c>
      <c r="AF806" s="301">
        <f>T806*Assumption!$K$10</f>
        <v>0</v>
      </c>
      <c r="AG806" s="301">
        <f>U806*Assumption!$K$9</f>
        <v>0</v>
      </c>
      <c r="AH806" s="301">
        <f>V806*Assumption!$K$11</f>
        <v>0</v>
      </c>
      <c r="AI806" s="301">
        <f>W806*Assumption!$K$6</f>
        <v>0</v>
      </c>
      <c r="AJ806" s="301">
        <f>X806*Assumption!$K$8</f>
        <v>0</v>
      </c>
      <c r="AK806" s="301">
        <f>Y806*Assumption!$K$12</f>
        <v>0</v>
      </c>
      <c r="AL806" s="301">
        <f>Z806*Assumption!$K$14</f>
        <v>0</v>
      </c>
      <c r="AM806" s="301">
        <f>AA806*Assumption!$K$13</f>
        <v>0</v>
      </c>
      <c r="AN806" s="226">
        <f t="shared" si="202"/>
        <v>0</v>
      </c>
    </row>
    <row r="807" spans="2:40" x14ac:dyDescent="0.35">
      <c r="B807" s="180">
        <f t="shared" si="204"/>
        <v>44856</v>
      </c>
      <c r="C807" s="181">
        <v>0</v>
      </c>
      <c r="D807" s="178">
        <f t="shared" si="203"/>
        <v>0</v>
      </c>
      <c r="E807" s="181">
        <v>0</v>
      </c>
      <c r="F807" s="181">
        <v>0</v>
      </c>
      <c r="G807" s="181">
        <v>0</v>
      </c>
      <c r="H807" s="181">
        <v>0</v>
      </c>
      <c r="I807" s="181">
        <v>0</v>
      </c>
      <c r="J807" s="181">
        <v>0</v>
      </c>
      <c r="K807" s="181">
        <v>0</v>
      </c>
      <c r="L807" s="181">
        <v>0</v>
      </c>
      <c r="M807" s="181">
        <v>0</v>
      </c>
      <c r="N807" s="179">
        <v>0</v>
      </c>
      <c r="O807" s="54"/>
      <c r="P807" s="182">
        <f t="shared" si="205"/>
        <v>44856</v>
      </c>
      <c r="Q807" s="181">
        <v>0</v>
      </c>
      <c r="R807" s="183">
        <v>0</v>
      </c>
      <c r="S807" s="181">
        <v>0</v>
      </c>
      <c r="T807" s="181">
        <v>0</v>
      </c>
      <c r="U807" s="181">
        <v>0</v>
      </c>
      <c r="V807" s="181">
        <v>0</v>
      </c>
      <c r="W807" s="181">
        <v>0</v>
      </c>
      <c r="X807" s="181">
        <v>0</v>
      </c>
      <c r="Y807" s="181">
        <v>0</v>
      </c>
      <c r="Z807" s="181">
        <v>0</v>
      </c>
      <c r="AA807" s="181">
        <v>0</v>
      </c>
      <c r="AB807" s="226">
        <f t="shared" si="201"/>
        <v>0</v>
      </c>
      <c r="AD807" s="182">
        <f t="shared" si="206"/>
        <v>44856</v>
      </c>
      <c r="AE807" s="301">
        <f>S807*Assumption!$K$7</f>
        <v>0</v>
      </c>
      <c r="AF807" s="301">
        <f>T807*Assumption!$K$10</f>
        <v>0</v>
      </c>
      <c r="AG807" s="301">
        <f>U807*Assumption!$K$9</f>
        <v>0</v>
      </c>
      <c r="AH807" s="301">
        <f>V807*Assumption!$K$11</f>
        <v>0</v>
      </c>
      <c r="AI807" s="301">
        <f>W807*Assumption!$K$6</f>
        <v>0</v>
      </c>
      <c r="AJ807" s="301">
        <f>X807*Assumption!$K$8</f>
        <v>0</v>
      </c>
      <c r="AK807" s="301">
        <f>Y807*Assumption!$K$12</f>
        <v>0</v>
      </c>
      <c r="AL807" s="301">
        <f>Z807*Assumption!$K$14</f>
        <v>0</v>
      </c>
      <c r="AM807" s="301">
        <f>AA807*Assumption!$K$13</f>
        <v>0</v>
      </c>
      <c r="AN807" s="226">
        <f t="shared" si="202"/>
        <v>0</v>
      </c>
    </row>
    <row r="808" spans="2:40" x14ac:dyDescent="0.35">
      <c r="B808" s="180">
        <f t="shared" si="204"/>
        <v>44857</v>
      </c>
      <c r="C808" s="181">
        <v>0</v>
      </c>
      <c r="D808" s="178">
        <f t="shared" si="203"/>
        <v>0</v>
      </c>
      <c r="E808" s="181">
        <v>0</v>
      </c>
      <c r="F808" s="181">
        <v>0</v>
      </c>
      <c r="G808" s="181">
        <v>0</v>
      </c>
      <c r="H808" s="181">
        <v>0</v>
      </c>
      <c r="I808" s="181">
        <v>0</v>
      </c>
      <c r="J808" s="181">
        <v>0</v>
      </c>
      <c r="K808" s="181">
        <v>0</v>
      </c>
      <c r="L808" s="181">
        <v>0</v>
      </c>
      <c r="M808" s="181">
        <v>0</v>
      </c>
      <c r="N808" s="179">
        <v>0</v>
      </c>
      <c r="O808" s="54"/>
      <c r="P808" s="182">
        <f t="shared" si="205"/>
        <v>44857</v>
      </c>
      <c r="Q808" s="181">
        <v>0</v>
      </c>
      <c r="R808" s="183">
        <v>0</v>
      </c>
      <c r="S808" s="181">
        <v>0</v>
      </c>
      <c r="T808" s="181">
        <v>0</v>
      </c>
      <c r="U808" s="181">
        <v>0</v>
      </c>
      <c r="V808" s="181">
        <v>0</v>
      </c>
      <c r="W808" s="181">
        <v>0</v>
      </c>
      <c r="X808" s="181">
        <v>0</v>
      </c>
      <c r="Y808" s="181">
        <v>0</v>
      </c>
      <c r="Z808" s="181">
        <v>0</v>
      </c>
      <c r="AA808" s="181">
        <v>0</v>
      </c>
      <c r="AB808" s="226">
        <f t="shared" si="201"/>
        <v>0</v>
      </c>
      <c r="AD808" s="182">
        <f t="shared" si="206"/>
        <v>44857</v>
      </c>
      <c r="AE808" s="301">
        <f>S808*Assumption!$K$7</f>
        <v>0</v>
      </c>
      <c r="AF808" s="301">
        <f>T808*Assumption!$K$10</f>
        <v>0</v>
      </c>
      <c r="AG808" s="301">
        <f>U808*Assumption!$K$9</f>
        <v>0</v>
      </c>
      <c r="AH808" s="301">
        <f>V808*Assumption!$K$11</f>
        <v>0</v>
      </c>
      <c r="AI808" s="301">
        <f>W808*Assumption!$K$6</f>
        <v>0</v>
      </c>
      <c r="AJ808" s="301">
        <f>X808*Assumption!$K$8</f>
        <v>0</v>
      </c>
      <c r="AK808" s="301">
        <f>Y808*Assumption!$K$12</f>
        <v>0</v>
      </c>
      <c r="AL808" s="301">
        <f>Z808*Assumption!$K$14</f>
        <v>0</v>
      </c>
      <c r="AM808" s="301">
        <f>AA808*Assumption!$K$13</f>
        <v>0</v>
      </c>
      <c r="AN808" s="226">
        <f t="shared" si="202"/>
        <v>0</v>
      </c>
    </row>
    <row r="809" spans="2:40" x14ac:dyDescent="0.35">
      <c r="B809" s="180">
        <f t="shared" si="204"/>
        <v>44858</v>
      </c>
      <c r="C809" s="181">
        <v>0</v>
      </c>
      <c r="D809" s="178">
        <f t="shared" si="203"/>
        <v>0</v>
      </c>
      <c r="E809" s="181">
        <v>0</v>
      </c>
      <c r="F809" s="181">
        <v>0</v>
      </c>
      <c r="G809" s="181">
        <v>0</v>
      </c>
      <c r="H809" s="181">
        <v>0</v>
      </c>
      <c r="I809" s="181">
        <v>0</v>
      </c>
      <c r="J809" s="181">
        <v>0</v>
      </c>
      <c r="K809" s="181">
        <v>0</v>
      </c>
      <c r="L809" s="181">
        <v>0</v>
      </c>
      <c r="M809" s="181">
        <v>0</v>
      </c>
      <c r="N809" s="179">
        <v>0</v>
      </c>
      <c r="O809" s="54"/>
      <c r="P809" s="182">
        <f t="shared" si="205"/>
        <v>44858</v>
      </c>
      <c r="Q809" s="181">
        <v>0</v>
      </c>
      <c r="R809" s="183">
        <v>0</v>
      </c>
      <c r="S809" s="181">
        <v>0</v>
      </c>
      <c r="T809" s="181">
        <v>0</v>
      </c>
      <c r="U809" s="181">
        <v>0</v>
      </c>
      <c r="V809" s="181">
        <v>0</v>
      </c>
      <c r="W809" s="181">
        <v>0</v>
      </c>
      <c r="X809" s="181">
        <v>0</v>
      </c>
      <c r="Y809" s="181">
        <v>0</v>
      </c>
      <c r="Z809" s="181">
        <v>0</v>
      </c>
      <c r="AA809" s="181">
        <v>0</v>
      </c>
      <c r="AB809" s="226">
        <f t="shared" si="201"/>
        <v>0</v>
      </c>
      <c r="AD809" s="182">
        <f t="shared" si="206"/>
        <v>44858</v>
      </c>
      <c r="AE809" s="301">
        <f>S809*Assumption!$K$7</f>
        <v>0</v>
      </c>
      <c r="AF809" s="301">
        <f>T809*Assumption!$K$10</f>
        <v>0</v>
      </c>
      <c r="AG809" s="301">
        <f>U809*Assumption!$K$9</f>
        <v>0</v>
      </c>
      <c r="AH809" s="301">
        <f>V809*Assumption!$K$11</f>
        <v>0</v>
      </c>
      <c r="AI809" s="301">
        <f>W809*Assumption!$K$6</f>
        <v>0</v>
      </c>
      <c r="AJ809" s="301">
        <f>X809*Assumption!$K$8</f>
        <v>0</v>
      </c>
      <c r="AK809" s="301">
        <f>Y809*Assumption!$K$12</f>
        <v>0</v>
      </c>
      <c r="AL809" s="301">
        <f>Z809*Assumption!$K$14</f>
        <v>0</v>
      </c>
      <c r="AM809" s="301">
        <f>AA809*Assumption!$K$13</f>
        <v>0</v>
      </c>
      <c r="AN809" s="226">
        <f t="shared" si="202"/>
        <v>0</v>
      </c>
    </row>
    <row r="810" spans="2:40" x14ac:dyDescent="0.35">
      <c r="B810" s="180">
        <f t="shared" si="204"/>
        <v>44859</v>
      </c>
      <c r="C810" s="181">
        <v>0</v>
      </c>
      <c r="D810" s="178">
        <f t="shared" si="203"/>
        <v>0</v>
      </c>
      <c r="E810" s="181">
        <v>0</v>
      </c>
      <c r="F810" s="181">
        <v>0</v>
      </c>
      <c r="G810" s="181">
        <v>0</v>
      </c>
      <c r="H810" s="181">
        <v>0</v>
      </c>
      <c r="I810" s="181">
        <v>0</v>
      </c>
      <c r="J810" s="181">
        <v>0</v>
      </c>
      <c r="K810" s="181">
        <v>0</v>
      </c>
      <c r="L810" s="181">
        <v>0</v>
      </c>
      <c r="M810" s="181">
        <v>0</v>
      </c>
      <c r="N810" s="179">
        <v>0</v>
      </c>
      <c r="O810" s="54"/>
      <c r="P810" s="182">
        <f t="shared" si="205"/>
        <v>44859</v>
      </c>
      <c r="Q810" s="181">
        <v>0</v>
      </c>
      <c r="R810" s="183">
        <v>0</v>
      </c>
      <c r="S810" s="181">
        <v>0</v>
      </c>
      <c r="T810" s="181">
        <v>0</v>
      </c>
      <c r="U810" s="181">
        <v>0</v>
      </c>
      <c r="V810" s="181">
        <v>0</v>
      </c>
      <c r="W810" s="181">
        <v>0</v>
      </c>
      <c r="X810" s="181">
        <v>0</v>
      </c>
      <c r="Y810" s="181">
        <v>0</v>
      </c>
      <c r="Z810" s="181">
        <v>0</v>
      </c>
      <c r="AA810" s="181">
        <v>0</v>
      </c>
      <c r="AB810" s="226">
        <f t="shared" si="201"/>
        <v>0</v>
      </c>
      <c r="AD810" s="182">
        <f t="shared" si="206"/>
        <v>44859</v>
      </c>
      <c r="AE810" s="301">
        <f>S810*Assumption!$K$7</f>
        <v>0</v>
      </c>
      <c r="AF810" s="301">
        <f>T810*Assumption!$K$10</f>
        <v>0</v>
      </c>
      <c r="AG810" s="301">
        <f>U810*Assumption!$K$9</f>
        <v>0</v>
      </c>
      <c r="AH810" s="301">
        <f>V810*Assumption!$K$11</f>
        <v>0</v>
      </c>
      <c r="AI810" s="301">
        <f>W810*Assumption!$K$6</f>
        <v>0</v>
      </c>
      <c r="AJ810" s="301">
        <f>X810*Assumption!$K$8</f>
        <v>0</v>
      </c>
      <c r="AK810" s="301">
        <f>Y810*Assumption!$K$12</f>
        <v>0</v>
      </c>
      <c r="AL810" s="301">
        <f>Z810*Assumption!$K$14</f>
        <v>0</v>
      </c>
      <c r="AM810" s="301">
        <f>AA810*Assumption!$K$13</f>
        <v>0</v>
      </c>
      <c r="AN810" s="226">
        <f t="shared" si="202"/>
        <v>0</v>
      </c>
    </row>
    <row r="811" spans="2:40" x14ac:dyDescent="0.35">
      <c r="B811" s="180">
        <f t="shared" si="204"/>
        <v>44860</v>
      </c>
      <c r="C811" s="181">
        <v>0</v>
      </c>
      <c r="D811" s="178">
        <f t="shared" si="203"/>
        <v>0</v>
      </c>
      <c r="E811" s="181">
        <v>0</v>
      </c>
      <c r="F811" s="181">
        <v>0</v>
      </c>
      <c r="G811" s="181">
        <v>0</v>
      </c>
      <c r="H811" s="181">
        <v>0</v>
      </c>
      <c r="I811" s="181">
        <v>0</v>
      </c>
      <c r="J811" s="181">
        <v>0</v>
      </c>
      <c r="K811" s="181">
        <v>0</v>
      </c>
      <c r="L811" s="181">
        <v>0</v>
      </c>
      <c r="M811" s="181">
        <v>0</v>
      </c>
      <c r="N811" s="179">
        <v>0</v>
      </c>
      <c r="O811" s="54"/>
      <c r="P811" s="182">
        <f t="shared" si="205"/>
        <v>44860</v>
      </c>
      <c r="Q811" s="181">
        <v>0</v>
      </c>
      <c r="R811" s="183">
        <v>0</v>
      </c>
      <c r="S811" s="181">
        <v>0</v>
      </c>
      <c r="T811" s="181">
        <v>0</v>
      </c>
      <c r="U811" s="181">
        <v>0</v>
      </c>
      <c r="V811" s="181">
        <v>0</v>
      </c>
      <c r="W811" s="181">
        <v>0</v>
      </c>
      <c r="X811" s="181">
        <v>0</v>
      </c>
      <c r="Y811" s="181">
        <v>0</v>
      </c>
      <c r="Z811" s="181">
        <v>0</v>
      </c>
      <c r="AA811" s="181">
        <v>0</v>
      </c>
      <c r="AB811" s="226">
        <f t="shared" si="201"/>
        <v>0</v>
      </c>
      <c r="AD811" s="182">
        <f t="shared" si="206"/>
        <v>44860</v>
      </c>
      <c r="AE811" s="301">
        <f>S811*Assumption!$K$7</f>
        <v>0</v>
      </c>
      <c r="AF811" s="301">
        <f>T811*Assumption!$K$10</f>
        <v>0</v>
      </c>
      <c r="AG811" s="301">
        <f>U811*Assumption!$K$9</f>
        <v>0</v>
      </c>
      <c r="AH811" s="301">
        <f>V811*Assumption!$K$11</f>
        <v>0</v>
      </c>
      <c r="AI811" s="301">
        <f>W811*Assumption!$K$6</f>
        <v>0</v>
      </c>
      <c r="AJ811" s="301">
        <f>X811*Assumption!$K$8</f>
        <v>0</v>
      </c>
      <c r="AK811" s="301">
        <f>Y811*Assumption!$K$12</f>
        <v>0</v>
      </c>
      <c r="AL811" s="301">
        <f>Z811*Assumption!$K$14</f>
        <v>0</v>
      </c>
      <c r="AM811" s="301">
        <f>AA811*Assumption!$K$13</f>
        <v>0</v>
      </c>
      <c r="AN811" s="226">
        <f t="shared" si="202"/>
        <v>0</v>
      </c>
    </row>
    <row r="812" spans="2:40" x14ac:dyDescent="0.35">
      <c r="B812" s="180">
        <f t="shared" si="204"/>
        <v>44861</v>
      </c>
      <c r="C812" s="181">
        <v>0</v>
      </c>
      <c r="D812" s="178">
        <f t="shared" si="203"/>
        <v>0</v>
      </c>
      <c r="E812" s="181">
        <v>0</v>
      </c>
      <c r="F812" s="181">
        <v>0</v>
      </c>
      <c r="G812" s="181">
        <v>0</v>
      </c>
      <c r="H812" s="181">
        <v>0</v>
      </c>
      <c r="I812" s="181">
        <v>0</v>
      </c>
      <c r="J812" s="181">
        <v>0</v>
      </c>
      <c r="K812" s="181">
        <v>0</v>
      </c>
      <c r="L812" s="181">
        <v>0</v>
      </c>
      <c r="M812" s="181">
        <v>0</v>
      </c>
      <c r="N812" s="179">
        <v>0</v>
      </c>
      <c r="O812" s="54"/>
      <c r="P812" s="182">
        <f t="shared" si="205"/>
        <v>44861</v>
      </c>
      <c r="Q812" s="181">
        <v>0</v>
      </c>
      <c r="R812" s="183">
        <v>0</v>
      </c>
      <c r="S812" s="181">
        <v>0</v>
      </c>
      <c r="T812" s="181">
        <v>0</v>
      </c>
      <c r="U812" s="181">
        <v>0</v>
      </c>
      <c r="V812" s="181">
        <v>0</v>
      </c>
      <c r="W812" s="181">
        <v>0</v>
      </c>
      <c r="X812" s="181">
        <v>0</v>
      </c>
      <c r="Y812" s="181">
        <v>0</v>
      </c>
      <c r="Z812" s="181">
        <v>0</v>
      </c>
      <c r="AA812" s="181">
        <v>0</v>
      </c>
      <c r="AB812" s="226">
        <f t="shared" si="201"/>
        <v>0</v>
      </c>
      <c r="AD812" s="182">
        <f t="shared" si="206"/>
        <v>44861</v>
      </c>
      <c r="AE812" s="301">
        <f>S812*Assumption!$K$7</f>
        <v>0</v>
      </c>
      <c r="AF812" s="301">
        <f>T812*Assumption!$K$10</f>
        <v>0</v>
      </c>
      <c r="AG812" s="301">
        <f>U812*Assumption!$K$9</f>
        <v>0</v>
      </c>
      <c r="AH812" s="301">
        <f>V812*Assumption!$K$11</f>
        <v>0</v>
      </c>
      <c r="AI812" s="301">
        <f>W812*Assumption!$K$6</f>
        <v>0</v>
      </c>
      <c r="AJ812" s="301">
        <f>X812*Assumption!$K$8</f>
        <v>0</v>
      </c>
      <c r="AK812" s="301">
        <f>Y812*Assumption!$K$12</f>
        <v>0</v>
      </c>
      <c r="AL812" s="301">
        <f>Z812*Assumption!$K$14</f>
        <v>0</v>
      </c>
      <c r="AM812" s="301">
        <f>AA812*Assumption!$K$13</f>
        <v>0</v>
      </c>
      <c r="AN812" s="226">
        <f t="shared" si="202"/>
        <v>0</v>
      </c>
    </row>
    <row r="813" spans="2:40" x14ac:dyDescent="0.35">
      <c r="B813" s="180">
        <f t="shared" si="204"/>
        <v>44862</v>
      </c>
      <c r="C813" s="181">
        <v>0</v>
      </c>
      <c r="D813" s="178">
        <f t="shared" si="203"/>
        <v>0</v>
      </c>
      <c r="E813" s="181">
        <v>0</v>
      </c>
      <c r="F813" s="181">
        <v>0</v>
      </c>
      <c r="G813" s="181">
        <v>0</v>
      </c>
      <c r="H813" s="181">
        <v>0</v>
      </c>
      <c r="I813" s="181">
        <v>0</v>
      </c>
      <c r="J813" s="181">
        <v>0</v>
      </c>
      <c r="K813" s="181">
        <v>0</v>
      </c>
      <c r="L813" s="181">
        <v>0</v>
      </c>
      <c r="M813" s="181">
        <v>0</v>
      </c>
      <c r="N813" s="179">
        <v>0</v>
      </c>
      <c r="O813" s="54"/>
      <c r="P813" s="182">
        <f t="shared" si="205"/>
        <v>44862</v>
      </c>
      <c r="Q813" s="181">
        <v>0</v>
      </c>
      <c r="R813" s="183">
        <v>0</v>
      </c>
      <c r="S813" s="181">
        <v>0</v>
      </c>
      <c r="T813" s="181">
        <v>0</v>
      </c>
      <c r="U813" s="181">
        <v>0</v>
      </c>
      <c r="V813" s="181">
        <v>0</v>
      </c>
      <c r="W813" s="181">
        <v>0</v>
      </c>
      <c r="X813" s="181">
        <v>0</v>
      </c>
      <c r="Y813" s="181">
        <v>0</v>
      </c>
      <c r="Z813" s="181">
        <v>0</v>
      </c>
      <c r="AA813" s="181">
        <v>0</v>
      </c>
      <c r="AB813" s="226">
        <f t="shared" si="201"/>
        <v>0</v>
      </c>
      <c r="AD813" s="182">
        <f t="shared" si="206"/>
        <v>44862</v>
      </c>
      <c r="AE813" s="301">
        <f>S813*Assumption!$K$7</f>
        <v>0</v>
      </c>
      <c r="AF813" s="301">
        <f>T813*Assumption!$K$10</f>
        <v>0</v>
      </c>
      <c r="AG813" s="301">
        <f>U813*Assumption!$K$9</f>
        <v>0</v>
      </c>
      <c r="AH813" s="301">
        <f>V813*Assumption!$K$11</f>
        <v>0</v>
      </c>
      <c r="AI813" s="301">
        <f>W813*Assumption!$K$6</f>
        <v>0</v>
      </c>
      <c r="AJ813" s="301">
        <f>X813*Assumption!$K$8</f>
        <v>0</v>
      </c>
      <c r="AK813" s="301">
        <f>Y813*Assumption!$K$12</f>
        <v>0</v>
      </c>
      <c r="AL813" s="301">
        <f>Z813*Assumption!$K$14</f>
        <v>0</v>
      </c>
      <c r="AM813" s="301">
        <f>AA813*Assumption!$K$13</f>
        <v>0</v>
      </c>
      <c r="AN813" s="226">
        <f t="shared" si="202"/>
        <v>0</v>
      </c>
    </row>
    <row r="814" spans="2:40" x14ac:dyDescent="0.35">
      <c r="B814" s="180">
        <f t="shared" si="204"/>
        <v>44863</v>
      </c>
      <c r="C814" s="181">
        <v>0</v>
      </c>
      <c r="D814" s="178">
        <f t="shared" si="203"/>
        <v>0</v>
      </c>
      <c r="E814" s="181">
        <v>0</v>
      </c>
      <c r="F814" s="181">
        <v>0</v>
      </c>
      <c r="G814" s="181">
        <v>0</v>
      </c>
      <c r="H814" s="181">
        <v>0</v>
      </c>
      <c r="I814" s="181">
        <v>0</v>
      </c>
      <c r="J814" s="181">
        <v>0</v>
      </c>
      <c r="K814" s="181">
        <v>0</v>
      </c>
      <c r="L814" s="181">
        <v>0</v>
      </c>
      <c r="M814" s="181">
        <v>0</v>
      </c>
      <c r="N814" s="179">
        <v>0</v>
      </c>
      <c r="O814" s="54"/>
      <c r="P814" s="182">
        <f t="shared" si="205"/>
        <v>44863</v>
      </c>
      <c r="Q814" s="181">
        <v>0</v>
      </c>
      <c r="R814" s="183">
        <v>0</v>
      </c>
      <c r="S814" s="181">
        <v>0</v>
      </c>
      <c r="T814" s="181">
        <v>0</v>
      </c>
      <c r="U814" s="181">
        <v>0</v>
      </c>
      <c r="V814" s="181">
        <v>0</v>
      </c>
      <c r="W814" s="181">
        <v>0</v>
      </c>
      <c r="X814" s="181">
        <v>0</v>
      </c>
      <c r="Y814" s="181">
        <v>0</v>
      </c>
      <c r="Z814" s="181">
        <v>0</v>
      </c>
      <c r="AA814" s="181">
        <v>0</v>
      </c>
      <c r="AB814" s="226">
        <f t="shared" si="201"/>
        <v>0</v>
      </c>
      <c r="AD814" s="182">
        <f t="shared" si="206"/>
        <v>44863</v>
      </c>
      <c r="AE814" s="301">
        <f>S814*Assumption!$K$7</f>
        <v>0</v>
      </c>
      <c r="AF814" s="301">
        <f>T814*Assumption!$K$10</f>
        <v>0</v>
      </c>
      <c r="AG814" s="301">
        <f>U814*Assumption!$K$9</f>
        <v>0</v>
      </c>
      <c r="AH814" s="301">
        <f>V814*Assumption!$K$11</f>
        <v>0</v>
      </c>
      <c r="AI814" s="301">
        <f>W814*Assumption!$K$6</f>
        <v>0</v>
      </c>
      <c r="AJ814" s="301">
        <f>X814*Assumption!$K$8</f>
        <v>0</v>
      </c>
      <c r="AK814" s="301">
        <f>Y814*Assumption!$K$12</f>
        <v>0</v>
      </c>
      <c r="AL814" s="301">
        <f>Z814*Assumption!$K$14</f>
        <v>0</v>
      </c>
      <c r="AM814" s="301">
        <f>AA814*Assumption!$K$13</f>
        <v>0</v>
      </c>
      <c r="AN814" s="226">
        <f t="shared" si="202"/>
        <v>0</v>
      </c>
    </row>
    <row r="815" spans="2:40" x14ac:dyDescent="0.35">
      <c r="B815" s="180">
        <f t="shared" si="204"/>
        <v>44864</v>
      </c>
      <c r="C815" s="181">
        <v>0</v>
      </c>
      <c r="D815" s="178">
        <f t="shared" si="203"/>
        <v>0</v>
      </c>
      <c r="E815" s="181">
        <v>0</v>
      </c>
      <c r="F815" s="181">
        <v>0</v>
      </c>
      <c r="G815" s="181">
        <v>0</v>
      </c>
      <c r="H815" s="181">
        <v>0</v>
      </c>
      <c r="I815" s="181">
        <v>0</v>
      </c>
      <c r="J815" s="181">
        <v>0</v>
      </c>
      <c r="K815" s="181">
        <v>0</v>
      </c>
      <c r="L815" s="181">
        <v>0</v>
      </c>
      <c r="M815" s="181">
        <v>0</v>
      </c>
      <c r="N815" s="179">
        <v>0</v>
      </c>
      <c r="O815" s="54"/>
      <c r="P815" s="182">
        <f t="shared" si="205"/>
        <v>44864</v>
      </c>
      <c r="Q815" s="181">
        <v>0</v>
      </c>
      <c r="R815" s="183">
        <v>0</v>
      </c>
      <c r="S815" s="181">
        <v>0</v>
      </c>
      <c r="T815" s="181">
        <v>0</v>
      </c>
      <c r="U815" s="181">
        <v>0</v>
      </c>
      <c r="V815" s="181">
        <v>0</v>
      </c>
      <c r="W815" s="181">
        <v>0</v>
      </c>
      <c r="X815" s="181">
        <v>0</v>
      </c>
      <c r="Y815" s="181">
        <v>0</v>
      </c>
      <c r="Z815" s="181">
        <v>0</v>
      </c>
      <c r="AA815" s="181">
        <v>0</v>
      </c>
      <c r="AB815" s="226">
        <f t="shared" si="201"/>
        <v>0</v>
      </c>
      <c r="AD815" s="182">
        <f t="shared" si="206"/>
        <v>44864</v>
      </c>
      <c r="AE815" s="301">
        <f>S815*Assumption!$K$7</f>
        <v>0</v>
      </c>
      <c r="AF815" s="301">
        <f>T815*Assumption!$K$10</f>
        <v>0</v>
      </c>
      <c r="AG815" s="301">
        <f>U815*Assumption!$K$9</f>
        <v>0</v>
      </c>
      <c r="AH815" s="301">
        <f>V815*Assumption!$K$11</f>
        <v>0</v>
      </c>
      <c r="AI815" s="301">
        <f>W815*Assumption!$K$6</f>
        <v>0</v>
      </c>
      <c r="AJ815" s="301">
        <f>X815*Assumption!$K$8</f>
        <v>0</v>
      </c>
      <c r="AK815" s="301">
        <f>Y815*Assumption!$K$12</f>
        <v>0</v>
      </c>
      <c r="AL815" s="301">
        <f>Z815*Assumption!$K$14</f>
        <v>0</v>
      </c>
      <c r="AM815" s="301">
        <f>AA815*Assumption!$K$13</f>
        <v>0</v>
      </c>
      <c r="AN815" s="226">
        <f t="shared" si="202"/>
        <v>0</v>
      </c>
    </row>
    <row r="816" spans="2:40" ht="15" thickBot="1" x14ac:dyDescent="0.4">
      <c r="B816" s="194" t="s">
        <v>183</v>
      </c>
      <c r="C816" s="197">
        <f t="shared" ref="C816:N816" si="207">SUM(C786:C815)</f>
        <v>1680</v>
      </c>
      <c r="D816" s="197">
        <f t="shared" si="207"/>
        <v>4838.3999999999987</v>
      </c>
      <c r="E816" s="197">
        <f t="shared" si="207"/>
        <v>336</v>
      </c>
      <c r="F816" s="197">
        <f t="shared" si="207"/>
        <v>273</v>
      </c>
      <c r="G816" s="197">
        <f t="shared" si="207"/>
        <v>1881</v>
      </c>
      <c r="H816" s="197">
        <f t="shared" si="207"/>
        <v>67.2</v>
      </c>
      <c r="I816" s="197">
        <f t="shared" si="207"/>
        <v>891</v>
      </c>
      <c r="J816" s="197">
        <f t="shared" si="207"/>
        <v>50.400000000000013</v>
      </c>
      <c r="K816" s="197">
        <f t="shared" si="207"/>
        <v>2520.2999999999997</v>
      </c>
      <c r="L816" s="197">
        <f t="shared" si="207"/>
        <v>4200</v>
      </c>
      <c r="M816" s="197">
        <f t="shared" si="207"/>
        <v>0</v>
      </c>
      <c r="N816" s="198">
        <f t="shared" si="207"/>
        <v>0</v>
      </c>
      <c r="P816" s="194" t="s">
        <v>183</v>
      </c>
      <c r="Q816" s="197">
        <f>SUM(Q786:Q815)</f>
        <v>1680</v>
      </c>
      <c r="R816" s="197">
        <f>SUM(R786:R815)</f>
        <v>4838.3999999999987</v>
      </c>
      <c r="S816" s="197">
        <f>SUM(S786:S815)</f>
        <v>1366.8000000000002</v>
      </c>
      <c r="T816" s="197">
        <f>SUM(T786:T815)</f>
        <v>2308.8000000000002</v>
      </c>
      <c r="U816" s="197">
        <f t="shared" ref="U816:AB816" si="208">SUM(U786:U815)</f>
        <v>958.67999999999984</v>
      </c>
      <c r="V816" s="197">
        <f t="shared" si="208"/>
        <v>0</v>
      </c>
      <c r="W816" s="197">
        <f t="shared" si="208"/>
        <v>0</v>
      </c>
      <c r="X816" s="197">
        <f t="shared" si="208"/>
        <v>0</v>
      </c>
      <c r="Y816" s="197">
        <f t="shared" si="208"/>
        <v>0</v>
      </c>
      <c r="Z816" s="197">
        <f t="shared" si="208"/>
        <v>0</v>
      </c>
      <c r="AA816" s="197">
        <f t="shared" si="208"/>
        <v>0</v>
      </c>
      <c r="AB816" s="198">
        <f t="shared" si="208"/>
        <v>4634.2800000000007</v>
      </c>
      <c r="AD816" s="194" t="s">
        <v>183</v>
      </c>
      <c r="AE816" s="197">
        <f>SUM(AE786:AE815)</f>
        <v>113444.4</v>
      </c>
      <c r="AF816" s="197">
        <f>SUM(AF786:AF815)</f>
        <v>94660.800000000003</v>
      </c>
      <c r="AG816" s="197">
        <f t="shared" ref="AG816:AN816" si="209">SUM(AG786:AG815)</f>
        <v>52727.4</v>
      </c>
      <c r="AH816" s="197">
        <f t="shared" si="209"/>
        <v>0</v>
      </c>
      <c r="AI816" s="197">
        <f t="shared" si="209"/>
        <v>0</v>
      </c>
      <c r="AJ816" s="197">
        <f t="shared" si="209"/>
        <v>0</v>
      </c>
      <c r="AK816" s="197">
        <f t="shared" si="209"/>
        <v>0</v>
      </c>
      <c r="AL816" s="197">
        <f t="shared" si="209"/>
        <v>0</v>
      </c>
      <c r="AM816" s="197">
        <f t="shared" si="209"/>
        <v>0</v>
      </c>
      <c r="AN816" s="198">
        <f t="shared" si="209"/>
        <v>260832.6</v>
      </c>
    </row>
    <row r="817" spans="2:40" x14ac:dyDescent="0.35">
      <c r="B817" s="190"/>
      <c r="C817" s="191"/>
      <c r="D817" s="191"/>
      <c r="E817" s="191"/>
      <c r="F817" s="191"/>
      <c r="G817" s="191"/>
      <c r="H817" s="191"/>
      <c r="I817" s="191"/>
      <c r="J817" s="191"/>
      <c r="K817" s="191"/>
      <c r="L817" s="191"/>
      <c r="M817" s="191"/>
      <c r="N817" s="191"/>
      <c r="P817" s="190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  <c r="AA817" s="191"/>
      <c r="AB817" s="191"/>
      <c r="AD817" s="190"/>
      <c r="AE817" s="191"/>
      <c r="AF817" s="191"/>
      <c r="AG817" s="191"/>
      <c r="AH817" s="191"/>
      <c r="AI817" s="191"/>
      <c r="AJ817" s="191"/>
      <c r="AK817" s="191"/>
      <c r="AL817" s="191"/>
      <c r="AM817" s="191"/>
      <c r="AN817" s="191"/>
    </row>
    <row r="818" spans="2:40" ht="15" thickBot="1" x14ac:dyDescent="0.4">
      <c r="B818" s="190"/>
      <c r="C818" s="191"/>
      <c r="D818" s="191"/>
      <c r="E818" s="191"/>
      <c r="F818" s="191"/>
      <c r="G818" s="191"/>
      <c r="H818" s="191"/>
      <c r="I818" s="191"/>
      <c r="J818" s="191"/>
      <c r="K818" s="191"/>
      <c r="L818" s="191"/>
      <c r="M818" s="191"/>
      <c r="N818" s="191"/>
      <c r="P818" s="190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  <c r="AA818" s="191"/>
      <c r="AB818" s="191"/>
      <c r="AD818" s="190"/>
      <c r="AE818" s="191"/>
      <c r="AF818" s="191"/>
      <c r="AG818" s="191"/>
      <c r="AH818" s="191"/>
      <c r="AI818" s="191"/>
      <c r="AJ818" s="191"/>
      <c r="AK818" s="191"/>
      <c r="AL818" s="191"/>
      <c r="AM818" s="191"/>
      <c r="AN818" s="191"/>
    </row>
    <row r="819" spans="2:40" ht="21" x14ac:dyDescent="0.5">
      <c r="B819" s="565" t="s">
        <v>211</v>
      </c>
      <c r="C819" s="566"/>
      <c r="D819" s="566"/>
      <c r="E819" s="566"/>
      <c r="F819" s="566"/>
      <c r="G819" s="566"/>
      <c r="H819" s="566"/>
      <c r="I819" s="566"/>
      <c r="J819" s="566"/>
      <c r="K819" s="566"/>
      <c r="L819" s="566"/>
      <c r="M819" s="566"/>
      <c r="N819" s="567"/>
      <c r="P819" s="565" t="s">
        <v>211</v>
      </c>
      <c r="Q819" s="566"/>
      <c r="R819" s="566"/>
      <c r="S819" s="566"/>
      <c r="T819" s="566"/>
      <c r="U819" s="566"/>
      <c r="V819" s="566"/>
      <c r="W819" s="566"/>
      <c r="X819" s="566"/>
      <c r="Y819" s="566"/>
      <c r="Z819" s="566"/>
      <c r="AA819" s="566"/>
      <c r="AB819" s="567"/>
      <c r="AD819" s="565" t="s">
        <v>211</v>
      </c>
      <c r="AE819" s="566"/>
      <c r="AF819" s="566"/>
      <c r="AG819" s="566"/>
      <c r="AH819" s="566"/>
      <c r="AI819" s="566"/>
      <c r="AJ819" s="566"/>
      <c r="AK819" s="566"/>
      <c r="AL819" s="566"/>
      <c r="AM819" s="566"/>
      <c r="AN819" s="567"/>
    </row>
    <row r="820" spans="2:40" ht="21.5" thickBot="1" x14ac:dyDescent="0.55000000000000004">
      <c r="B820" s="574">
        <v>44866</v>
      </c>
      <c r="C820" s="575"/>
      <c r="D820" s="575"/>
      <c r="E820" s="575"/>
      <c r="F820" s="575"/>
      <c r="G820" s="575"/>
      <c r="H820" s="575"/>
      <c r="I820" s="575"/>
      <c r="J820" s="575"/>
      <c r="K820" s="575"/>
      <c r="L820" s="575"/>
      <c r="M820" s="575"/>
      <c r="N820" s="576"/>
      <c r="P820" s="568">
        <v>44866</v>
      </c>
      <c r="Q820" s="569"/>
      <c r="R820" s="569"/>
      <c r="S820" s="569"/>
      <c r="T820" s="569"/>
      <c r="U820" s="569"/>
      <c r="V820" s="569"/>
      <c r="W820" s="569"/>
      <c r="X820" s="569"/>
      <c r="Y820" s="569"/>
      <c r="Z820" s="569"/>
      <c r="AA820" s="569"/>
      <c r="AB820" s="570"/>
      <c r="AD820" s="568">
        <v>44866</v>
      </c>
      <c r="AE820" s="569"/>
      <c r="AF820" s="569"/>
      <c r="AG820" s="569"/>
      <c r="AH820" s="569"/>
      <c r="AI820" s="569"/>
      <c r="AJ820" s="569"/>
      <c r="AK820" s="569"/>
      <c r="AL820" s="569"/>
      <c r="AM820" s="569"/>
      <c r="AN820" s="570"/>
    </row>
    <row r="821" spans="2:40" ht="15" thickBot="1" x14ac:dyDescent="0.4">
      <c r="B821" s="577" t="s">
        <v>214</v>
      </c>
      <c r="C821" s="578"/>
      <c r="D821" s="578"/>
      <c r="E821" s="578"/>
      <c r="F821" s="578"/>
      <c r="G821" s="578"/>
      <c r="H821" s="578"/>
      <c r="I821" s="578"/>
      <c r="J821" s="578"/>
      <c r="K821" s="578"/>
      <c r="L821" s="578"/>
      <c r="M821" s="578"/>
      <c r="N821" s="579"/>
      <c r="P821" s="571" t="s">
        <v>213</v>
      </c>
      <c r="Q821" s="572"/>
      <c r="R821" s="572"/>
      <c r="S821" s="572"/>
      <c r="T821" s="572"/>
      <c r="U821" s="572"/>
      <c r="V821" s="572"/>
      <c r="W821" s="572"/>
      <c r="X821" s="572"/>
      <c r="Y821" s="572"/>
      <c r="Z821" s="572"/>
      <c r="AA821" s="572"/>
      <c r="AB821" s="573"/>
      <c r="AD821" s="571" t="s">
        <v>342</v>
      </c>
      <c r="AE821" s="572"/>
      <c r="AF821" s="572"/>
      <c r="AG821" s="572"/>
      <c r="AH821" s="572"/>
      <c r="AI821" s="572"/>
      <c r="AJ821" s="572"/>
      <c r="AK821" s="572"/>
      <c r="AL821" s="572"/>
      <c r="AM821" s="572"/>
      <c r="AN821" s="573"/>
    </row>
    <row r="822" spans="2:40" ht="29.5" thickBot="1" x14ac:dyDescent="0.4">
      <c r="B822" s="231" t="s">
        <v>10</v>
      </c>
      <c r="C822" s="176" t="s">
        <v>187</v>
      </c>
      <c r="D822" s="174" t="s">
        <v>188</v>
      </c>
      <c r="E822" s="176" t="s">
        <v>189</v>
      </c>
      <c r="F822" s="176" t="s">
        <v>47</v>
      </c>
      <c r="G822" s="176" t="s">
        <v>190</v>
      </c>
      <c r="H822" s="176" t="s">
        <v>345</v>
      </c>
      <c r="I822" s="176" t="s">
        <v>191</v>
      </c>
      <c r="J822" s="176" t="s">
        <v>192</v>
      </c>
      <c r="K822" s="176" t="s">
        <v>193</v>
      </c>
      <c r="L822" s="193" t="s">
        <v>194</v>
      </c>
      <c r="M822" s="176" t="s">
        <v>195</v>
      </c>
      <c r="N822" s="177" t="s">
        <v>196</v>
      </c>
      <c r="O822" s="232"/>
      <c r="P822" s="173" t="s">
        <v>10</v>
      </c>
      <c r="Q822" s="174" t="s">
        <v>187</v>
      </c>
      <c r="R822" s="174" t="s">
        <v>188</v>
      </c>
      <c r="S822" s="175" t="s">
        <v>197</v>
      </c>
      <c r="T822" s="174" t="s">
        <v>198</v>
      </c>
      <c r="U822" s="176" t="s">
        <v>199</v>
      </c>
      <c r="V822" s="176" t="s">
        <v>200</v>
      </c>
      <c r="W822" s="176" t="s">
        <v>201</v>
      </c>
      <c r="X822" s="176" t="s">
        <v>202</v>
      </c>
      <c r="Y822" s="176" t="s">
        <v>203</v>
      </c>
      <c r="Z822" s="176" t="s">
        <v>204</v>
      </c>
      <c r="AA822" s="176" t="s">
        <v>205</v>
      </c>
      <c r="AB822" s="177" t="s">
        <v>206</v>
      </c>
      <c r="AD822" s="173" t="s">
        <v>10</v>
      </c>
      <c r="AE822" s="175" t="s">
        <v>197</v>
      </c>
      <c r="AF822" s="174" t="s">
        <v>198</v>
      </c>
      <c r="AG822" s="176" t="s">
        <v>199</v>
      </c>
      <c r="AH822" s="176" t="s">
        <v>200</v>
      </c>
      <c r="AI822" s="176" t="s">
        <v>201</v>
      </c>
      <c r="AJ822" s="176" t="s">
        <v>202</v>
      </c>
      <c r="AK822" s="176" t="s">
        <v>203</v>
      </c>
      <c r="AL822" s="176" t="s">
        <v>204</v>
      </c>
      <c r="AM822" s="176" t="s">
        <v>205</v>
      </c>
      <c r="AN822" s="177" t="s">
        <v>339</v>
      </c>
    </row>
    <row r="823" spans="2:40" x14ac:dyDescent="0.35">
      <c r="B823" s="180">
        <v>44866</v>
      </c>
      <c r="C823" s="178">
        <v>140</v>
      </c>
      <c r="D823" s="178">
        <f>C823*2.88</f>
        <v>403.2</v>
      </c>
      <c r="E823" s="239">
        <v>28</v>
      </c>
      <c r="F823" s="239">
        <v>22</v>
      </c>
      <c r="G823" s="239">
        <v>157</v>
      </c>
      <c r="H823" s="239">
        <v>5.6</v>
      </c>
      <c r="I823" s="239">
        <v>74</v>
      </c>
      <c r="J823" s="239">
        <v>4.2</v>
      </c>
      <c r="K823" s="239">
        <v>210</v>
      </c>
      <c r="L823" s="239">
        <v>350</v>
      </c>
      <c r="M823" s="178">
        <v>0</v>
      </c>
      <c r="N823" s="240">
        <v>0</v>
      </c>
      <c r="O823" s="54"/>
      <c r="P823" s="180">
        <v>44866</v>
      </c>
      <c r="Q823" s="178">
        <v>140</v>
      </c>
      <c r="R823" s="178">
        <f t="shared" ref="R823:R838" si="210">Q823*2.88</f>
        <v>403.2</v>
      </c>
      <c r="S823" s="181">
        <v>52.800000000000004</v>
      </c>
      <c r="T823" s="181">
        <v>336</v>
      </c>
      <c r="U823" s="181">
        <v>0</v>
      </c>
      <c r="V823" s="181">
        <v>0</v>
      </c>
      <c r="W823" s="181">
        <v>0</v>
      </c>
      <c r="X823" s="181">
        <v>0</v>
      </c>
      <c r="Y823" s="181">
        <v>0</v>
      </c>
      <c r="Z823" s="181">
        <v>0</v>
      </c>
      <c r="AA823" s="181">
        <v>0</v>
      </c>
      <c r="AB823" s="206">
        <f t="shared" ref="AB823:AB852" si="211">SUM(S823:AA823)</f>
        <v>388.8</v>
      </c>
      <c r="AD823" s="180">
        <v>44866</v>
      </c>
      <c r="AE823" s="301">
        <f>S823*Assumption!$K$7</f>
        <v>4382.4000000000005</v>
      </c>
      <c r="AF823" s="301">
        <f>T823*Assumption!$K$10</f>
        <v>13776</v>
      </c>
      <c r="AG823" s="301">
        <f>U823*Assumption!$K$9</f>
        <v>0</v>
      </c>
      <c r="AH823" s="301">
        <f>V823*Assumption!$K$11</f>
        <v>0</v>
      </c>
      <c r="AI823" s="301">
        <f>W823*Assumption!$K$6</f>
        <v>0</v>
      </c>
      <c r="AJ823" s="301">
        <f>X823*Assumption!$K$8</f>
        <v>0</v>
      </c>
      <c r="AK823" s="301">
        <f>Y823*Assumption!$K$12</f>
        <v>0</v>
      </c>
      <c r="AL823" s="301">
        <f>Z823*Assumption!$K$14</f>
        <v>0</v>
      </c>
      <c r="AM823" s="301">
        <f>AA823*Assumption!$K$13</f>
        <v>0</v>
      </c>
      <c r="AN823" s="206">
        <f t="shared" ref="AN823:AN852" si="212">SUM(AE823:AM823)</f>
        <v>18158.400000000001</v>
      </c>
    </row>
    <row r="824" spans="2:40" x14ac:dyDescent="0.35">
      <c r="B824" s="180">
        <f>B823+1</f>
        <v>44867</v>
      </c>
      <c r="C824" s="178">
        <v>140</v>
      </c>
      <c r="D824" s="178">
        <f t="shared" ref="D824:D838" si="213">C824*2.88</f>
        <v>403.2</v>
      </c>
      <c r="E824" s="239">
        <v>28</v>
      </c>
      <c r="F824" s="239">
        <v>22</v>
      </c>
      <c r="G824" s="239">
        <v>157</v>
      </c>
      <c r="H824" s="239">
        <v>5.6</v>
      </c>
      <c r="I824" s="239">
        <v>74</v>
      </c>
      <c r="J824" s="239">
        <v>4.2</v>
      </c>
      <c r="K824" s="239">
        <v>210</v>
      </c>
      <c r="L824" s="239">
        <v>350</v>
      </c>
      <c r="M824" s="178">
        <v>0</v>
      </c>
      <c r="N824" s="240">
        <v>0</v>
      </c>
      <c r="O824" s="54"/>
      <c r="P824" s="182">
        <f>P823+1</f>
        <v>44867</v>
      </c>
      <c r="Q824" s="178">
        <v>140</v>
      </c>
      <c r="R824" s="200">
        <f t="shared" si="210"/>
        <v>403.2</v>
      </c>
      <c r="S824" s="181">
        <v>144</v>
      </c>
      <c r="T824" s="181">
        <v>240</v>
      </c>
      <c r="U824" s="181">
        <v>0</v>
      </c>
      <c r="V824" s="181">
        <v>0</v>
      </c>
      <c r="W824" s="181">
        <v>0</v>
      </c>
      <c r="X824" s="181">
        <v>0</v>
      </c>
      <c r="Y824" s="181">
        <v>0</v>
      </c>
      <c r="Z824" s="181">
        <v>0</v>
      </c>
      <c r="AA824" s="181">
        <v>0</v>
      </c>
      <c r="AB824" s="47">
        <f t="shared" si="211"/>
        <v>384</v>
      </c>
      <c r="AD824" s="182">
        <f>AD823+1</f>
        <v>44867</v>
      </c>
      <c r="AE824" s="301">
        <f>S824*Assumption!$K$7</f>
        <v>11952</v>
      </c>
      <c r="AF824" s="301">
        <f>T824*Assumption!$K$10</f>
        <v>9840</v>
      </c>
      <c r="AG824" s="301">
        <f>U824*Assumption!$K$9</f>
        <v>0</v>
      </c>
      <c r="AH824" s="301">
        <f>V824*Assumption!$K$11</f>
        <v>0</v>
      </c>
      <c r="AI824" s="301">
        <f>W824*Assumption!$K$6</f>
        <v>0</v>
      </c>
      <c r="AJ824" s="301">
        <f>X824*Assumption!$K$8</f>
        <v>0</v>
      </c>
      <c r="AK824" s="301">
        <f>Y824*Assumption!$K$12</f>
        <v>0</v>
      </c>
      <c r="AL824" s="301">
        <f>Z824*Assumption!$K$14</f>
        <v>0</v>
      </c>
      <c r="AM824" s="301">
        <f>AA824*Assumption!$K$13</f>
        <v>0</v>
      </c>
      <c r="AN824" s="47">
        <f t="shared" si="212"/>
        <v>21792</v>
      </c>
    </row>
    <row r="825" spans="2:40" x14ac:dyDescent="0.35">
      <c r="B825" s="180">
        <f t="shared" ref="B825:B852" si="214">B824+1</f>
        <v>44868</v>
      </c>
      <c r="C825" s="178">
        <v>140</v>
      </c>
      <c r="D825" s="178">
        <f t="shared" si="213"/>
        <v>403.2</v>
      </c>
      <c r="E825" s="239">
        <v>28</v>
      </c>
      <c r="F825" s="239">
        <v>22</v>
      </c>
      <c r="G825" s="239">
        <v>157</v>
      </c>
      <c r="H825" s="239">
        <v>5.6</v>
      </c>
      <c r="I825" s="239">
        <v>74</v>
      </c>
      <c r="J825" s="239">
        <v>4.2</v>
      </c>
      <c r="K825" s="239">
        <v>210</v>
      </c>
      <c r="L825" s="239">
        <v>350</v>
      </c>
      <c r="M825" s="178">
        <v>0</v>
      </c>
      <c r="N825" s="240">
        <v>0</v>
      </c>
      <c r="O825" s="54"/>
      <c r="P825" s="182">
        <f t="shared" ref="P825:P852" si="215">P824+1</f>
        <v>44868</v>
      </c>
      <c r="Q825" s="178">
        <v>140</v>
      </c>
      <c r="R825" s="200">
        <f t="shared" si="210"/>
        <v>403.2</v>
      </c>
      <c r="S825" s="181">
        <v>267.60000000000002</v>
      </c>
      <c r="T825" s="181">
        <v>120</v>
      </c>
      <c r="U825" s="181">
        <v>0</v>
      </c>
      <c r="V825" s="181">
        <v>0</v>
      </c>
      <c r="W825" s="181">
        <v>0</v>
      </c>
      <c r="X825" s="181">
        <v>0</v>
      </c>
      <c r="Y825" s="181">
        <v>0</v>
      </c>
      <c r="Z825" s="181">
        <v>0</v>
      </c>
      <c r="AA825" s="181">
        <v>0</v>
      </c>
      <c r="AB825" s="47">
        <f t="shared" si="211"/>
        <v>387.6</v>
      </c>
      <c r="AD825" s="182">
        <f t="shared" ref="AD825:AD852" si="216">AD824+1</f>
        <v>44868</v>
      </c>
      <c r="AE825" s="301">
        <f>S825*Assumption!$K$7</f>
        <v>22210.800000000003</v>
      </c>
      <c r="AF825" s="301">
        <f>T825*Assumption!$K$10</f>
        <v>4920</v>
      </c>
      <c r="AG825" s="301">
        <f>U825*Assumption!$K$9</f>
        <v>0</v>
      </c>
      <c r="AH825" s="301">
        <f>V825*Assumption!$K$11</f>
        <v>0</v>
      </c>
      <c r="AI825" s="301">
        <f>W825*Assumption!$K$6</f>
        <v>0</v>
      </c>
      <c r="AJ825" s="301">
        <f>X825*Assumption!$K$8</f>
        <v>0</v>
      </c>
      <c r="AK825" s="301">
        <f>Y825*Assumption!$K$12</f>
        <v>0</v>
      </c>
      <c r="AL825" s="301">
        <f>Z825*Assumption!$K$14</f>
        <v>0</v>
      </c>
      <c r="AM825" s="301">
        <f>AA825*Assumption!$K$13</f>
        <v>0</v>
      </c>
      <c r="AN825" s="47">
        <f t="shared" si="212"/>
        <v>27130.800000000003</v>
      </c>
    </row>
    <row r="826" spans="2:40" x14ac:dyDescent="0.35">
      <c r="B826" s="180">
        <f t="shared" si="214"/>
        <v>44869</v>
      </c>
      <c r="C826" s="178">
        <v>140</v>
      </c>
      <c r="D826" s="178">
        <f t="shared" si="213"/>
        <v>403.2</v>
      </c>
      <c r="E826" s="239">
        <v>28</v>
      </c>
      <c r="F826" s="239">
        <v>22</v>
      </c>
      <c r="G826" s="239">
        <v>220</v>
      </c>
      <c r="H826" s="181">
        <v>0</v>
      </c>
      <c r="I826" s="239">
        <v>150</v>
      </c>
      <c r="J826" s="239">
        <v>4.2</v>
      </c>
      <c r="K826" s="239">
        <v>210</v>
      </c>
      <c r="L826" s="239">
        <v>350</v>
      </c>
      <c r="M826" s="178">
        <v>0</v>
      </c>
      <c r="N826" s="240">
        <v>0</v>
      </c>
      <c r="O826" s="54"/>
      <c r="P826" s="182">
        <f t="shared" si="215"/>
        <v>44869</v>
      </c>
      <c r="Q826" s="178">
        <v>140</v>
      </c>
      <c r="R826" s="200">
        <f t="shared" si="210"/>
        <v>403.2</v>
      </c>
      <c r="S826" s="181">
        <v>45.6</v>
      </c>
      <c r="T826" s="181">
        <v>192</v>
      </c>
      <c r="U826" s="181">
        <v>0</v>
      </c>
      <c r="V826" s="181">
        <v>0</v>
      </c>
      <c r="W826" s="181">
        <v>0</v>
      </c>
      <c r="X826" s="181">
        <v>0</v>
      </c>
      <c r="Y826" s="181">
        <v>150</v>
      </c>
      <c r="Z826" s="181">
        <v>0</v>
      </c>
      <c r="AA826" s="181">
        <v>0</v>
      </c>
      <c r="AB826" s="47">
        <f t="shared" si="211"/>
        <v>387.6</v>
      </c>
      <c r="AD826" s="182">
        <f t="shared" si="216"/>
        <v>44869</v>
      </c>
      <c r="AE826" s="301">
        <f>S826*Assumption!$K$7</f>
        <v>3784.8</v>
      </c>
      <c r="AF826" s="301">
        <f>T826*Assumption!$K$10</f>
        <v>7872</v>
      </c>
      <c r="AG826" s="301">
        <f>U826*Assumption!$K$9</f>
        <v>0</v>
      </c>
      <c r="AH826" s="301">
        <f>V826*Assumption!$K$11</f>
        <v>0</v>
      </c>
      <c r="AI826" s="301">
        <f>W826*Assumption!$K$6</f>
        <v>0</v>
      </c>
      <c r="AJ826" s="301">
        <f>X826*Assumption!$K$8</f>
        <v>0</v>
      </c>
      <c r="AK826" s="301">
        <f>Y826*Assumption!$K$12</f>
        <v>4950</v>
      </c>
      <c r="AL826" s="301">
        <f>Z826*Assumption!$K$14</f>
        <v>0</v>
      </c>
      <c r="AM826" s="301">
        <f>AA826*Assumption!$K$13</f>
        <v>0</v>
      </c>
      <c r="AN826" s="47">
        <f t="shared" si="212"/>
        <v>16606.8</v>
      </c>
    </row>
    <row r="827" spans="2:40" x14ac:dyDescent="0.35">
      <c r="B827" s="180">
        <f t="shared" si="214"/>
        <v>44870</v>
      </c>
      <c r="C827" s="178">
        <v>140</v>
      </c>
      <c r="D827" s="178">
        <f t="shared" si="213"/>
        <v>403.2</v>
      </c>
      <c r="E827" s="239">
        <v>28</v>
      </c>
      <c r="F827" s="239">
        <v>22</v>
      </c>
      <c r="G827" s="239">
        <v>220</v>
      </c>
      <c r="H827" s="181">
        <v>0</v>
      </c>
      <c r="I827" s="239">
        <v>150</v>
      </c>
      <c r="J827" s="239">
        <v>4.2</v>
      </c>
      <c r="K827" s="239">
        <v>210</v>
      </c>
      <c r="L827" s="239">
        <v>350</v>
      </c>
      <c r="M827" s="178">
        <v>0</v>
      </c>
      <c r="N827" s="240">
        <v>0</v>
      </c>
      <c r="O827" s="54"/>
      <c r="P827" s="182">
        <f t="shared" si="215"/>
        <v>44870</v>
      </c>
      <c r="Q827" s="178">
        <v>140</v>
      </c>
      <c r="R827" s="200">
        <f t="shared" si="210"/>
        <v>403.2</v>
      </c>
      <c r="S827" s="181">
        <v>0</v>
      </c>
      <c r="T827" s="181">
        <v>144</v>
      </c>
      <c r="U827" s="181">
        <v>180</v>
      </c>
      <c r="V827" s="181">
        <v>0</v>
      </c>
      <c r="W827" s="181">
        <v>0</v>
      </c>
      <c r="X827" s="183">
        <v>67.5</v>
      </c>
      <c r="Y827" s="181">
        <v>0</v>
      </c>
      <c r="Z827" s="181">
        <v>0</v>
      </c>
      <c r="AA827" s="181">
        <v>0</v>
      </c>
      <c r="AB827" s="47">
        <f t="shared" si="211"/>
        <v>391.5</v>
      </c>
      <c r="AD827" s="182">
        <f t="shared" si="216"/>
        <v>44870</v>
      </c>
      <c r="AE827" s="301">
        <f>S827*Assumption!$K$7</f>
        <v>0</v>
      </c>
      <c r="AF827" s="301">
        <f>T827*Assumption!$K$10</f>
        <v>5904</v>
      </c>
      <c r="AG827" s="301">
        <f>U827*Assumption!$K$9</f>
        <v>9900</v>
      </c>
      <c r="AH827" s="301">
        <f>V827*Assumption!$K$11</f>
        <v>0</v>
      </c>
      <c r="AI827" s="301">
        <f>W827*Assumption!$K$6</f>
        <v>0</v>
      </c>
      <c r="AJ827" s="301">
        <f>X827*Assumption!$K$8</f>
        <v>4455</v>
      </c>
      <c r="AK827" s="301">
        <f>Y827*Assumption!$K$12</f>
        <v>0</v>
      </c>
      <c r="AL827" s="301">
        <f>Z827*Assumption!$K$14</f>
        <v>0</v>
      </c>
      <c r="AM827" s="301">
        <f>AA827*Assumption!$K$13</f>
        <v>0</v>
      </c>
      <c r="AN827" s="47">
        <f t="shared" si="212"/>
        <v>20259</v>
      </c>
    </row>
    <row r="828" spans="2:40" x14ac:dyDescent="0.35">
      <c r="B828" s="180">
        <f t="shared" si="214"/>
        <v>44871</v>
      </c>
      <c r="C828" s="178">
        <v>140</v>
      </c>
      <c r="D828" s="178">
        <f t="shared" si="213"/>
        <v>403.2</v>
      </c>
      <c r="E828" s="239">
        <v>28</v>
      </c>
      <c r="F828" s="239">
        <v>22</v>
      </c>
      <c r="G828" s="239">
        <v>220</v>
      </c>
      <c r="H828" s="181">
        <v>0</v>
      </c>
      <c r="I828" s="239">
        <v>150</v>
      </c>
      <c r="J828" s="239">
        <v>4.2</v>
      </c>
      <c r="K828" s="239">
        <v>210</v>
      </c>
      <c r="L828" s="239">
        <v>350</v>
      </c>
      <c r="M828" s="178">
        <v>0</v>
      </c>
      <c r="N828" s="240">
        <v>0</v>
      </c>
      <c r="O828" s="54"/>
      <c r="P828" s="182">
        <f t="shared" si="215"/>
        <v>44871</v>
      </c>
      <c r="Q828" s="178">
        <v>140</v>
      </c>
      <c r="R828" s="200">
        <f t="shared" si="210"/>
        <v>403.2</v>
      </c>
      <c r="S828" s="181">
        <v>390</v>
      </c>
      <c r="T828" s="181">
        <v>0</v>
      </c>
      <c r="U828" s="181">
        <v>0</v>
      </c>
      <c r="V828" s="181">
        <v>0</v>
      </c>
      <c r="W828" s="181">
        <v>0</v>
      </c>
      <c r="X828" s="181">
        <v>0</v>
      </c>
      <c r="Y828" s="181">
        <v>0</v>
      </c>
      <c r="Z828" s="181">
        <v>0</v>
      </c>
      <c r="AA828" s="181">
        <v>0</v>
      </c>
      <c r="AB828" s="47">
        <f t="shared" si="211"/>
        <v>390</v>
      </c>
      <c r="AD828" s="182">
        <f t="shared" si="216"/>
        <v>44871</v>
      </c>
      <c r="AE828" s="301">
        <f>S828*Assumption!$K$7</f>
        <v>32370</v>
      </c>
      <c r="AF828" s="301">
        <f>T828*Assumption!$K$10</f>
        <v>0</v>
      </c>
      <c r="AG828" s="301">
        <f>U828*Assumption!$K$9</f>
        <v>0</v>
      </c>
      <c r="AH828" s="301">
        <f>V828*Assumption!$K$11</f>
        <v>0</v>
      </c>
      <c r="AI828" s="301">
        <f>W828*Assumption!$K$6</f>
        <v>0</v>
      </c>
      <c r="AJ828" s="301">
        <f>X828*Assumption!$K$8</f>
        <v>0</v>
      </c>
      <c r="AK828" s="301">
        <f>Y828*Assumption!$K$12</f>
        <v>0</v>
      </c>
      <c r="AL828" s="301">
        <f>Z828*Assumption!$K$14</f>
        <v>0</v>
      </c>
      <c r="AM828" s="301">
        <f>AA828*Assumption!$K$13</f>
        <v>0</v>
      </c>
      <c r="AN828" s="47">
        <f t="shared" si="212"/>
        <v>32370</v>
      </c>
    </row>
    <row r="829" spans="2:40" x14ac:dyDescent="0.35">
      <c r="B829" s="180">
        <f t="shared" si="214"/>
        <v>44872</v>
      </c>
      <c r="C829" s="178">
        <v>140</v>
      </c>
      <c r="D829" s="178">
        <f t="shared" si="213"/>
        <v>403.2</v>
      </c>
      <c r="E829" s="239">
        <v>26</v>
      </c>
      <c r="F829" s="239">
        <v>20</v>
      </c>
      <c r="G829" s="239">
        <v>215</v>
      </c>
      <c r="H829" s="181">
        <v>0</v>
      </c>
      <c r="I829" s="241">
        <v>180</v>
      </c>
      <c r="J829" s="239">
        <v>4.2</v>
      </c>
      <c r="K829" s="239">
        <v>210</v>
      </c>
      <c r="L829" s="239">
        <v>350</v>
      </c>
      <c r="M829" s="178">
        <v>0</v>
      </c>
      <c r="N829" s="240">
        <v>0</v>
      </c>
      <c r="O829" s="54"/>
      <c r="P829" s="182">
        <f t="shared" si="215"/>
        <v>44872</v>
      </c>
      <c r="Q829" s="178">
        <v>140</v>
      </c>
      <c r="R829" s="200">
        <f t="shared" si="210"/>
        <v>403.2</v>
      </c>
      <c r="S829" s="181">
        <v>216</v>
      </c>
      <c r="T829" s="181">
        <v>172.8</v>
      </c>
      <c r="U829" s="181">
        <v>0</v>
      </c>
      <c r="V829" s="181">
        <v>0</v>
      </c>
      <c r="W829" s="181">
        <v>0</v>
      </c>
      <c r="X829" s="181">
        <v>0</v>
      </c>
      <c r="Y829" s="181">
        <v>0</v>
      </c>
      <c r="Z829" s="181">
        <v>0</v>
      </c>
      <c r="AA829" s="181">
        <v>0</v>
      </c>
      <c r="AB829" s="47">
        <f t="shared" si="211"/>
        <v>388.8</v>
      </c>
      <c r="AD829" s="182">
        <f t="shared" si="216"/>
        <v>44872</v>
      </c>
      <c r="AE829" s="301">
        <f>S829*Assumption!$K$7</f>
        <v>17928</v>
      </c>
      <c r="AF829" s="301">
        <f>T829*Assumption!$K$10</f>
        <v>7084.8</v>
      </c>
      <c r="AG829" s="301">
        <f>U829*Assumption!$K$9</f>
        <v>0</v>
      </c>
      <c r="AH829" s="301">
        <f>V829*Assumption!$K$11</f>
        <v>0</v>
      </c>
      <c r="AI829" s="301">
        <f>W829*Assumption!$K$6</f>
        <v>0</v>
      </c>
      <c r="AJ829" s="301">
        <f>X829*Assumption!$K$8</f>
        <v>0</v>
      </c>
      <c r="AK829" s="301">
        <f>Y829*Assumption!$K$12</f>
        <v>0</v>
      </c>
      <c r="AL829" s="301">
        <f>Z829*Assumption!$K$14</f>
        <v>0</v>
      </c>
      <c r="AM829" s="301">
        <f>AA829*Assumption!$K$13</f>
        <v>0</v>
      </c>
      <c r="AN829" s="47">
        <f t="shared" si="212"/>
        <v>25012.799999999999</v>
      </c>
    </row>
    <row r="830" spans="2:40" x14ac:dyDescent="0.35">
      <c r="B830" s="180">
        <f t="shared" si="214"/>
        <v>44873</v>
      </c>
      <c r="C830" s="178">
        <v>140</v>
      </c>
      <c r="D830" s="178">
        <f t="shared" si="213"/>
        <v>403.2</v>
      </c>
      <c r="E830" s="239">
        <v>26</v>
      </c>
      <c r="F830" s="239">
        <v>20</v>
      </c>
      <c r="G830" s="239">
        <v>215</v>
      </c>
      <c r="H830" s="181">
        <v>0</v>
      </c>
      <c r="I830" s="241">
        <v>180</v>
      </c>
      <c r="J830" s="239">
        <v>4.2</v>
      </c>
      <c r="K830" s="239">
        <v>210</v>
      </c>
      <c r="L830" s="239">
        <v>350</v>
      </c>
      <c r="M830" s="178">
        <v>0</v>
      </c>
      <c r="N830" s="240">
        <v>0</v>
      </c>
      <c r="O830" s="54"/>
      <c r="P830" s="182">
        <f t="shared" si="215"/>
        <v>44873</v>
      </c>
      <c r="Q830" s="178">
        <v>140</v>
      </c>
      <c r="R830" s="200">
        <f t="shared" si="210"/>
        <v>403.2</v>
      </c>
      <c r="S830" s="181">
        <v>0</v>
      </c>
      <c r="T830" s="181">
        <v>386.40000000000003</v>
      </c>
      <c r="U830" s="181">
        <v>0</v>
      </c>
      <c r="V830" s="181">
        <v>0</v>
      </c>
      <c r="W830" s="181">
        <v>0</v>
      </c>
      <c r="X830" s="181">
        <v>0</v>
      </c>
      <c r="Y830" s="181">
        <v>0</v>
      </c>
      <c r="Z830" s="181">
        <v>0</v>
      </c>
      <c r="AA830" s="181">
        <v>0</v>
      </c>
      <c r="AB830" s="47">
        <f t="shared" si="211"/>
        <v>386.40000000000003</v>
      </c>
      <c r="AD830" s="182">
        <f t="shared" si="216"/>
        <v>44873</v>
      </c>
      <c r="AE830" s="301">
        <f>S830*Assumption!$K$7</f>
        <v>0</v>
      </c>
      <c r="AF830" s="301">
        <f>T830*Assumption!$K$10</f>
        <v>15842.400000000001</v>
      </c>
      <c r="AG830" s="301">
        <f>U830*Assumption!$K$9</f>
        <v>0</v>
      </c>
      <c r="AH830" s="301">
        <f>V830*Assumption!$K$11</f>
        <v>0</v>
      </c>
      <c r="AI830" s="301">
        <f>W830*Assumption!$K$6</f>
        <v>0</v>
      </c>
      <c r="AJ830" s="301">
        <f>X830*Assumption!$K$8</f>
        <v>0</v>
      </c>
      <c r="AK830" s="301">
        <f>Y830*Assumption!$K$12</f>
        <v>0</v>
      </c>
      <c r="AL830" s="301">
        <f>Z830*Assumption!$K$14</f>
        <v>0</v>
      </c>
      <c r="AM830" s="301">
        <f>AA830*Assumption!$K$13</f>
        <v>0</v>
      </c>
      <c r="AN830" s="47">
        <f t="shared" si="212"/>
        <v>15842.400000000001</v>
      </c>
    </row>
    <row r="831" spans="2:40" x14ac:dyDescent="0.35">
      <c r="B831" s="180">
        <f t="shared" si="214"/>
        <v>44874</v>
      </c>
      <c r="C831" s="178">
        <v>140</v>
      </c>
      <c r="D831" s="178">
        <f t="shared" si="213"/>
        <v>403.2</v>
      </c>
      <c r="E831" s="239">
        <v>26</v>
      </c>
      <c r="F831" s="239">
        <v>20</v>
      </c>
      <c r="G831" s="239">
        <v>215</v>
      </c>
      <c r="H831" s="181">
        <v>0</v>
      </c>
      <c r="I831" s="241">
        <v>180</v>
      </c>
      <c r="J831" s="239">
        <v>4.2</v>
      </c>
      <c r="K831" s="239">
        <v>210</v>
      </c>
      <c r="L831" s="239">
        <v>350</v>
      </c>
      <c r="M831" s="178">
        <v>0</v>
      </c>
      <c r="N831" s="240">
        <v>0</v>
      </c>
      <c r="O831" s="54"/>
      <c r="P831" s="182">
        <f t="shared" si="215"/>
        <v>44874</v>
      </c>
      <c r="Q831" s="178">
        <v>140</v>
      </c>
      <c r="R831" s="200">
        <f t="shared" si="210"/>
        <v>403.2</v>
      </c>
      <c r="S831" s="181">
        <v>211.20000000000002</v>
      </c>
      <c r="T831" s="181">
        <v>172.8</v>
      </c>
      <c r="U831" s="181">
        <v>0</v>
      </c>
      <c r="V831" s="181">
        <v>0</v>
      </c>
      <c r="W831" s="181">
        <v>0</v>
      </c>
      <c r="X831" s="181">
        <v>0</v>
      </c>
      <c r="Y831" s="181">
        <v>0</v>
      </c>
      <c r="Z831" s="181">
        <v>0</v>
      </c>
      <c r="AA831" s="181">
        <v>0</v>
      </c>
      <c r="AB831" s="47">
        <f t="shared" si="211"/>
        <v>384</v>
      </c>
      <c r="AD831" s="182">
        <f t="shared" si="216"/>
        <v>44874</v>
      </c>
      <c r="AE831" s="301">
        <f>S831*Assumption!$K$7</f>
        <v>17529.600000000002</v>
      </c>
      <c r="AF831" s="301">
        <f>T831*Assumption!$K$10</f>
        <v>7084.8</v>
      </c>
      <c r="AG831" s="301">
        <f>U831*Assumption!$K$9</f>
        <v>0</v>
      </c>
      <c r="AH831" s="301">
        <f>V831*Assumption!$K$11</f>
        <v>0</v>
      </c>
      <c r="AI831" s="301">
        <f>W831*Assumption!$K$6</f>
        <v>0</v>
      </c>
      <c r="AJ831" s="301">
        <f>X831*Assumption!$K$8</f>
        <v>0</v>
      </c>
      <c r="AK831" s="301">
        <f>Y831*Assumption!$K$12</f>
        <v>0</v>
      </c>
      <c r="AL831" s="301">
        <f>Z831*Assumption!$K$14</f>
        <v>0</v>
      </c>
      <c r="AM831" s="301">
        <f>AA831*Assumption!$K$13</f>
        <v>0</v>
      </c>
      <c r="AN831" s="47">
        <f t="shared" si="212"/>
        <v>24614.400000000001</v>
      </c>
    </row>
    <row r="832" spans="2:40" x14ac:dyDescent="0.35">
      <c r="B832" s="180">
        <f t="shared" si="214"/>
        <v>44875</v>
      </c>
      <c r="C832" s="178">
        <v>140</v>
      </c>
      <c r="D832" s="178">
        <f t="shared" si="213"/>
        <v>403.2</v>
      </c>
      <c r="E832" s="239">
        <v>30</v>
      </c>
      <c r="F832" s="239">
        <v>21</v>
      </c>
      <c r="G832" s="239">
        <v>190</v>
      </c>
      <c r="H832" s="181">
        <v>0</v>
      </c>
      <c r="I832" s="239">
        <v>160</v>
      </c>
      <c r="J832" s="239">
        <v>4.2</v>
      </c>
      <c r="K832" s="239">
        <v>210</v>
      </c>
      <c r="L832" s="239">
        <v>350</v>
      </c>
      <c r="M832" s="178">
        <v>0</v>
      </c>
      <c r="N832" s="240">
        <v>0</v>
      </c>
      <c r="O832" s="54"/>
      <c r="P832" s="182">
        <f t="shared" si="215"/>
        <v>44875</v>
      </c>
      <c r="Q832" s="178">
        <v>140</v>
      </c>
      <c r="R832" s="200">
        <f t="shared" si="210"/>
        <v>403.2</v>
      </c>
      <c r="S832" s="181">
        <v>54</v>
      </c>
      <c r="T832" s="181">
        <v>336</v>
      </c>
      <c r="U832" s="181">
        <v>0</v>
      </c>
      <c r="V832" s="181">
        <v>0</v>
      </c>
      <c r="W832" s="181">
        <v>0</v>
      </c>
      <c r="X832" s="181">
        <v>0</v>
      </c>
      <c r="Y832" s="181">
        <v>0</v>
      </c>
      <c r="Z832" s="181">
        <v>0</v>
      </c>
      <c r="AA832" s="181">
        <v>0</v>
      </c>
      <c r="AB832" s="47">
        <f t="shared" si="211"/>
        <v>390</v>
      </c>
      <c r="AD832" s="182">
        <f t="shared" si="216"/>
        <v>44875</v>
      </c>
      <c r="AE832" s="301">
        <f>S832*Assumption!$K$7</f>
        <v>4482</v>
      </c>
      <c r="AF832" s="301">
        <f>T832*Assumption!$K$10</f>
        <v>13776</v>
      </c>
      <c r="AG832" s="301">
        <f>U832*Assumption!$K$9</f>
        <v>0</v>
      </c>
      <c r="AH832" s="301">
        <f>V832*Assumption!$K$11</f>
        <v>0</v>
      </c>
      <c r="AI832" s="301">
        <f>W832*Assumption!$K$6</f>
        <v>0</v>
      </c>
      <c r="AJ832" s="301">
        <f>X832*Assumption!$K$8</f>
        <v>0</v>
      </c>
      <c r="AK832" s="301">
        <f>Y832*Assumption!$K$12</f>
        <v>0</v>
      </c>
      <c r="AL832" s="301">
        <f>Z832*Assumption!$K$14</f>
        <v>0</v>
      </c>
      <c r="AM832" s="301">
        <f>AA832*Assumption!$K$13</f>
        <v>0</v>
      </c>
      <c r="AN832" s="47">
        <f t="shared" si="212"/>
        <v>18258</v>
      </c>
    </row>
    <row r="833" spans="2:40" x14ac:dyDescent="0.35">
      <c r="B833" s="180">
        <f t="shared" si="214"/>
        <v>44876</v>
      </c>
      <c r="C833" s="178">
        <v>140</v>
      </c>
      <c r="D833" s="178">
        <f t="shared" si="213"/>
        <v>403.2</v>
      </c>
      <c r="E833" s="239">
        <v>30</v>
      </c>
      <c r="F833" s="239">
        <v>21</v>
      </c>
      <c r="G833" s="239">
        <v>190</v>
      </c>
      <c r="H833" s="181">
        <v>0</v>
      </c>
      <c r="I833" s="239">
        <v>160</v>
      </c>
      <c r="J833" s="239">
        <v>4.2</v>
      </c>
      <c r="K833" s="239">
        <v>210</v>
      </c>
      <c r="L833" s="239">
        <v>350</v>
      </c>
      <c r="M833" s="178">
        <v>0</v>
      </c>
      <c r="N833" s="240">
        <v>0</v>
      </c>
      <c r="O833" s="54"/>
      <c r="P833" s="182">
        <f t="shared" si="215"/>
        <v>44876</v>
      </c>
      <c r="Q833" s="178">
        <v>140</v>
      </c>
      <c r="R833" s="200">
        <f t="shared" si="210"/>
        <v>403.2</v>
      </c>
      <c r="S833" s="181">
        <v>204</v>
      </c>
      <c r="T833" s="181">
        <v>180</v>
      </c>
      <c r="U833" s="181">
        <v>0</v>
      </c>
      <c r="V833" s="181">
        <v>0</v>
      </c>
      <c r="W833" s="181">
        <v>0</v>
      </c>
      <c r="X833" s="181">
        <v>0</v>
      </c>
      <c r="Y833" s="181">
        <v>0</v>
      </c>
      <c r="Z833" s="181">
        <v>0</v>
      </c>
      <c r="AA833" s="181">
        <v>0</v>
      </c>
      <c r="AB833" s="47">
        <f t="shared" si="211"/>
        <v>384</v>
      </c>
      <c r="AD833" s="182">
        <f t="shared" si="216"/>
        <v>44876</v>
      </c>
      <c r="AE833" s="301">
        <f>S833*Assumption!$K$7</f>
        <v>16932</v>
      </c>
      <c r="AF833" s="301">
        <f>T833*Assumption!$K$10</f>
        <v>7380</v>
      </c>
      <c r="AG833" s="301">
        <f>U833*Assumption!$K$9</f>
        <v>0</v>
      </c>
      <c r="AH833" s="301">
        <f>V833*Assumption!$K$11</f>
        <v>0</v>
      </c>
      <c r="AI833" s="301">
        <f>W833*Assumption!$K$6</f>
        <v>0</v>
      </c>
      <c r="AJ833" s="301">
        <f>X833*Assumption!$K$8</f>
        <v>0</v>
      </c>
      <c r="AK833" s="301">
        <f>Y833*Assumption!$K$12</f>
        <v>0</v>
      </c>
      <c r="AL833" s="301">
        <f>Z833*Assumption!$K$14</f>
        <v>0</v>
      </c>
      <c r="AM833" s="301">
        <f>AA833*Assumption!$K$13</f>
        <v>0</v>
      </c>
      <c r="AN833" s="47">
        <f t="shared" si="212"/>
        <v>24312</v>
      </c>
    </row>
    <row r="834" spans="2:40" x14ac:dyDescent="0.35">
      <c r="B834" s="180">
        <f t="shared" si="214"/>
        <v>44877</v>
      </c>
      <c r="C834" s="178">
        <v>140</v>
      </c>
      <c r="D834" s="178">
        <f t="shared" si="213"/>
        <v>403.2</v>
      </c>
      <c r="E834" s="239">
        <v>30</v>
      </c>
      <c r="F834" s="239">
        <v>21</v>
      </c>
      <c r="G834" s="239">
        <v>190</v>
      </c>
      <c r="H834" s="181">
        <v>0</v>
      </c>
      <c r="I834" s="239">
        <v>160</v>
      </c>
      <c r="J834" s="239">
        <v>4.2</v>
      </c>
      <c r="K834" s="239">
        <v>210</v>
      </c>
      <c r="L834" s="239">
        <v>350</v>
      </c>
      <c r="M834" s="178">
        <v>0</v>
      </c>
      <c r="N834" s="240">
        <v>0</v>
      </c>
      <c r="O834" s="54"/>
      <c r="P834" s="182">
        <f t="shared" si="215"/>
        <v>44877</v>
      </c>
      <c r="Q834" s="178">
        <v>140</v>
      </c>
      <c r="R834" s="200">
        <f t="shared" si="210"/>
        <v>403.2</v>
      </c>
      <c r="S834" s="181">
        <v>36</v>
      </c>
      <c r="T834" s="181">
        <v>350.40000000000003</v>
      </c>
      <c r="U834" s="181">
        <v>0</v>
      </c>
      <c r="V834" s="181">
        <v>0</v>
      </c>
      <c r="W834" s="181">
        <v>0</v>
      </c>
      <c r="X834" s="181">
        <v>0</v>
      </c>
      <c r="Y834" s="181">
        <v>0</v>
      </c>
      <c r="Z834" s="181">
        <v>0</v>
      </c>
      <c r="AA834" s="181">
        <v>0</v>
      </c>
      <c r="AB834" s="47">
        <f t="shared" si="211"/>
        <v>386.40000000000003</v>
      </c>
      <c r="AD834" s="182">
        <f t="shared" si="216"/>
        <v>44877</v>
      </c>
      <c r="AE834" s="301">
        <f>S834*Assumption!$K$7</f>
        <v>2988</v>
      </c>
      <c r="AF834" s="301">
        <f>T834*Assumption!$K$10</f>
        <v>14366.400000000001</v>
      </c>
      <c r="AG834" s="301">
        <f>U834*Assumption!$K$9</f>
        <v>0</v>
      </c>
      <c r="AH834" s="301">
        <f>V834*Assumption!$K$11</f>
        <v>0</v>
      </c>
      <c r="AI834" s="301">
        <f>W834*Assumption!$K$6</f>
        <v>0</v>
      </c>
      <c r="AJ834" s="301">
        <f>X834*Assumption!$K$8</f>
        <v>0</v>
      </c>
      <c r="AK834" s="301">
        <f>Y834*Assumption!$K$12</f>
        <v>0</v>
      </c>
      <c r="AL834" s="301">
        <f>Z834*Assumption!$K$14</f>
        <v>0</v>
      </c>
      <c r="AM834" s="301">
        <f>AA834*Assumption!$K$13</f>
        <v>0</v>
      </c>
      <c r="AN834" s="47">
        <f t="shared" si="212"/>
        <v>17354.400000000001</v>
      </c>
    </row>
    <row r="835" spans="2:40" x14ac:dyDescent="0.35">
      <c r="B835" s="180">
        <f t="shared" si="214"/>
        <v>44878</v>
      </c>
      <c r="C835" s="178">
        <v>140</v>
      </c>
      <c r="D835" s="178">
        <f t="shared" si="213"/>
        <v>403.2</v>
      </c>
      <c r="E835" s="239">
        <v>30</v>
      </c>
      <c r="F835" s="239">
        <v>21</v>
      </c>
      <c r="G835" s="239">
        <v>190</v>
      </c>
      <c r="H835" s="181">
        <v>0</v>
      </c>
      <c r="I835" s="239">
        <v>160</v>
      </c>
      <c r="J835" s="239">
        <v>4.2</v>
      </c>
      <c r="K835" s="239">
        <v>210</v>
      </c>
      <c r="L835" s="239">
        <v>350</v>
      </c>
      <c r="M835" s="178">
        <v>0</v>
      </c>
      <c r="N835" s="240">
        <v>0</v>
      </c>
      <c r="O835" s="54"/>
      <c r="P835" s="182">
        <f t="shared" si="215"/>
        <v>44878</v>
      </c>
      <c r="Q835" s="178">
        <v>140</v>
      </c>
      <c r="R835" s="200">
        <f t="shared" si="210"/>
        <v>403.2</v>
      </c>
      <c r="S835" s="181">
        <v>180</v>
      </c>
      <c r="T835" s="181">
        <v>204</v>
      </c>
      <c r="U835" s="181">
        <v>0</v>
      </c>
      <c r="V835" s="181">
        <v>0</v>
      </c>
      <c r="W835" s="181">
        <v>0</v>
      </c>
      <c r="X835" s="181">
        <v>0</v>
      </c>
      <c r="Y835" s="181">
        <v>0</v>
      </c>
      <c r="Z835" s="181">
        <v>0</v>
      </c>
      <c r="AA835" s="181">
        <v>0</v>
      </c>
      <c r="AB835" s="226">
        <f t="shared" si="211"/>
        <v>384</v>
      </c>
      <c r="AD835" s="182">
        <f t="shared" si="216"/>
        <v>44878</v>
      </c>
      <c r="AE835" s="301">
        <f>S835*Assumption!$K$7</f>
        <v>14940</v>
      </c>
      <c r="AF835" s="301">
        <f>T835*Assumption!$K$10</f>
        <v>8364</v>
      </c>
      <c r="AG835" s="301">
        <f>U835*Assumption!$K$9</f>
        <v>0</v>
      </c>
      <c r="AH835" s="301">
        <f>V835*Assumption!$K$11</f>
        <v>0</v>
      </c>
      <c r="AI835" s="301">
        <f>W835*Assumption!$K$6</f>
        <v>0</v>
      </c>
      <c r="AJ835" s="301">
        <f>X835*Assumption!$K$8</f>
        <v>0</v>
      </c>
      <c r="AK835" s="301">
        <f>Y835*Assumption!$K$12</f>
        <v>0</v>
      </c>
      <c r="AL835" s="301">
        <f>Z835*Assumption!$K$14</f>
        <v>0</v>
      </c>
      <c r="AM835" s="301">
        <f>AA835*Assumption!$K$13</f>
        <v>0</v>
      </c>
      <c r="AN835" s="226">
        <f t="shared" si="212"/>
        <v>23304</v>
      </c>
    </row>
    <row r="836" spans="2:40" x14ac:dyDescent="0.35">
      <c r="B836" s="180">
        <f t="shared" si="214"/>
        <v>44879</v>
      </c>
      <c r="C836" s="178">
        <v>140</v>
      </c>
      <c r="D836" s="178">
        <f t="shared" si="213"/>
        <v>403.2</v>
      </c>
      <c r="E836" s="239">
        <v>30</v>
      </c>
      <c r="F836" s="239">
        <v>21</v>
      </c>
      <c r="G836" s="239">
        <v>190</v>
      </c>
      <c r="H836" s="181">
        <v>0</v>
      </c>
      <c r="I836" s="239">
        <v>160</v>
      </c>
      <c r="J836" s="239">
        <v>4.2</v>
      </c>
      <c r="K836" s="239">
        <v>210</v>
      </c>
      <c r="L836" s="239">
        <v>350</v>
      </c>
      <c r="M836" s="178">
        <v>0</v>
      </c>
      <c r="N836" s="240">
        <v>0</v>
      </c>
      <c r="O836" s="54"/>
      <c r="P836" s="182">
        <f t="shared" si="215"/>
        <v>44879</v>
      </c>
      <c r="Q836" s="178">
        <v>140</v>
      </c>
      <c r="R836" s="200">
        <f t="shared" si="210"/>
        <v>403.2</v>
      </c>
      <c r="S836" s="181">
        <v>132</v>
      </c>
      <c r="T836" s="181">
        <v>254.4</v>
      </c>
      <c r="U836" s="181">
        <v>0</v>
      </c>
      <c r="V836" s="181">
        <v>0</v>
      </c>
      <c r="W836" s="181">
        <v>0</v>
      </c>
      <c r="X836" s="181">
        <v>0</v>
      </c>
      <c r="Y836" s="181">
        <v>0</v>
      </c>
      <c r="Z836" s="181">
        <v>0</v>
      </c>
      <c r="AA836" s="181">
        <v>0</v>
      </c>
      <c r="AB836" s="226">
        <f t="shared" si="211"/>
        <v>386.4</v>
      </c>
      <c r="AD836" s="182">
        <f t="shared" si="216"/>
        <v>44879</v>
      </c>
      <c r="AE836" s="301">
        <f>S836*Assumption!$K$7</f>
        <v>10956</v>
      </c>
      <c r="AF836" s="301">
        <f>T836*Assumption!$K$10</f>
        <v>10430.4</v>
      </c>
      <c r="AG836" s="301">
        <f>U836*Assumption!$K$9</f>
        <v>0</v>
      </c>
      <c r="AH836" s="301">
        <f>V836*Assumption!$K$11</f>
        <v>0</v>
      </c>
      <c r="AI836" s="301">
        <f>W836*Assumption!$K$6</f>
        <v>0</v>
      </c>
      <c r="AJ836" s="301">
        <f>X836*Assumption!$K$8</f>
        <v>0</v>
      </c>
      <c r="AK836" s="301">
        <f>Y836*Assumption!$K$12</f>
        <v>0</v>
      </c>
      <c r="AL836" s="301">
        <f>Z836*Assumption!$K$14</f>
        <v>0</v>
      </c>
      <c r="AM836" s="301">
        <f>AA836*Assumption!$K$13</f>
        <v>0</v>
      </c>
      <c r="AN836" s="226">
        <f t="shared" si="212"/>
        <v>21386.400000000001</v>
      </c>
    </row>
    <row r="837" spans="2:40" x14ac:dyDescent="0.35">
      <c r="B837" s="180">
        <f t="shared" si="214"/>
        <v>44880</v>
      </c>
      <c r="C837" s="178">
        <v>140</v>
      </c>
      <c r="D837" s="178">
        <f t="shared" si="213"/>
        <v>403.2</v>
      </c>
      <c r="E837" s="239">
        <v>26</v>
      </c>
      <c r="F837" s="239">
        <v>19.5</v>
      </c>
      <c r="G837" s="239">
        <v>205</v>
      </c>
      <c r="H837" s="239">
        <v>2.8</v>
      </c>
      <c r="I837" s="239">
        <v>181</v>
      </c>
      <c r="J837" s="239">
        <v>4.2</v>
      </c>
      <c r="K837" s="239">
        <v>210</v>
      </c>
      <c r="L837" s="239">
        <v>350</v>
      </c>
      <c r="M837" s="178">
        <v>0</v>
      </c>
      <c r="N837" s="240">
        <v>0</v>
      </c>
      <c r="O837" s="54"/>
      <c r="P837" s="182">
        <f t="shared" si="215"/>
        <v>44880</v>
      </c>
      <c r="Q837" s="178">
        <v>140</v>
      </c>
      <c r="R837" s="200">
        <f t="shared" si="210"/>
        <v>403.2</v>
      </c>
      <c r="S837" s="181">
        <v>216</v>
      </c>
      <c r="T837" s="181">
        <v>172.8</v>
      </c>
      <c r="U837" s="181">
        <v>0</v>
      </c>
      <c r="V837" s="181">
        <v>0</v>
      </c>
      <c r="W837" s="181">
        <v>0</v>
      </c>
      <c r="X837" s="181">
        <v>0</v>
      </c>
      <c r="Y837" s="181">
        <v>0</v>
      </c>
      <c r="Z837" s="181">
        <v>0</v>
      </c>
      <c r="AA837" s="181">
        <v>0</v>
      </c>
      <c r="AB837" s="226">
        <f t="shared" si="211"/>
        <v>388.8</v>
      </c>
      <c r="AD837" s="182">
        <f t="shared" si="216"/>
        <v>44880</v>
      </c>
      <c r="AE837" s="301">
        <f>S837*Assumption!$K$7</f>
        <v>17928</v>
      </c>
      <c r="AF837" s="301">
        <f>T837*Assumption!$K$10</f>
        <v>7084.8</v>
      </c>
      <c r="AG837" s="301">
        <f>U837*Assumption!$K$9</f>
        <v>0</v>
      </c>
      <c r="AH837" s="301">
        <f>V837*Assumption!$K$11</f>
        <v>0</v>
      </c>
      <c r="AI837" s="301">
        <f>W837*Assumption!$K$6</f>
        <v>0</v>
      </c>
      <c r="AJ837" s="301">
        <f>X837*Assumption!$K$8</f>
        <v>0</v>
      </c>
      <c r="AK837" s="301">
        <f>Y837*Assumption!$K$12</f>
        <v>0</v>
      </c>
      <c r="AL837" s="301">
        <f>Z837*Assumption!$K$14</f>
        <v>0</v>
      </c>
      <c r="AM837" s="301">
        <f>AA837*Assumption!$K$13</f>
        <v>0</v>
      </c>
      <c r="AN837" s="226">
        <f t="shared" si="212"/>
        <v>25012.799999999999</v>
      </c>
    </row>
    <row r="838" spans="2:40" x14ac:dyDescent="0.35">
      <c r="B838" s="180">
        <f t="shared" si="214"/>
        <v>44881</v>
      </c>
      <c r="C838" s="178">
        <v>140</v>
      </c>
      <c r="D838" s="178">
        <f t="shared" si="213"/>
        <v>403.2</v>
      </c>
      <c r="E838" s="239">
        <v>26</v>
      </c>
      <c r="F838" s="239">
        <v>19.5</v>
      </c>
      <c r="G838" s="239">
        <v>205</v>
      </c>
      <c r="H838" s="239">
        <v>2.8</v>
      </c>
      <c r="I838" s="239">
        <v>181</v>
      </c>
      <c r="J838" s="239">
        <v>4.2</v>
      </c>
      <c r="K838" s="239">
        <v>210</v>
      </c>
      <c r="L838" s="239">
        <v>350</v>
      </c>
      <c r="M838" s="178">
        <v>0</v>
      </c>
      <c r="N838" s="240">
        <v>0</v>
      </c>
      <c r="O838" s="54"/>
      <c r="P838" s="182">
        <f t="shared" si="215"/>
        <v>44881</v>
      </c>
      <c r="Q838" s="178">
        <v>140</v>
      </c>
      <c r="R838" s="200">
        <f t="shared" si="210"/>
        <v>403.2</v>
      </c>
      <c r="S838" s="181">
        <v>0</v>
      </c>
      <c r="T838" s="181">
        <v>386.40000000000003</v>
      </c>
      <c r="U838" s="181">
        <v>0</v>
      </c>
      <c r="V838" s="181">
        <v>0</v>
      </c>
      <c r="W838" s="181">
        <v>0</v>
      </c>
      <c r="X838" s="181">
        <v>0</v>
      </c>
      <c r="Y838" s="181">
        <v>0</v>
      </c>
      <c r="Z838" s="181">
        <v>0</v>
      </c>
      <c r="AA838" s="181">
        <v>0</v>
      </c>
      <c r="AB838" s="226">
        <f t="shared" si="211"/>
        <v>386.40000000000003</v>
      </c>
      <c r="AD838" s="182">
        <f t="shared" si="216"/>
        <v>44881</v>
      </c>
      <c r="AE838" s="301">
        <f>S838*Assumption!$K$7</f>
        <v>0</v>
      </c>
      <c r="AF838" s="301">
        <f>T838*Assumption!$K$10</f>
        <v>15842.400000000001</v>
      </c>
      <c r="AG838" s="301">
        <f>U838*Assumption!$K$9</f>
        <v>0</v>
      </c>
      <c r="AH838" s="301">
        <f>V838*Assumption!$K$11</f>
        <v>0</v>
      </c>
      <c r="AI838" s="301">
        <f>W838*Assumption!$K$6</f>
        <v>0</v>
      </c>
      <c r="AJ838" s="301">
        <f>X838*Assumption!$K$8</f>
        <v>0</v>
      </c>
      <c r="AK838" s="301">
        <f>Y838*Assumption!$K$12</f>
        <v>0</v>
      </c>
      <c r="AL838" s="301">
        <f>Z838*Assumption!$K$14</f>
        <v>0</v>
      </c>
      <c r="AM838" s="301">
        <f>AA838*Assumption!$K$13</f>
        <v>0</v>
      </c>
      <c r="AN838" s="226">
        <f t="shared" si="212"/>
        <v>15842.400000000001</v>
      </c>
    </row>
    <row r="839" spans="2:40" x14ac:dyDescent="0.35">
      <c r="B839" s="180">
        <f t="shared" si="214"/>
        <v>44882</v>
      </c>
      <c r="C839" s="181">
        <v>0</v>
      </c>
      <c r="D839" s="181">
        <v>0</v>
      </c>
      <c r="E839" s="181">
        <v>0</v>
      </c>
      <c r="F839" s="181">
        <v>0</v>
      </c>
      <c r="G839" s="181">
        <v>0</v>
      </c>
      <c r="H839" s="181">
        <v>0</v>
      </c>
      <c r="I839" s="181">
        <v>0</v>
      </c>
      <c r="J839" s="181">
        <v>0</v>
      </c>
      <c r="K839" s="181">
        <v>0</v>
      </c>
      <c r="L839" s="181">
        <v>0</v>
      </c>
      <c r="M839" s="181">
        <v>0</v>
      </c>
      <c r="N839" s="240">
        <v>0</v>
      </c>
      <c r="O839" s="54"/>
      <c r="P839" s="182">
        <f t="shared" si="215"/>
        <v>44882</v>
      </c>
      <c r="Q839" s="181">
        <v>0</v>
      </c>
      <c r="R839" s="181">
        <v>0</v>
      </c>
      <c r="S839" s="181">
        <v>0</v>
      </c>
      <c r="T839" s="181">
        <v>0</v>
      </c>
      <c r="U839" s="181">
        <v>0</v>
      </c>
      <c r="V839" s="181">
        <v>0</v>
      </c>
      <c r="W839" s="181">
        <v>0</v>
      </c>
      <c r="X839" s="181">
        <v>0</v>
      </c>
      <c r="Y839" s="181">
        <v>0</v>
      </c>
      <c r="Z839" s="181">
        <v>0</v>
      </c>
      <c r="AA839" s="181">
        <v>0</v>
      </c>
      <c r="AB839" s="226">
        <f t="shared" si="211"/>
        <v>0</v>
      </c>
      <c r="AD839" s="182">
        <f t="shared" si="216"/>
        <v>44882</v>
      </c>
      <c r="AE839" s="301">
        <f>S839*Assumption!$K$7</f>
        <v>0</v>
      </c>
      <c r="AF839" s="301">
        <f>T839*Assumption!$K$10</f>
        <v>0</v>
      </c>
      <c r="AG839" s="301">
        <f>U839*Assumption!$K$9</f>
        <v>0</v>
      </c>
      <c r="AH839" s="301">
        <f>V839*Assumption!$K$11</f>
        <v>0</v>
      </c>
      <c r="AI839" s="301">
        <f>W839*Assumption!$K$6</f>
        <v>0</v>
      </c>
      <c r="AJ839" s="301">
        <f>X839*Assumption!$K$8</f>
        <v>0</v>
      </c>
      <c r="AK839" s="301">
        <f>Y839*Assumption!$K$12</f>
        <v>0</v>
      </c>
      <c r="AL839" s="301">
        <f>Z839*Assumption!$K$14</f>
        <v>0</v>
      </c>
      <c r="AM839" s="301">
        <f>AA839*Assumption!$K$13</f>
        <v>0</v>
      </c>
      <c r="AN839" s="226">
        <f t="shared" si="212"/>
        <v>0</v>
      </c>
    </row>
    <row r="840" spans="2:40" x14ac:dyDescent="0.35">
      <c r="B840" s="180">
        <f t="shared" si="214"/>
        <v>44883</v>
      </c>
      <c r="C840" s="181">
        <v>0</v>
      </c>
      <c r="D840" s="181">
        <v>0</v>
      </c>
      <c r="E840" s="181">
        <v>0</v>
      </c>
      <c r="F840" s="181">
        <v>0</v>
      </c>
      <c r="G840" s="181">
        <v>0</v>
      </c>
      <c r="H840" s="181">
        <v>0</v>
      </c>
      <c r="I840" s="181">
        <v>0</v>
      </c>
      <c r="J840" s="181">
        <v>0</v>
      </c>
      <c r="K840" s="181">
        <v>0</v>
      </c>
      <c r="L840" s="181">
        <v>0</v>
      </c>
      <c r="M840" s="181">
        <v>0</v>
      </c>
      <c r="N840" s="240">
        <v>0</v>
      </c>
      <c r="O840" s="54"/>
      <c r="P840" s="182">
        <f t="shared" si="215"/>
        <v>44883</v>
      </c>
      <c r="Q840" s="181">
        <v>0</v>
      </c>
      <c r="R840" s="181">
        <v>0</v>
      </c>
      <c r="S840" s="181">
        <v>0</v>
      </c>
      <c r="T840" s="181">
        <v>0</v>
      </c>
      <c r="U840" s="181">
        <v>0</v>
      </c>
      <c r="V840" s="181">
        <v>0</v>
      </c>
      <c r="W840" s="181">
        <v>0</v>
      </c>
      <c r="X840" s="181">
        <v>0</v>
      </c>
      <c r="Y840" s="181">
        <v>0</v>
      </c>
      <c r="Z840" s="181">
        <v>0</v>
      </c>
      <c r="AA840" s="181">
        <v>0</v>
      </c>
      <c r="AB840" s="226">
        <f t="shared" si="211"/>
        <v>0</v>
      </c>
      <c r="AD840" s="182">
        <f t="shared" si="216"/>
        <v>44883</v>
      </c>
      <c r="AE840" s="301">
        <f>S840*Assumption!$K$7</f>
        <v>0</v>
      </c>
      <c r="AF840" s="301">
        <f>T840*Assumption!$K$10</f>
        <v>0</v>
      </c>
      <c r="AG840" s="301">
        <f>U840*Assumption!$K$9</f>
        <v>0</v>
      </c>
      <c r="AH840" s="301">
        <f>V840*Assumption!$K$11</f>
        <v>0</v>
      </c>
      <c r="AI840" s="301">
        <f>W840*Assumption!$K$6</f>
        <v>0</v>
      </c>
      <c r="AJ840" s="301">
        <f>X840*Assumption!$K$8</f>
        <v>0</v>
      </c>
      <c r="AK840" s="301">
        <f>Y840*Assumption!$K$12</f>
        <v>0</v>
      </c>
      <c r="AL840" s="301">
        <f>Z840*Assumption!$K$14</f>
        <v>0</v>
      </c>
      <c r="AM840" s="301">
        <f>AA840*Assumption!$K$13</f>
        <v>0</v>
      </c>
      <c r="AN840" s="226">
        <f t="shared" si="212"/>
        <v>0</v>
      </c>
    </row>
    <row r="841" spans="2:40" x14ac:dyDescent="0.35">
      <c r="B841" s="180">
        <f t="shared" si="214"/>
        <v>44884</v>
      </c>
      <c r="C841" s="181">
        <v>0</v>
      </c>
      <c r="D841" s="181">
        <v>0</v>
      </c>
      <c r="E841" s="181">
        <v>0</v>
      </c>
      <c r="F841" s="181">
        <v>0</v>
      </c>
      <c r="G841" s="181">
        <v>0</v>
      </c>
      <c r="H841" s="181">
        <v>0</v>
      </c>
      <c r="I841" s="181">
        <v>0</v>
      </c>
      <c r="J841" s="181">
        <v>0</v>
      </c>
      <c r="K841" s="181">
        <v>0</v>
      </c>
      <c r="L841" s="181">
        <v>0</v>
      </c>
      <c r="M841" s="181">
        <v>0</v>
      </c>
      <c r="N841" s="240">
        <v>0</v>
      </c>
      <c r="O841" s="54"/>
      <c r="P841" s="182">
        <f t="shared" si="215"/>
        <v>44884</v>
      </c>
      <c r="Q841" s="181">
        <v>0</v>
      </c>
      <c r="R841" s="183">
        <v>0</v>
      </c>
      <c r="S841" s="181">
        <v>0</v>
      </c>
      <c r="T841" s="181">
        <v>0</v>
      </c>
      <c r="U841" s="181">
        <v>0</v>
      </c>
      <c r="V841" s="181">
        <v>0</v>
      </c>
      <c r="W841" s="181">
        <v>0</v>
      </c>
      <c r="X841" s="181">
        <v>0</v>
      </c>
      <c r="Y841" s="181">
        <v>0</v>
      </c>
      <c r="Z841" s="181">
        <v>0</v>
      </c>
      <c r="AA841" s="181">
        <v>0</v>
      </c>
      <c r="AB841" s="226">
        <f t="shared" si="211"/>
        <v>0</v>
      </c>
      <c r="AD841" s="182">
        <f t="shared" si="216"/>
        <v>44884</v>
      </c>
      <c r="AE841" s="301">
        <f>S841*Assumption!$K$7</f>
        <v>0</v>
      </c>
      <c r="AF841" s="301">
        <f>T841*Assumption!$K$10</f>
        <v>0</v>
      </c>
      <c r="AG841" s="301">
        <f>U841*Assumption!$K$9</f>
        <v>0</v>
      </c>
      <c r="AH841" s="301">
        <f>V841*Assumption!$K$11</f>
        <v>0</v>
      </c>
      <c r="AI841" s="301">
        <f>W841*Assumption!$K$6</f>
        <v>0</v>
      </c>
      <c r="AJ841" s="301">
        <f>X841*Assumption!$K$8</f>
        <v>0</v>
      </c>
      <c r="AK841" s="301">
        <f>Y841*Assumption!$K$12</f>
        <v>0</v>
      </c>
      <c r="AL841" s="301">
        <f>Z841*Assumption!$K$14</f>
        <v>0</v>
      </c>
      <c r="AM841" s="301">
        <f>AA841*Assumption!$K$13</f>
        <v>0</v>
      </c>
      <c r="AN841" s="226">
        <f t="shared" si="212"/>
        <v>0</v>
      </c>
    </row>
    <row r="842" spans="2:40" x14ac:dyDescent="0.35">
      <c r="B842" s="180">
        <f t="shared" si="214"/>
        <v>44885</v>
      </c>
      <c r="C842" s="181">
        <v>0</v>
      </c>
      <c r="D842" s="181">
        <v>0</v>
      </c>
      <c r="E842" s="181">
        <v>0</v>
      </c>
      <c r="F842" s="181">
        <v>0</v>
      </c>
      <c r="G842" s="181">
        <v>0</v>
      </c>
      <c r="H842" s="181">
        <v>0</v>
      </c>
      <c r="I842" s="181">
        <v>0</v>
      </c>
      <c r="J842" s="181">
        <v>0</v>
      </c>
      <c r="K842" s="181">
        <v>0</v>
      </c>
      <c r="L842" s="181">
        <v>0</v>
      </c>
      <c r="M842" s="181">
        <v>0</v>
      </c>
      <c r="N842" s="240">
        <v>0</v>
      </c>
      <c r="O842" s="54"/>
      <c r="P842" s="182">
        <f t="shared" si="215"/>
        <v>44885</v>
      </c>
      <c r="Q842" s="181">
        <v>0</v>
      </c>
      <c r="R842" s="183">
        <v>0</v>
      </c>
      <c r="S842" s="181">
        <v>0</v>
      </c>
      <c r="T842" s="181">
        <v>0</v>
      </c>
      <c r="U842" s="181">
        <v>0</v>
      </c>
      <c r="V842" s="181">
        <v>0</v>
      </c>
      <c r="W842" s="181">
        <v>0</v>
      </c>
      <c r="X842" s="181">
        <v>0</v>
      </c>
      <c r="Y842" s="181">
        <v>0</v>
      </c>
      <c r="Z842" s="181">
        <v>0</v>
      </c>
      <c r="AA842" s="181">
        <v>0</v>
      </c>
      <c r="AB842" s="226">
        <f t="shared" si="211"/>
        <v>0</v>
      </c>
      <c r="AD842" s="182">
        <f t="shared" si="216"/>
        <v>44885</v>
      </c>
      <c r="AE842" s="301">
        <f>S842*Assumption!$K$7</f>
        <v>0</v>
      </c>
      <c r="AF842" s="301">
        <f>T842*Assumption!$K$10</f>
        <v>0</v>
      </c>
      <c r="AG842" s="301">
        <f>U842*Assumption!$K$9</f>
        <v>0</v>
      </c>
      <c r="AH842" s="301">
        <f>V842*Assumption!$K$11</f>
        <v>0</v>
      </c>
      <c r="AI842" s="301">
        <f>W842*Assumption!$K$6</f>
        <v>0</v>
      </c>
      <c r="AJ842" s="301">
        <f>X842*Assumption!$K$8</f>
        <v>0</v>
      </c>
      <c r="AK842" s="301">
        <f>Y842*Assumption!$K$12</f>
        <v>0</v>
      </c>
      <c r="AL842" s="301">
        <f>Z842*Assumption!$K$14</f>
        <v>0</v>
      </c>
      <c r="AM842" s="301">
        <f>AA842*Assumption!$K$13</f>
        <v>0</v>
      </c>
      <c r="AN842" s="226">
        <f t="shared" si="212"/>
        <v>0</v>
      </c>
    </row>
    <row r="843" spans="2:40" x14ac:dyDescent="0.35">
      <c r="B843" s="180">
        <f t="shared" si="214"/>
        <v>44886</v>
      </c>
      <c r="C843" s="181">
        <v>0</v>
      </c>
      <c r="D843" s="181">
        <v>0</v>
      </c>
      <c r="E843" s="181">
        <v>0</v>
      </c>
      <c r="F843" s="181">
        <v>0</v>
      </c>
      <c r="G843" s="181">
        <v>0</v>
      </c>
      <c r="H843" s="181">
        <v>0</v>
      </c>
      <c r="I843" s="181">
        <v>0</v>
      </c>
      <c r="J843" s="181">
        <v>0</v>
      </c>
      <c r="K843" s="181">
        <v>0</v>
      </c>
      <c r="L843" s="181">
        <v>0</v>
      </c>
      <c r="M843" s="181">
        <v>0</v>
      </c>
      <c r="N843" s="240">
        <v>0</v>
      </c>
      <c r="O843" s="54"/>
      <c r="P843" s="182">
        <f t="shared" si="215"/>
        <v>44886</v>
      </c>
      <c r="Q843" s="181">
        <v>0</v>
      </c>
      <c r="R843" s="183">
        <v>0</v>
      </c>
      <c r="S843" s="181">
        <v>0</v>
      </c>
      <c r="T843" s="181">
        <v>0</v>
      </c>
      <c r="U843" s="181">
        <v>0</v>
      </c>
      <c r="V843" s="181">
        <v>0</v>
      </c>
      <c r="W843" s="181">
        <v>0</v>
      </c>
      <c r="X843" s="181">
        <v>0</v>
      </c>
      <c r="Y843" s="181">
        <v>0</v>
      </c>
      <c r="Z843" s="181">
        <v>0</v>
      </c>
      <c r="AA843" s="181">
        <v>0</v>
      </c>
      <c r="AB843" s="226">
        <f t="shared" si="211"/>
        <v>0</v>
      </c>
      <c r="AD843" s="182">
        <f t="shared" si="216"/>
        <v>44886</v>
      </c>
      <c r="AE843" s="301">
        <f>S843*Assumption!$K$7</f>
        <v>0</v>
      </c>
      <c r="AF843" s="301">
        <f>T843*Assumption!$K$10</f>
        <v>0</v>
      </c>
      <c r="AG843" s="301">
        <f>U843*Assumption!$K$9</f>
        <v>0</v>
      </c>
      <c r="AH843" s="301">
        <f>V843*Assumption!$K$11</f>
        <v>0</v>
      </c>
      <c r="AI843" s="301">
        <f>W843*Assumption!$K$6</f>
        <v>0</v>
      </c>
      <c r="AJ843" s="301">
        <f>X843*Assumption!$K$8</f>
        <v>0</v>
      </c>
      <c r="AK843" s="301">
        <f>Y843*Assumption!$K$12</f>
        <v>0</v>
      </c>
      <c r="AL843" s="301">
        <f>Z843*Assumption!$K$14</f>
        <v>0</v>
      </c>
      <c r="AM843" s="301">
        <f>AA843*Assumption!$K$13</f>
        <v>0</v>
      </c>
      <c r="AN843" s="226">
        <f t="shared" si="212"/>
        <v>0</v>
      </c>
    </row>
    <row r="844" spans="2:40" x14ac:dyDescent="0.35">
      <c r="B844" s="180">
        <f t="shared" si="214"/>
        <v>44887</v>
      </c>
      <c r="C844" s="181">
        <v>0</v>
      </c>
      <c r="D844" s="181">
        <v>0</v>
      </c>
      <c r="E844" s="181">
        <v>0</v>
      </c>
      <c r="F844" s="181">
        <v>0</v>
      </c>
      <c r="G844" s="181">
        <v>0</v>
      </c>
      <c r="H844" s="181">
        <v>0</v>
      </c>
      <c r="I844" s="181">
        <v>0</v>
      </c>
      <c r="J844" s="181">
        <v>0</v>
      </c>
      <c r="K844" s="181">
        <v>0</v>
      </c>
      <c r="L844" s="181">
        <v>0</v>
      </c>
      <c r="M844" s="181">
        <v>0</v>
      </c>
      <c r="N844" s="240">
        <v>0</v>
      </c>
      <c r="O844" s="54"/>
      <c r="P844" s="182">
        <f t="shared" si="215"/>
        <v>44887</v>
      </c>
      <c r="Q844" s="181">
        <v>0</v>
      </c>
      <c r="R844" s="183">
        <v>0</v>
      </c>
      <c r="S844" s="181">
        <v>0</v>
      </c>
      <c r="T844" s="181">
        <v>0</v>
      </c>
      <c r="U844" s="181">
        <v>0</v>
      </c>
      <c r="V844" s="181">
        <v>0</v>
      </c>
      <c r="W844" s="181">
        <v>0</v>
      </c>
      <c r="X844" s="181">
        <v>0</v>
      </c>
      <c r="Y844" s="181">
        <v>0</v>
      </c>
      <c r="Z844" s="181">
        <v>0</v>
      </c>
      <c r="AA844" s="181">
        <v>0</v>
      </c>
      <c r="AB844" s="226">
        <f t="shared" si="211"/>
        <v>0</v>
      </c>
      <c r="AD844" s="182">
        <f t="shared" si="216"/>
        <v>44887</v>
      </c>
      <c r="AE844" s="301">
        <f>S844*Assumption!$K$7</f>
        <v>0</v>
      </c>
      <c r="AF844" s="301">
        <f>T844*Assumption!$K$10</f>
        <v>0</v>
      </c>
      <c r="AG844" s="301">
        <f>U844*Assumption!$K$9</f>
        <v>0</v>
      </c>
      <c r="AH844" s="301">
        <f>V844*Assumption!$K$11</f>
        <v>0</v>
      </c>
      <c r="AI844" s="301">
        <f>W844*Assumption!$K$6</f>
        <v>0</v>
      </c>
      <c r="AJ844" s="301">
        <f>X844*Assumption!$K$8</f>
        <v>0</v>
      </c>
      <c r="AK844" s="301">
        <f>Y844*Assumption!$K$12</f>
        <v>0</v>
      </c>
      <c r="AL844" s="301">
        <f>Z844*Assumption!$K$14</f>
        <v>0</v>
      </c>
      <c r="AM844" s="301">
        <f>AA844*Assumption!$K$13</f>
        <v>0</v>
      </c>
      <c r="AN844" s="226">
        <f t="shared" si="212"/>
        <v>0</v>
      </c>
    </row>
    <row r="845" spans="2:40" x14ac:dyDescent="0.35">
      <c r="B845" s="180">
        <f t="shared" si="214"/>
        <v>44888</v>
      </c>
      <c r="C845" s="181">
        <v>0</v>
      </c>
      <c r="D845" s="181">
        <v>0</v>
      </c>
      <c r="E845" s="181">
        <v>0</v>
      </c>
      <c r="F845" s="181">
        <v>0</v>
      </c>
      <c r="G845" s="181">
        <v>0</v>
      </c>
      <c r="H845" s="181">
        <v>0</v>
      </c>
      <c r="I845" s="181">
        <v>0</v>
      </c>
      <c r="J845" s="181">
        <v>0</v>
      </c>
      <c r="K845" s="181">
        <v>0</v>
      </c>
      <c r="L845" s="181">
        <v>0</v>
      </c>
      <c r="M845" s="181">
        <v>0</v>
      </c>
      <c r="N845" s="240">
        <v>0</v>
      </c>
      <c r="O845" s="54"/>
      <c r="P845" s="182">
        <f t="shared" si="215"/>
        <v>44888</v>
      </c>
      <c r="Q845" s="181">
        <v>0</v>
      </c>
      <c r="R845" s="183">
        <v>0</v>
      </c>
      <c r="S845" s="181">
        <v>0</v>
      </c>
      <c r="T845" s="181">
        <v>0</v>
      </c>
      <c r="U845" s="181">
        <v>0</v>
      </c>
      <c r="V845" s="181">
        <v>0</v>
      </c>
      <c r="W845" s="181">
        <v>0</v>
      </c>
      <c r="X845" s="181">
        <v>0</v>
      </c>
      <c r="Y845" s="181">
        <v>0</v>
      </c>
      <c r="Z845" s="181">
        <v>0</v>
      </c>
      <c r="AA845" s="181">
        <v>0</v>
      </c>
      <c r="AB845" s="226">
        <f t="shared" si="211"/>
        <v>0</v>
      </c>
      <c r="AD845" s="182">
        <f t="shared" si="216"/>
        <v>44888</v>
      </c>
      <c r="AE845" s="301">
        <f>S845*Assumption!$K$7</f>
        <v>0</v>
      </c>
      <c r="AF845" s="301">
        <f>T845*Assumption!$K$10</f>
        <v>0</v>
      </c>
      <c r="AG845" s="301">
        <f>U845*Assumption!$K$9</f>
        <v>0</v>
      </c>
      <c r="AH845" s="301">
        <f>V845*Assumption!$K$11</f>
        <v>0</v>
      </c>
      <c r="AI845" s="301">
        <f>W845*Assumption!$K$6</f>
        <v>0</v>
      </c>
      <c r="AJ845" s="301">
        <f>X845*Assumption!$K$8</f>
        <v>0</v>
      </c>
      <c r="AK845" s="301">
        <f>Y845*Assumption!$K$12</f>
        <v>0</v>
      </c>
      <c r="AL845" s="301">
        <f>Z845*Assumption!$K$14</f>
        <v>0</v>
      </c>
      <c r="AM845" s="301">
        <f>AA845*Assumption!$K$13</f>
        <v>0</v>
      </c>
      <c r="AN845" s="226">
        <f t="shared" si="212"/>
        <v>0</v>
      </c>
    </row>
    <row r="846" spans="2:40" x14ac:dyDescent="0.35">
      <c r="B846" s="180">
        <f t="shared" si="214"/>
        <v>44889</v>
      </c>
      <c r="C846" s="181">
        <v>0</v>
      </c>
      <c r="D846" s="181">
        <v>0</v>
      </c>
      <c r="E846" s="181">
        <v>0</v>
      </c>
      <c r="F846" s="181">
        <v>0</v>
      </c>
      <c r="G846" s="181">
        <v>0</v>
      </c>
      <c r="H846" s="181">
        <v>0</v>
      </c>
      <c r="I846" s="181">
        <v>0</v>
      </c>
      <c r="J846" s="181">
        <v>0</v>
      </c>
      <c r="K846" s="181">
        <v>0</v>
      </c>
      <c r="L846" s="181">
        <v>0</v>
      </c>
      <c r="M846" s="181">
        <v>0</v>
      </c>
      <c r="N846" s="240">
        <v>0</v>
      </c>
      <c r="O846" s="54"/>
      <c r="P846" s="182">
        <f t="shared" si="215"/>
        <v>44889</v>
      </c>
      <c r="Q846" s="181">
        <v>0</v>
      </c>
      <c r="R846" s="183">
        <v>0</v>
      </c>
      <c r="S846" s="181">
        <v>0</v>
      </c>
      <c r="T846" s="181">
        <v>0</v>
      </c>
      <c r="U846" s="181">
        <v>0</v>
      </c>
      <c r="V846" s="181">
        <v>0</v>
      </c>
      <c r="W846" s="181">
        <v>0</v>
      </c>
      <c r="X846" s="181">
        <v>0</v>
      </c>
      <c r="Y846" s="181">
        <v>0</v>
      </c>
      <c r="Z846" s="181">
        <v>0</v>
      </c>
      <c r="AA846" s="181">
        <v>0</v>
      </c>
      <c r="AB846" s="226">
        <f t="shared" si="211"/>
        <v>0</v>
      </c>
      <c r="AD846" s="182">
        <f t="shared" si="216"/>
        <v>44889</v>
      </c>
      <c r="AE846" s="301">
        <f>S846*Assumption!$K$7</f>
        <v>0</v>
      </c>
      <c r="AF846" s="301">
        <f>T846*Assumption!$K$10</f>
        <v>0</v>
      </c>
      <c r="AG846" s="301">
        <f>U846*Assumption!$K$9</f>
        <v>0</v>
      </c>
      <c r="AH846" s="301">
        <f>V846*Assumption!$K$11</f>
        <v>0</v>
      </c>
      <c r="AI846" s="301">
        <f>W846*Assumption!$K$6</f>
        <v>0</v>
      </c>
      <c r="AJ846" s="301">
        <f>X846*Assumption!$K$8</f>
        <v>0</v>
      </c>
      <c r="AK846" s="301">
        <f>Y846*Assumption!$K$12</f>
        <v>0</v>
      </c>
      <c r="AL846" s="301">
        <f>Z846*Assumption!$K$14</f>
        <v>0</v>
      </c>
      <c r="AM846" s="301">
        <f>AA846*Assumption!$K$13</f>
        <v>0</v>
      </c>
      <c r="AN846" s="226">
        <f t="shared" si="212"/>
        <v>0</v>
      </c>
    </row>
    <row r="847" spans="2:40" x14ac:dyDescent="0.35">
      <c r="B847" s="180">
        <f t="shared" si="214"/>
        <v>44890</v>
      </c>
      <c r="C847" s="181">
        <v>0</v>
      </c>
      <c r="D847" s="181">
        <v>0</v>
      </c>
      <c r="E847" s="181">
        <v>0</v>
      </c>
      <c r="F847" s="181">
        <v>0</v>
      </c>
      <c r="G847" s="181">
        <v>0</v>
      </c>
      <c r="H847" s="181">
        <v>0</v>
      </c>
      <c r="I847" s="181">
        <v>0</v>
      </c>
      <c r="J847" s="181">
        <v>0</v>
      </c>
      <c r="K847" s="181">
        <v>0</v>
      </c>
      <c r="L847" s="181">
        <v>0</v>
      </c>
      <c r="M847" s="181">
        <v>0</v>
      </c>
      <c r="N847" s="240">
        <v>0</v>
      </c>
      <c r="O847" s="54"/>
      <c r="P847" s="182">
        <f t="shared" si="215"/>
        <v>44890</v>
      </c>
      <c r="Q847" s="181">
        <v>0</v>
      </c>
      <c r="R847" s="183">
        <v>0</v>
      </c>
      <c r="S847" s="181">
        <v>0</v>
      </c>
      <c r="T847" s="181">
        <v>0</v>
      </c>
      <c r="U847" s="181">
        <v>0</v>
      </c>
      <c r="V847" s="181">
        <v>0</v>
      </c>
      <c r="W847" s="181">
        <v>0</v>
      </c>
      <c r="X847" s="181">
        <v>0</v>
      </c>
      <c r="Y847" s="181">
        <v>0</v>
      </c>
      <c r="Z847" s="181">
        <v>0</v>
      </c>
      <c r="AA847" s="181">
        <v>0</v>
      </c>
      <c r="AB847" s="226">
        <f t="shared" si="211"/>
        <v>0</v>
      </c>
      <c r="AD847" s="182">
        <f t="shared" si="216"/>
        <v>44890</v>
      </c>
      <c r="AE847" s="301">
        <f>S847*Assumption!$K$7</f>
        <v>0</v>
      </c>
      <c r="AF847" s="301">
        <f>T847*Assumption!$K$10</f>
        <v>0</v>
      </c>
      <c r="AG847" s="301">
        <f>U847*Assumption!$K$9</f>
        <v>0</v>
      </c>
      <c r="AH847" s="301">
        <f>V847*Assumption!$K$11</f>
        <v>0</v>
      </c>
      <c r="AI847" s="301">
        <f>W847*Assumption!$K$6</f>
        <v>0</v>
      </c>
      <c r="AJ847" s="301">
        <f>X847*Assumption!$K$8</f>
        <v>0</v>
      </c>
      <c r="AK847" s="301">
        <f>Y847*Assumption!$K$12</f>
        <v>0</v>
      </c>
      <c r="AL847" s="301">
        <f>Z847*Assumption!$K$14</f>
        <v>0</v>
      </c>
      <c r="AM847" s="301">
        <f>AA847*Assumption!$K$13</f>
        <v>0</v>
      </c>
      <c r="AN847" s="226">
        <f t="shared" si="212"/>
        <v>0</v>
      </c>
    </row>
    <row r="848" spans="2:40" x14ac:dyDescent="0.35">
      <c r="B848" s="180">
        <f t="shared" si="214"/>
        <v>44891</v>
      </c>
      <c r="C848" s="181">
        <v>0</v>
      </c>
      <c r="D848" s="181">
        <v>0</v>
      </c>
      <c r="E848" s="181">
        <v>0</v>
      </c>
      <c r="F848" s="181">
        <v>0</v>
      </c>
      <c r="G848" s="181">
        <v>0</v>
      </c>
      <c r="H848" s="181">
        <v>0</v>
      </c>
      <c r="I848" s="181">
        <v>0</v>
      </c>
      <c r="J848" s="181">
        <v>0</v>
      </c>
      <c r="K848" s="181">
        <v>0</v>
      </c>
      <c r="L848" s="181">
        <v>0</v>
      </c>
      <c r="M848" s="181">
        <v>0</v>
      </c>
      <c r="N848" s="240">
        <v>0</v>
      </c>
      <c r="O848" s="54"/>
      <c r="P848" s="182">
        <f t="shared" si="215"/>
        <v>44891</v>
      </c>
      <c r="Q848" s="181">
        <v>0</v>
      </c>
      <c r="R848" s="183">
        <v>0</v>
      </c>
      <c r="S848" s="181">
        <v>0</v>
      </c>
      <c r="T848" s="181">
        <v>0</v>
      </c>
      <c r="U848" s="181">
        <v>0</v>
      </c>
      <c r="V848" s="181">
        <v>0</v>
      </c>
      <c r="W848" s="181">
        <v>0</v>
      </c>
      <c r="X848" s="181">
        <v>0</v>
      </c>
      <c r="Y848" s="181">
        <v>0</v>
      </c>
      <c r="Z848" s="181">
        <v>0</v>
      </c>
      <c r="AA848" s="181">
        <v>0</v>
      </c>
      <c r="AB848" s="226">
        <f t="shared" si="211"/>
        <v>0</v>
      </c>
      <c r="AD848" s="182">
        <f t="shared" si="216"/>
        <v>44891</v>
      </c>
      <c r="AE848" s="301">
        <f>S848*Assumption!$K$7</f>
        <v>0</v>
      </c>
      <c r="AF848" s="301">
        <f>T848*Assumption!$K$10</f>
        <v>0</v>
      </c>
      <c r="AG848" s="301">
        <f>U848*Assumption!$K$9</f>
        <v>0</v>
      </c>
      <c r="AH848" s="301">
        <f>V848*Assumption!$K$11</f>
        <v>0</v>
      </c>
      <c r="AI848" s="301">
        <f>W848*Assumption!$K$6</f>
        <v>0</v>
      </c>
      <c r="AJ848" s="301">
        <f>X848*Assumption!$K$8</f>
        <v>0</v>
      </c>
      <c r="AK848" s="301">
        <f>Y848*Assumption!$K$12</f>
        <v>0</v>
      </c>
      <c r="AL848" s="301">
        <f>Z848*Assumption!$K$14</f>
        <v>0</v>
      </c>
      <c r="AM848" s="301">
        <f>AA848*Assumption!$K$13</f>
        <v>0</v>
      </c>
      <c r="AN848" s="226">
        <f t="shared" si="212"/>
        <v>0</v>
      </c>
    </row>
    <row r="849" spans="2:40" x14ac:dyDescent="0.35">
      <c r="B849" s="180">
        <f t="shared" si="214"/>
        <v>44892</v>
      </c>
      <c r="C849" s="181">
        <v>0</v>
      </c>
      <c r="D849" s="181">
        <v>0</v>
      </c>
      <c r="E849" s="181">
        <v>0</v>
      </c>
      <c r="F849" s="181">
        <v>0</v>
      </c>
      <c r="G849" s="181">
        <v>0</v>
      </c>
      <c r="H849" s="181">
        <v>0</v>
      </c>
      <c r="I849" s="181">
        <v>0</v>
      </c>
      <c r="J849" s="181">
        <v>0</v>
      </c>
      <c r="K849" s="181">
        <v>0</v>
      </c>
      <c r="L849" s="181">
        <v>0</v>
      </c>
      <c r="M849" s="181">
        <v>0</v>
      </c>
      <c r="N849" s="240">
        <v>0</v>
      </c>
      <c r="O849" s="54"/>
      <c r="P849" s="182">
        <f t="shared" si="215"/>
        <v>44892</v>
      </c>
      <c r="Q849" s="181">
        <v>0</v>
      </c>
      <c r="R849" s="183">
        <v>0</v>
      </c>
      <c r="S849" s="181">
        <v>0</v>
      </c>
      <c r="T849" s="181">
        <v>0</v>
      </c>
      <c r="U849" s="181">
        <v>0</v>
      </c>
      <c r="V849" s="181">
        <v>0</v>
      </c>
      <c r="W849" s="181">
        <v>0</v>
      </c>
      <c r="X849" s="181">
        <v>0</v>
      </c>
      <c r="Y849" s="181">
        <v>0</v>
      </c>
      <c r="Z849" s="181">
        <v>0</v>
      </c>
      <c r="AA849" s="181">
        <v>0</v>
      </c>
      <c r="AB849" s="226">
        <f t="shared" si="211"/>
        <v>0</v>
      </c>
      <c r="AD849" s="182">
        <f t="shared" si="216"/>
        <v>44892</v>
      </c>
      <c r="AE849" s="301">
        <f>S849*Assumption!$K$7</f>
        <v>0</v>
      </c>
      <c r="AF849" s="301">
        <f>T849*Assumption!$K$10</f>
        <v>0</v>
      </c>
      <c r="AG849" s="301">
        <f>U849*Assumption!$K$9</f>
        <v>0</v>
      </c>
      <c r="AH849" s="301">
        <f>V849*Assumption!$K$11</f>
        <v>0</v>
      </c>
      <c r="AI849" s="301">
        <f>W849*Assumption!$K$6</f>
        <v>0</v>
      </c>
      <c r="AJ849" s="301">
        <f>X849*Assumption!$K$8</f>
        <v>0</v>
      </c>
      <c r="AK849" s="301">
        <f>Y849*Assumption!$K$12</f>
        <v>0</v>
      </c>
      <c r="AL849" s="301">
        <f>Z849*Assumption!$K$14</f>
        <v>0</v>
      </c>
      <c r="AM849" s="301">
        <f>AA849*Assumption!$K$13</f>
        <v>0</v>
      </c>
      <c r="AN849" s="226">
        <f t="shared" si="212"/>
        <v>0</v>
      </c>
    </row>
    <row r="850" spans="2:40" x14ac:dyDescent="0.35">
      <c r="B850" s="180">
        <f t="shared" si="214"/>
        <v>44893</v>
      </c>
      <c r="C850" s="181">
        <v>0</v>
      </c>
      <c r="D850" s="181">
        <v>0</v>
      </c>
      <c r="E850" s="181">
        <v>0</v>
      </c>
      <c r="F850" s="181">
        <v>0</v>
      </c>
      <c r="G850" s="181">
        <v>0</v>
      </c>
      <c r="H850" s="181">
        <v>0</v>
      </c>
      <c r="I850" s="181">
        <v>0</v>
      </c>
      <c r="J850" s="181">
        <v>0</v>
      </c>
      <c r="K850" s="181">
        <v>0</v>
      </c>
      <c r="L850" s="181">
        <v>0</v>
      </c>
      <c r="M850" s="181">
        <v>0</v>
      </c>
      <c r="N850" s="240">
        <v>0</v>
      </c>
      <c r="O850" s="54"/>
      <c r="P850" s="182">
        <f t="shared" si="215"/>
        <v>44893</v>
      </c>
      <c r="Q850" s="181">
        <v>0</v>
      </c>
      <c r="R850" s="183">
        <v>0</v>
      </c>
      <c r="S850" s="181">
        <v>0</v>
      </c>
      <c r="T850" s="181">
        <v>0</v>
      </c>
      <c r="U850" s="181">
        <v>0</v>
      </c>
      <c r="V850" s="181">
        <v>0</v>
      </c>
      <c r="W850" s="181">
        <v>0</v>
      </c>
      <c r="X850" s="181">
        <v>0</v>
      </c>
      <c r="Y850" s="181">
        <v>0</v>
      </c>
      <c r="Z850" s="181">
        <v>0</v>
      </c>
      <c r="AA850" s="181">
        <v>0</v>
      </c>
      <c r="AB850" s="226">
        <f t="shared" si="211"/>
        <v>0</v>
      </c>
      <c r="AD850" s="182">
        <f t="shared" si="216"/>
        <v>44893</v>
      </c>
      <c r="AE850" s="301">
        <f>S850*Assumption!$K$7</f>
        <v>0</v>
      </c>
      <c r="AF850" s="301">
        <f>T850*Assumption!$K$10</f>
        <v>0</v>
      </c>
      <c r="AG850" s="301">
        <f>U850*Assumption!$K$9</f>
        <v>0</v>
      </c>
      <c r="AH850" s="301">
        <f>V850*Assumption!$K$11</f>
        <v>0</v>
      </c>
      <c r="AI850" s="301">
        <f>W850*Assumption!$K$6</f>
        <v>0</v>
      </c>
      <c r="AJ850" s="301">
        <f>X850*Assumption!$K$8</f>
        <v>0</v>
      </c>
      <c r="AK850" s="301">
        <f>Y850*Assumption!$K$12</f>
        <v>0</v>
      </c>
      <c r="AL850" s="301">
        <f>Z850*Assumption!$K$14</f>
        <v>0</v>
      </c>
      <c r="AM850" s="301">
        <f>AA850*Assumption!$K$13</f>
        <v>0</v>
      </c>
      <c r="AN850" s="226">
        <f t="shared" si="212"/>
        <v>0</v>
      </c>
    </row>
    <row r="851" spans="2:40" x14ac:dyDescent="0.35">
      <c r="B851" s="180">
        <f t="shared" si="214"/>
        <v>44894</v>
      </c>
      <c r="C851" s="181">
        <v>0</v>
      </c>
      <c r="D851" s="181">
        <v>0</v>
      </c>
      <c r="E851" s="181">
        <v>0</v>
      </c>
      <c r="F851" s="181">
        <v>0</v>
      </c>
      <c r="G851" s="181">
        <v>0</v>
      </c>
      <c r="H851" s="181">
        <v>0</v>
      </c>
      <c r="I851" s="181">
        <v>0</v>
      </c>
      <c r="J851" s="181">
        <v>0</v>
      </c>
      <c r="K851" s="181">
        <v>0</v>
      </c>
      <c r="L851" s="181">
        <v>0</v>
      </c>
      <c r="M851" s="181">
        <v>0</v>
      </c>
      <c r="N851" s="240">
        <v>0</v>
      </c>
      <c r="O851" s="54"/>
      <c r="P851" s="182">
        <f t="shared" si="215"/>
        <v>44894</v>
      </c>
      <c r="Q851" s="181">
        <v>0</v>
      </c>
      <c r="R851" s="183">
        <v>0</v>
      </c>
      <c r="S851" s="181">
        <v>0</v>
      </c>
      <c r="T851" s="181">
        <v>0</v>
      </c>
      <c r="U851" s="181">
        <v>0</v>
      </c>
      <c r="V851" s="181">
        <v>0</v>
      </c>
      <c r="W851" s="181">
        <v>0</v>
      </c>
      <c r="X851" s="181">
        <v>0</v>
      </c>
      <c r="Y851" s="181">
        <v>0</v>
      </c>
      <c r="Z851" s="181">
        <v>0</v>
      </c>
      <c r="AA851" s="181">
        <v>0</v>
      </c>
      <c r="AB851" s="226">
        <f t="shared" si="211"/>
        <v>0</v>
      </c>
      <c r="AD851" s="182">
        <f t="shared" si="216"/>
        <v>44894</v>
      </c>
      <c r="AE851" s="301">
        <f>S851*Assumption!$K$7</f>
        <v>0</v>
      </c>
      <c r="AF851" s="301">
        <f>T851*Assumption!$K$10</f>
        <v>0</v>
      </c>
      <c r="AG851" s="301">
        <f>U851*Assumption!$K$9</f>
        <v>0</v>
      </c>
      <c r="AH851" s="301">
        <f>V851*Assumption!$K$11</f>
        <v>0</v>
      </c>
      <c r="AI851" s="301">
        <f>W851*Assumption!$K$6</f>
        <v>0</v>
      </c>
      <c r="AJ851" s="301">
        <f>X851*Assumption!$K$8</f>
        <v>0</v>
      </c>
      <c r="AK851" s="301">
        <f>Y851*Assumption!$K$12</f>
        <v>0</v>
      </c>
      <c r="AL851" s="301">
        <f>Z851*Assumption!$K$14</f>
        <v>0</v>
      </c>
      <c r="AM851" s="301">
        <f>AA851*Assumption!$K$13</f>
        <v>0</v>
      </c>
      <c r="AN851" s="226">
        <f t="shared" si="212"/>
        <v>0</v>
      </c>
    </row>
    <row r="852" spans="2:40" x14ac:dyDescent="0.35">
      <c r="B852" s="180">
        <f t="shared" si="214"/>
        <v>44895</v>
      </c>
      <c r="C852" s="181">
        <v>0</v>
      </c>
      <c r="D852" s="181">
        <v>0</v>
      </c>
      <c r="E852" s="181">
        <v>0</v>
      </c>
      <c r="F852" s="181">
        <v>0</v>
      </c>
      <c r="G852" s="181">
        <v>0</v>
      </c>
      <c r="H852" s="181">
        <v>0</v>
      </c>
      <c r="I852" s="181">
        <v>0</v>
      </c>
      <c r="J852" s="181">
        <v>0</v>
      </c>
      <c r="K852" s="181">
        <v>0</v>
      </c>
      <c r="L852" s="181">
        <v>0</v>
      </c>
      <c r="M852" s="181">
        <v>0</v>
      </c>
      <c r="N852" s="240">
        <v>0</v>
      </c>
      <c r="O852" s="54"/>
      <c r="P852" s="182">
        <f t="shared" si="215"/>
        <v>44895</v>
      </c>
      <c r="Q852" s="181">
        <v>0</v>
      </c>
      <c r="R852" s="183">
        <v>0</v>
      </c>
      <c r="S852" s="181">
        <v>0</v>
      </c>
      <c r="T852" s="181">
        <v>0</v>
      </c>
      <c r="U852" s="181">
        <v>0</v>
      </c>
      <c r="V852" s="181">
        <v>0</v>
      </c>
      <c r="W852" s="181">
        <v>0</v>
      </c>
      <c r="X852" s="181">
        <v>0</v>
      </c>
      <c r="Y852" s="181">
        <v>0</v>
      </c>
      <c r="Z852" s="181">
        <v>0</v>
      </c>
      <c r="AA852" s="181">
        <v>0</v>
      </c>
      <c r="AB852" s="226">
        <f t="shared" si="211"/>
        <v>0</v>
      </c>
      <c r="AD852" s="182">
        <f t="shared" si="216"/>
        <v>44895</v>
      </c>
      <c r="AE852" s="301">
        <f>S852*Assumption!$K$7</f>
        <v>0</v>
      </c>
      <c r="AF852" s="301">
        <f>T852*Assumption!$K$10</f>
        <v>0</v>
      </c>
      <c r="AG852" s="301">
        <f>U852*Assumption!$K$9</f>
        <v>0</v>
      </c>
      <c r="AH852" s="301">
        <f>V852*Assumption!$K$11</f>
        <v>0</v>
      </c>
      <c r="AI852" s="301">
        <f>W852*Assumption!$K$6</f>
        <v>0</v>
      </c>
      <c r="AJ852" s="301">
        <f>X852*Assumption!$K$8</f>
        <v>0</v>
      </c>
      <c r="AK852" s="301">
        <f>Y852*Assumption!$K$12</f>
        <v>0</v>
      </c>
      <c r="AL852" s="301">
        <f>Z852*Assumption!$K$14</f>
        <v>0</v>
      </c>
      <c r="AM852" s="301">
        <f>AA852*Assumption!$K$13</f>
        <v>0</v>
      </c>
      <c r="AN852" s="226">
        <f t="shared" si="212"/>
        <v>0</v>
      </c>
    </row>
    <row r="853" spans="2:40" ht="15" thickBot="1" x14ac:dyDescent="0.4">
      <c r="B853" s="194" t="s">
        <v>183</v>
      </c>
      <c r="C853" s="197">
        <f t="shared" ref="C853:N853" si="217">SUM(C823:C852)</f>
        <v>2240</v>
      </c>
      <c r="D853" s="197">
        <f t="shared" si="217"/>
        <v>6451.199999999998</v>
      </c>
      <c r="E853" s="197">
        <f t="shared" si="217"/>
        <v>448</v>
      </c>
      <c r="F853" s="197">
        <f t="shared" si="217"/>
        <v>336</v>
      </c>
      <c r="G853" s="197">
        <f t="shared" si="217"/>
        <v>3136</v>
      </c>
      <c r="H853" s="197">
        <f t="shared" si="217"/>
        <v>22.4</v>
      </c>
      <c r="I853" s="197">
        <f t="shared" si="217"/>
        <v>2374</v>
      </c>
      <c r="J853" s="197">
        <f t="shared" si="217"/>
        <v>67.200000000000017</v>
      </c>
      <c r="K853" s="197">
        <f t="shared" si="217"/>
        <v>3360</v>
      </c>
      <c r="L853" s="197">
        <f t="shared" si="217"/>
        <v>5600</v>
      </c>
      <c r="M853" s="197">
        <f t="shared" si="217"/>
        <v>0</v>
      </c>
      <c r="N853" s="198">
        <f t="shared" si="217"/>
        <v>0</v>
      </c>
      <c r="P853" s="194" t="s">
        <v>183</v>
      </c>
      <c r="Q853" s="197">
        <f>SUM(Q823:Q852)</f>
        <v>2240</v>
      </c>
      <c r="R853" s="197">
        <f>SUM(R823:R852)</f>
        <v>6451.199999999998</v>
      </c>
      <c r="S853" s="197">
        <f>SUM(S823:S852)</f>
        <v>2149.1999999999998</v>
      </c>
      <c r="T853" s="197">
        <f>SUM(T823:T852)</f>
        <v>3648.0000000000005</v>
      </c>
      <c r="U853" s="197">
        <f t="shared" ref="U853:AB853" si="218">SUM(U823:U852)</f>
        <v>180</v>
      </c>
      <c r="V853" s="197">
        <f t="shared" si="218"/>
        <v>0</v>
      </c>
      <c r="W853" s="197">
        <f t="shared" si="218"/>
        <v>0</v>
      </c>
      <c r="X853" s="197">
        <f t="shared" si="218"/>
        <v>67.5</v>
      </c>
      <c r="Y853" s="197">
        <f t="shared" si="218"/>
        <v>150</v>
      </c>
      <c r="Z853" s="197">
        <f t="shared" si="218"/>
        <v>0</v>
      </c>
      <c r="AA853" s="197">
        <f t="shared" si="218"/>
        <v>0</v>
      </c>
      <c r="AB853" s="198">
        <f t="shared" si="218"/>
        <v>6194.7</v>
      </c>
      <c r="AD853" s="194" t="s">
        <v>183</v>
      </c>
      <c r="AE853" s="304">
        <f>S853*Assumption!$K$7</f>
        <v>178383.59999999998</v>
      </c>
      <c r="AF853" s="304">
        <f>T853*Assumption!$K$10</f>
        <v>149568.00000000003</v>
      </c>
      <c r="AG853" s="304">
        <f>U853*Assumption!$K$9</f>
        <v>9900</v>
      </c>
      <c r="AH853" s="304">
        <f>V853*Assumption!$K$11</f>
        <v>0</v>
      </c>
      <c r="AI853" s="304">
        <f>W853*Assumption!$K$6</f>
        <v>0</v>
      </c>
      <c r="AJ853" s="304">
        <f>X853*Assumption!$K$8</f>
        <v>4455</v>
      </c>
      <c r="AK853" s="304">
        <f>Y853*Assumption!$K$12</f>
        <v>4950</v>
      </c>
      <c r="AL853" s="304">
        <f>Z853*Assumption!$K$14</f>
        <v>0</v>
      </c>
      <c r="AM853" s="304">
        <f>AA853*Assumption!$K$13</f>
        <v>0</v>
      </c>
      <c r="AN853" s="198">
        <f t="shared" ref="AN853" si="219">SUM(AN823:AN852)</f>
        <v>347256.60000000003</v>
      </c>
    </row>
    <row r="854" spans="2:40" x14ac:dyDescent="0.35">
      <c r="B854" s="190"/>
      <c r="C854" s="191"/>
      <c r="D854" s="191"/>
      <c r="E854" s="191"/>
      <c r="F854" s="191"/>
      <c r="G854" s="191"/>
      <c r="H854" s="191"/>
      <c r="I854" s="191"/>
      <c r="J854" s="191"/>
      <c r="K854" s="191"/>
      <c r="L854" s="191"/>
      <c r="M854" s="191"/>
      <c r="N854" s="191"/>
      <c r="P854" s="190"/>
      <c r="Q854" s="191"/>
      <c r="R854" s="191"/>
      <c r="S854" s="191"/>
      <c r="T854" s="191"/>
      <c r="U854" s="191"/>
      <c r="V854" s="191"/>
      <c r="W854" s="191"/>
      <c r="X854" s="191"/>
      <c r="Y854" s="191"/>
      <c r="Z854" s="191"/>
      <c r="AA854" s="191"/>
      <c r="AB854" s="191"/>
      <c r="AD854" s="190"/>
      <c r="AE854" s="191"/>
      <c r="AF854" s="191"/>
      <c r="AG854" s="191"/>
      <c r="AH854" s="191"/>
      <c r="AI854" s="191"/>
      <c r="AJ854" s="191"/>
      <c r="AK854" s="191"/>
      <c r="AL854" s="191"/>
      <c r="AM854" s="191"/>
      <c r="AN854" s="191"/>
    </row>
    <row r="855" spans="2:40" ht="15" thickBot="1" x14ac:dyDescent="0.4">
      <c r="B855" s="190"/>
      <c r="C855" s="191"/>
      <c r="D855" s="191"/>
      <c r="E855" s="191"/>
      <c r="F855" s="191"/>
      <c r="G855" s="191"/>
      <c r="H855" s="191"/>
      <c r="I855" s="191"/>
      <c r="J855" s="191"/>
      <c r="K855" s="191"/>
      <c r="L855" s="191"/>
      <c r="M855" s="191"/>
      <c r="N855" s="191"/>
      <c r="P855" s="190"/>
      <c r="Q855" s="191"/>
      <c r="R855" s="191"/>
      <c r="S855" s="191"/>
      <c r="T855" s="191"/>
      <c r="U855" s="191"/>
      <c r="V855" s="191"/>
      <c r="W855" s="191"/>
      <c r="X855" s="191"/>
      <c r="Y855" s="191"/>
      <c r="Z855" s="191"/>
      <c r="AA855" s="191"/>
      <c r="AB855" s="191"/>
      <c r="AD855" s="190"/>
      <c r="AE855" s="191"/>
      <c r="AF855" s="191"/>
      <c r="AG855" s="191"/>
      <c r="AH855" s="191"/>
      <c r="AI855" s="191"/>
      <c r="AJ855" s="191"/>
      <c r="AK855" s="191"/>
      <c r="AL855" s="191"/>
      <c r="AM855" s="191"/>
      <c r="AN855" s="191"/>
    </row>
    <row r="856" spans="2:40" ht="21" x14ac:dyDescent="0.5">
      <c r="B856" s="565" t="s">
        <v>211</v>
      </c>
      <c r="C856" s="566"/>
      <c r="D856" s="566"/>
      <c r="E856" s="566"/>
      <c r="F856" s="566"/>
      <c r="G856" s="566"/>
      <c r="H856" s="566"/>
      <c r="I856" s="566"/>
      <c r="J856" s="566"/>
      <c r="K856" s="566"/>
      <c r="L856" s="566"/>
      <c r="M856" s="566"/>
      <c r="N856" s="567"/>
      <c r="P856" s="565" t="s">
        <v>211</v>
      </c>
      <c r="Q856" s="566"/>
      <c r="R856" s="566"/>
      <c r="S856" s="566"/>
      <c r="T856" s="566"/>
      <c r="U856" s="566"/>
      <c r="V856" s="566"/>
      <c r="W856" s="566"/>
      <c r="X856" s="566"/>
      <c r="Y856" s="566"/>
      <c r="Z856" s="566"/>
      <c r="AA856" s="566"/>
      <c r="AB856" s="567"/>
      <c r="AD856" s="565" t="s">
        <v>211</v>
      </c>
      <c r="AE856" s="566"/>
      <c r="AF856" s="566"/>
      <c r="AG856" s="566"/>
      <c r="AH856" s="566"/>
      <c r="AI856" s="566"/>
      <c r="AJ856" s="566"/>
      <c r="AK856" s="566"/>
      <c r="AL856" s="566"/>
      <c r="AM856" s="566"/>
      <c r="AN856" s="567"/>
    </row>
    <row r="857" spans="2:40" ht="21.5" thickBot="1" x14ac:dyDescent="0.55000000000000004">
      <c r="B857" s="574">
        <v>44896</v>
      </c>
      <c r="C857" s="575"/>
      <c r="D857" s="575"/>
      <c r="E857" s="575"/>
      <c r="F857" s="575"/>
      <c r="G857" s="575"/>
      <c r="H857" s="575"/>
      <c r="I857" s="575"/>
      <c r="J857" s="575"/>
      <c r="K857" s="575"/>
      <c r="L857" s="575"/>
      <c r="M857" s="575"/>
      <c r="N857" s="576"/>
      <c r="P857" s="568">
        <v>44896</v>
      </c>
      <c r="Q857" s="569"/>
      <c r="R857" s="569"/>
      <c r="S857" s="569"/>
      <c r="T857" s="569"/>
      <c r="U857" s="569"/>
      <c r="V857" s="569"/>
      <c r="W857" s="569"/>
      <c r="X857" s="569"/>
      <c r="Y857" s="569"/>
      <c r="Z857" s="569"/>
      <c r="AA857" s="569"/>
      <c r="AB857" s="570"/>
      <c r="AD857" s="568">
        <v>44896</v>
      </c>
      <c r="AE857" s="569"/>
      <c r="AF857" s="569"/>
      <c r="AG857" s="569"/>
      <c r="AH857" s="569"/>
      <c r="AI857" s="569"/>
      <c r="AJ857" s="569"/>
      <c r="AK857" s="569"/>
      <c r="AL857" s="569"/>
      <c r="AM857" s="569"/>
      <c r="AN857" s="570"/>
    </row>
    <row r="858" spans="2:40" ht="15" thickBot="1" x14ac:dyDescent="0.4">
      <c r="B858" s="577" t="s">
        <v>214</v>
      </c>
      <c r="C858" s="578"/>
      <c r="D858" s="578"/>
      <c r="E858" s="578"/>
      <c r="F858" s="578"/>
      <c r="G858" s="578"/>
      <c r="H858" s="578"/>
      <c r="I858" s="578"/>
      <c r="J858" s="578"/>
      <c r="K858" s="578"/>
      <c r="L858" s="578"/>
      <c r="M858" s="578"/>
      <c r="N858" s="579"/>
      <c r="P858" s="571" t="s">
        <v>213</v>
      </c>
      <c r="Q858" s="572"/>
      <c r="R858" s="572"/>
      <c r="S858" s="572"/>
      <c r="T858" s="572"/>
      <c r="U858" s="572"/>
      <c r="V858" s="572"/>
      <c r="W858" s="572"/>
      <c r="X858" s="572"/>
      <c r="Y858" s="572"/>
      <c r="Z858" s="572"/>
      <c r="AA858" s="572"/>
      <c r="AB858" s="573"/>
      <c r="AD858" s="571" t="s">
        <v>342</v>
      </c>
      <c r="AE858" s="572"/>
      <c r="AF858" s="572"/>
      <c r="AG858" s="572"/>
      <c r="AH858" s="572"/>
      <c r="AI858" s="572"/>
      <c r="AJ858" s="572"/>
      <c r="AK858" s="572"/>
      <c r="AL858" s="572"/>
      <c r="AM858" s="572"/>
      <c r="AN858" s="573"/>
    </row>
    <row r="859" spans="2:40" ht="29.5" thickBot="1" x14ac:dyDescent="0.4">
      <c r="B859" s="231" t="s">
        <v>10</v>
      </c>
      <c r="C859" s="176" t="s">
        <v>187</v>
      </c>
      <c r="D859" s="174" t="s">
        <v>188</v>
      </c>
      <c r="E859" s="176" t="s">
        <v>189</v>
      </c>
      <c r="F859" s="176" t="s">
        <v>47</v>
      </c>
      <c r="G859" s="176" t="s">
        <v>190</v>
      </c>
      <c r="H859" s="176" t="s">
        <v>345</v>
      </c>
      <c r="I859" s="176" t="s">
        <v>191</v>
      </c>
      <c r="J859" s="176" t="s">
        <v>192</v>
      </c>
      <c r="K859" s="176" t="s">
        <v>193</v>
      </c>
      <c r="L859" s="193" t="s">
        <v>194</v>
      </c>
      <c r="M859" s="176" t="s">
        <v>195</v>
      </c>
      <c r="N859" s="177" t="s">
        <v>196</v>
      </c>
      <c r="O859" s="232"/>
      <c r="P859" s="173" t="s">
        <v>10</v>
      </c>
      <c r="Q859" s="174" t="s">
        <v>187</v>
      </c>
      <c r="R859" s="174" t="s">
        <v>188</v>
      </c>
      <c r="S859" s="175" t="s">
        <v>197</v>
      </c>
      <c r="T859" s="174" t="s">
        <v>198</v>
      </c>
      <c r="U859" s="176" t="s">
        <v>199</v>
      </c>
      <c r="V859" s="176" t="s">
        <v>200</v>
      </c>
      <c r="W859" s="176" t="s">
        <v>201</v>
      </c>
      <c r="X859" s="176" t="s">
        <v>202</v>
      </c>
      <c r="Y859" s="176" t="s">
        <v>203</v>
      </c>
      <c r="Z859" s="176" t="s">
        <v>204</v>
      </c>
      <c r="AA859" s="176" t="s">
        <v>205</v>
      </c>
      <c r="AB859" s="177" t="s">
        <v>206</v>
      </c>
      <c r="AD859" s="173" t="s">
        <v>10</v>
      </c>
      <c r="AE859" s="175" t="s">
        <v>197</v>
      </c>
      <c r="AF859" s="174" t="s">
        <v>198</v>
      </c>
      <c r="AG859" s="176" t="s">
        <v>199</v>
      </c>
      <c r="AH859" s="176" t="s">
        <v>200</v>
      </c>
      <c r="AI859" s="176" t="s">
        <v>201</v>
      </c>
      <c r="AJ859" s="176" t="s">
        <v>202</v>
      </c>
      <c r="AK859" s="176" t="s">
        <v>203</v>
      </c>
      <c r="AL859" s="176" t="s">
        <v>204</v>
      </c>
      <c r="AM859" s="176" t="s">
        <v>205</v>
      </c>
      <c r="AN859" s="177" t="s">
        <v>339</v>
      </c>
    </row>
    <row r="860" spans="2:40" x14ac:dyDescent="0.35">
      <c r="B860" s="218">
        <v>44896</v>
      </c>
      <c r="C860" s="219">
        <v>140</v>
      </c>
      <c r="D860" s="219">
        <f>C860*2.88</f>
        <v>403.2</v>
      </c>
      <c r="E860" s="242">
        <v>28</v>
      </c>
      <c r="F860" s="242">
        <v>18</v>
      </c>
      <c r="G860" s="242">
        <v>180</v>
      </c>
      <c r="H860" s="242">
        <v>1.4</v>
      </c>
      <c r="I860" s="242">
        <v>160</v>
      </c>
      <c r="J860" s="242">
        <v>4.2</v>
      </c>
      <c r="K860" s="242">
        <v>231</v>
      </c>
      <c r="L860" s="242">
        <v>350</v>
      </c>
      <c r="M860" s="219">
        <v>0</v>
      </c>
      <c r="N860" s="243">
        <v>0</v>
      </c>
      <c r="O860" s="3"/>
      <c r="P860" s="218">
        <v>44896</v>
      </c>
      <c r="Q860" s="181">
        <v>140</v>
      </c>
      <c r="R860" s="181">
        <f>Q860*2.88</f>
        <v>403.2</v>
      </c>
      <c r="S860" s="181">
        <v>55.2</v>
      </c>
      <c r="T860" s="181">
        <v>336</v>
      </c>
      <c r="U860" s="181">
        <v>0</v>
      </c>
      <c r="V860" s="181">
        <v>0</v>
      </c>
      <c r="W860" s="181">
        <v>0</v>
      </c>
      <c r="X860" s="181">
        <v>0</v>
      </c>
      <c r="Y860" s="181">
        <v>0</v>
      </c>
      <c r="Z860" s="181">
        <v>0</v>
      </c>
      <c r="AA860" s="181">
        <v>0</v>
      </c>
      <c r="AB860" s="226">
        <f t="shared" ref="AB860:AB889" si="220">SUM(S860:AA860)</f>
        <v>391.2</v>
      </c>
      <c r="AD860" s="218">
        <v>44896</v>
      </c>
      <c r="AE860" s="301">
        <f>S860*Assumption!$K$7</f>
        <v>4581.6000000000004</v>
      </c>
      <c r="AF860" s="301">
        <f>T860*Assumption!$K$10</f>
        <v>13776</v>
      </c>
      <c r="AG860" s="301">
        <f>U860*Assumption!$K$9</f>
        <v>0</v>
      </c>
      <c r="AH860" s="301">
        <f>V860*Assumption!$K$11</f>
        <v>0</v>
      </c>
      <c r="AI860" s="301">
        <f>W860*Assumption!$K$6</f>
        <v>0</v>
      </c>
      <c r="AJ860" s="301">
        <f>X860*Assumption!$K$8</f>
        <v>0</v>
      </c>
      <c r="AK860" s="301">
        <f>Y860*Assumption!$K$12</f>
        <v>0</v>
      </c>
      <c r="AL860" s="301">
        <f>Z860*Assumption!$K$14</f>
        <v>0</v>
      </c>
      <c r="AM860" s="301">
        <f>AA860*Assumption!$K$13</f>
        <v>0</v>
      </c>
      <c r="AN860" s="226">
        <f t="shared" ref="AN860:AN889" si="221">SUM(AE860:AM860)</f>
        <v>18357.599999999999</v>
      </c>
    </row>
    <row r="861" spans="2:40" x14ac:dyDescent="0.35">
      <c r="B861" s="223">
        <f>B860+1</f>
        <v>44897</v>
      </c>
      <c r="C861" s="219">
        <v>140</v>
      </c>
      <c r="D861" s="219">
        <f t="shared" ref="D861:D889" si="222">C861*2.88</f>
        <v>403.2</v>
      </c>
      <c r="E861" s="242">
        <v>28</v>
      </c>
      <c r="F861" s="242">
        <v>18</v>
      </c>
      <c r="G861" s="242">
        <v>180</v>
      </c>
      <c r="H861" s="242">
        <v>1.4</v>
      </c>
      <c r="I861" s="242">
        <v>160</v>
      </c>
      <c r="J861" s="242">
        <v>4.2</v>
      </c>
      <c r="K861" s="242">
        <v>231</v>
      </c>
      <c r="L861" s="242">
        <v>350</v>
      </c>
      <c r="M861" s="219">
        <v>0</v>
      </c>
      <c r="N861" s="243">
        <v>0</v>
      </c>
      <c r="O861" s="3"/>
      <c r="P861" s="223">
        <f>P860+1</f>
        <v>44897</v>
      </c>
      <c r="Q861" s="181">
        <v>140</v>
      </c>
      <c r="R861" s="181">
        <f t="shared" ref="R861:R885" si="223">Q861*2.88</f>
        <v>403.2</v>
      </c>
      <c r="S861" s="181">
        <v>144</v>
      </c>
      <c r="T861" s="181">
        <v>244.8</v>
      </c>
      <c r="U861" s="181">
        <v>0</v>
      </c>
      <c r="V861" s="181">
        <v>0</v>
      </c>
      <c r="W861" s="181">
        <v>0</v>
      </c>
      <c r="X861" s="181">
        <v>0</v>
      </c>
      <c r="Y861" s="181">
        <v>0</v>
      </c>
      <c r="Z861" s="181">
        <v>0</v>
      </c>
      <c r="AA861" s="181">
        <v>0</v>
      </c>
      <c r="AB861" s="226">
        <f t="shared" si="220"/>
        <v>388.8</v>
      </c>
      <c r="AD861" s="223">
        <f>AD860+1</f>
        <v>44897</v>
      </c>
      <c r="AE861" s="301">
        <f>S861*Assumption!$K$7</f>
        <v>11952</v>
      </c>
      <c r="AF861" s="301">
        <f>T861*Assumption!$K$10</f>
        <v>10036.800000000001</v>
      </c>
      <c r="AG861" s="301">
        <f>U861*Assumption!$K$9</f>
        <v>0</v>
      </c>
      <c r="AH861" s="301">
        <f>V861*Assumption!$K$11</f>
        <v>0</v>
      </c>
      <c r="AI861" s="301">
        <f>W861*Assumption!$K$6</f>
        <v>0</v>
      </c>
      <c r="AJ861" s="301">
        <f>X861*Assumption!$K$8</f>
        <v>0</v>
      </c>
      <c r="AK861" s="301">
        <f>Y861*Assumption!$K$12</f>
        <v>0</v>
      </c>
      <c r="AL861" s="301">
        <f>Z861*Assumption!$K$14</f>
        <v>0</v>
      </c>
      <c r="AM861" s="301">
        <f>AA861*Assumption!$K$13</f>
        <v>0</v>
      </c>
      <c r="AN861" s="226">
        <f t="shared" si="221"/>
        <v>21988.800000000003</v>
      </c>
    </row>
    <row r="862" spans="2:40" x14ac:dyDescent="0.35">
      <c r="B862" s="223">
        <f t="shared" ref="B862:B889" si="224">B861+1</f>
        <v>44898</v>
      </c>
      <c r="C862" s="219">
        <v>140</v>
      </c>
      <c r="D862" s="219">
        <f t="shared" si="222"/>
        <v>403.2</v>
      </c>
      <c r="E862" s="242">
        <v>28</v>
      </c>
      <c r="F862" s="242">
        <v>18</v>
      </c>
      <c r="G862" s="242">
        <v>180</v>
      </c>
      <c r="H862" s="242">
        <v>1.4</v>
      </c>
      <c r="I862" s="242">
        <v>160</v>
      </c>
      <c r="J862" s="242">
        <v>4.2</v>
      </c>
      <c r="K862" s="242">
        <v>231</v>
      </c>
      <c r="L862" s="242">
        <v>350</v>
      </c>
      <c r="M862" s="219">
        <v>0</v>
      </c>
      <c r="N862" s="243">
        <v>0</v>
      </c>
      <c r="O862" s="3"/>
      <c r="P862" s="223">
        <f t="shared" ref="P862:P889" si="225">P861+1</f>
        <v>44898</v>
      </c>
      <c r="Q862" s="181">
        <v>140</v>
      </c>
      <c r="R862" s="181">
        <f t="shared" si="223"/>
        <v>403.2</v>
      </c>
      <c r="S862" s="181">
        <v>267.60000000000002</v>
      </c>
      <c r="T862" s="181">
        <v>120</v>
      </c>
      <c r="U862" s="181">
        <v>0</v>
      </c>
      <c r="V862" s="181">
        <v>0</v>
      </c>
      <c r="W862" s="181">
        <v>0</v>
      </c>
      <c r="X862" s="181">
        <v>0</v>
      </c>
      <c r="Y862" s="181">
        <v>0</v>
      </c>
      <c r="Z862" s="181">
        <v>0</v>
      </c>
      <c r="AA862" s="181">
        <v>0</v>
      </c>
      <c r="AB862" s="226">
        <f t="shared" si="220"/>
        <v>387.6</v>
      </c>
      <c r="AD862" s="223">
        <f t="shared" ref="AD862:AD889" si="226">AD861+1</f>
        <v>44898</v>
      </c>
      <c r="AE862" s="301">
        <f>S862*Assumption!$K$7</f>
        <v>22210.800000000003</v>
      </c>
      <c r="AF862" s="301">
        <f>T862*Assumption!$K$10</f>
        <v>4920</v>
      </c>
      <c r="AG862" s="301">
        <f>U862*Assumption!$K$9</f>
        <v>0</v>
      </c>
      <c r="AH862" s="301">
        <f>V862*Assumption!$K$11</f>
        <v>0</v>
      </c>
      <c r="AI862" s="301">
        <f>W862*Assumption!$K$6</f>
        <v>0</v>
      </c>
      <c r="AJ862" s="301">
        <f>X862*Assumption!$K$8</f>
        <v>0</v>
      </c>
      <c r="AK862" s="301">
        <f>Y862*Assumption!$K$12</f>
        <v>0</v>
      </c>
      <c r="AL862" s="301">
        <f>Z862*Assumption!$K$14</f>
        <v>0</v>
      </c>
      <c r="AM862" s="301">
        <f>AA862*Assumption!$K$13</f>
        <v>0</v>
      </c>
      <c r="AN862" s="226">
        <f t="shared" si="221"/>
        <v>27130.800000000003</v>
      </c>
    </row>
    <row r="863" spans="2:40" x14ac:dyDescent="0.35">
      <c r="B863" s="223">
        <f t="shared" si="224"/>
        <v>44899</v>
      </c>
      <c r="C863" s="219">
        <v>140</v>
      </c>
      <c r="D863" s="219">
        <f t="shared" si="222"/>
        <v>403.2</v>
      </c>
      <c r="E863" s="242">
        <v>27</v>
      </c>
      <c r="F863" s="242">
        <v>17</v>
      </c>
      <c r="G863" s="242">
        <v>185</v>
      </c>
      <c r="H863" s="242">
        <v>1.4</v>
      </c>
      <c r="I863" s="242">
        <v>155</v>
      </c>
      <c r="J863" s="242">
        <v>4.2</v>
      </c>
      <c r="K863" s="242">
        <v>231</v>
      </c>
      <c r="L863" s="242">
        <v>350</v>
      </c>
      <c r="M863" s="219">
        <v>0</v>
      </c>
      <c r="N863" s="243">
        <v>0</v>
      </c>
      <c r="O863" s="3"/>
      <c r="P863" s="223">
        <f t="shared" si="225"/>
        <v>44899</v>
      </c>
      <c r="Q863" s="181">
        <v>140</v>
      </c>
      <c r="R863" s="181">
        <f t="shared" si="223"/>
        <v>403.2</v>
      </c>
      <c r="S863" s="181">
        <v>45.6</v>
      </c>
      <c r="T863" s="181">
        <v>192</v>
      </c>
      <c r="U863" s="181">
        <v>0</v>
      </c>
      <c r="V863" s="181">
        <v>151.80000000000001</v>
      </c>
      <c r="W863" s="181">
        <v>0</v>
      </c>
      <c r="X863" s="181">
        <v>0</v>
      </c>
      <c r="Y863" s="181">
        <v>0</v>
      </c>
      <c r="Z863" s="181">
        <v>0</v>
      </c>
      <c r="AA863" s="181">
        <v>0</v>
      </c>
      <c r="AB863" s="226">
        <f t="shared" si="220"/>
        <v>389.4</v>
      </c>
      <c r="AD863" s="223">
        <f t="shared" si="226"/>
        <v>44899</v>
      </c>
      <c r="AE863" s="301">
        <f>S863*Assumption!$K$7</f>
        <v>3784.8</v>
      </c>
      <c r="AF863" s="301">
        <f>T863*Assumption!$K$10</f>
        <v>7872</v>
      </c>
      <c r="AG863" s="301">
        <f>U863*Assumption!$K$9</f>
        <v>0</v>
      </c>
      <c r="AH863" s="301">
        <f>V863*Assumption!$K$11</f>
        <v>5616.6</v>
      </c>
      <c r="AI863" s="301">
        <f>W863*Assumption!$K$6</f>
        <v>0</v>
      </c>
      <c r="AJ863" s="301">
        <f>X863*Assumption!$K$8</f>
        <v>0</v>
      </c>
      <c r="AK863" s="301">
        <f>Y863*Assumption!$K$12</f>
        <v>0</v>
      </c>
      <c r="AL863" s="301">
        <f>Z863*Assumption!$K$14</f>
        <v>0</v>
      </c>
      <c r="AM863" s="301">
        <f>AA863*Assumption!$K$13</f>
        <v>0</v>
      </c>
      <c r="AN863" s="226">
        <f t="shared" si="221"/>
        <v>17273.400000000001</v>
      </c>
    </row>
    <row r="864" spans="2:40" x14ac:dyDescent="0.35">
      <c r="B864" s="223">
        <f t="shared" si="224"/>
        <v>44900</v>
      </c>
      <c r="C864" s="219">
        <v>140</v>
      </c>
      <c r="D864" s="219">
        <f t="shared" si="222"/>
        <v>403.2</v>
      </c>
      <c r="E864" s="242">
        <v>27</v>
      </c>
      <c r="F864" s="242">
        <v>17</v>
      </c>
      <c r="G864" s="242">
        <v>185</v>
      </c>
      <c r="H864" s="242">
        <v>1.4</v>
      </c>
      <c r="I864" s="242">
        <v>155</v>
      </c>
      <c r="J864" s="242">
        <v>4.2</v>
      </c>
      <c r="K864" s="242">
        <v>231</v>
      </c>
      <c r="L864" s="242">
        <v>350</v>
      </c>
      <c r="M864" s="219">
        <v>0</v>
      </c>
      <c r="N864" s="243">
        <v>0</v>
      </c>
      <c r="O864" s="3"/>
      <c r="P864" s="223">
        <f t="shared" si="225"/>
        <v>44900</v>
      </c>
      <c r="Q864" s="181">
        <v>140</v>
      </c>
      <c r="R864" s="181">
        <f t="shared" si="223"/>
        <v>403.2</v>
      </c>
      <c r="S864" s="181">
        <v>0</v>
      </c>
      <c r="T864" s="181">
        <v>144</v>
      </c>
      <c r="U864" s="181">
        <v>180</v>
      </c>
      <c r="V864" s="181">
        <v>69</v>
      </c>
      <c r="W864" s="181">
        <v>0</v>
      </c>
      <c r="X864" s="181">
        <v>0</v>
      </c>
      <c r="Y864" s="181">
        <v>0</v>
      </c>
      <c r="Z864" s="181">
        <v>0</v>
      </c>
      <c r="AA864" s="181">
        <v>0</v>
      </c>
      <c r="AB864" s="226">
        <f t="shared" si="220"/>
        <v>393</v>
      </c>
      <c r="AD864" s="223">
        <f t="shared" si="226"/>
        <v>44900</v>
      </c>
      <c r="AE864" s="301">
        <f>S864*Assumption!$K$7</f>
        <v>0</v>
      </c>
      <c r="AF864" s="301">
        <f>T864*Assumption!$K$10</f>
        <v>5904</v>
      </c>
      <c r="AG864" s="301">
        <f>U864*Assumption!$K$9</f>
        <v>9900</v>
      </c>
      <c r="AH864" s="301">
        <f>V864*Assumption!$K$11</f>
        <v>2553</v>
      </c>
      <c r="AI864" s="301">
        <f>W864*Assumption!$K$6</f>
        <v>0</v>
      </c>
      <c r="AJ864" s="301">
        <f>X864*Assumption!$K$8</f>
        <v>0</v>
      </c>
      <c r="AK864" s="301">
        <f>Y864*Assumption!$K$12</f>
        <v>0</v>
      </c>
      <c r="AL864" s="301">
        <f>Z864*Assumption!$K$14</f>
        <v>0</v>
      </c>
      <c r="AM864" s="301">
        <f>AA864*Assumption!$K$13</f>
        <v>0</v>
      </c>
      <c r="AN864" s="226">
        <f t="shared" si="221"/>
        <v>18357</v>
      </c>
    </row>
    <row r="865" spans="2:40" x14ac:dyDescent="0.35">
      <c r="B865" s="223">
        <f t="shared" si="224"/>
        <v>44901</v>
      </c>
      <c r="C865" s="219">
        <v>140</v>
      </c>
      <c r="D865" s="219">
        <f t="shared" si="222"/>
        <v>403.2</v>
      </c>
      <c r="E865" s="242">
        <v>27</v>
      </c>
      <c r="F865" s="242">
        <v>17</v>
      </c>
      <c r="G865" s="242">
        <v>185</v>
      </c>
      <c r="H865" s="242">
        <v>1.4</v>
      </c>
      <c r="I865" s="242">
        <v>155</v>
      </c>
      <c r="J865" s="242">
        <v>4.2</v>
      </c>
      <c r="K865" s="242">
        <v>231</v>
      </c>
      <c r="L865" s="242">
        <v>350</v>
      </c>
      <c r="M865" s="219">
        <v>0</v>
      </c>
      <c r="N865" s="243">
        <v>0</v>
      </c>
      <c r="O865" s="3"/>
      <c r="P865" s="223">
        <f t="shared" si="225"/>
        <v>44901</v>
      </c>
      <c r="Q865" s="181">
        <v>140</v>
      </c>
      <c r="R865" s="181">
        <f t="shared" si="223"/>
        <v>403.2</v>
      </c>
      <c r="S865" s="181">
        <v>144</v>
      </c>
      <c r="T865" s="181">
        <v>244.8</v>
      </c>
      <c r="U865" s="181">
        <v>0</v>
      </c>
      <c r="V865" s="181">
        <v>0</v>
      </c>
      <c r="W865" s="181">
        <v>0</v>
      </c>
      <c r="X865" s="181">
        <v>0</v>
      </c>
      <c r="Y865" s="181">
        <v>0</v>
      </c>
      <c r="Z865" s="181">
        <v>0</v>
      </c>
      <c r="AA865" s="181">
        <v>0</v>
      </c>
      <c r="AB865" s="226">
        <f t="shared" si="220"/>
        <v>388.8</v>
      </c>
      <c r="AD865" s="223">
        <f t="shared" si="226"/>
        <v>44901</v>
      </c>
      <c r="AE865" s="301">
        <f>S865*Assumption!$K$7</f>
        <v>11952</v>
      </c>
      <c r="AF865" s="301">
        <f>T865*Assumption!$K$10</f>
        <v>10036.800000000001</v>
      </c>
      <c r="AG865" s="301">
        <f>U865*Assumption!$K$9</f>
        <v>0</v>
      </c>
      <c r="AH865" s="301">
        <f>V865*Assumption!$K$11</f>
        <v>0</v>
      </c>
      <c r="AI865" s="301">
        <f>W865*Assumption!$K$6</f>
        <v>0</v>
      </c>
      <c r="AJ865" s="301">
        <f>X865*Assumption!$K$8</f>
        <v>0</v>
      </c>
      <c r="AK865" s="301">
        <f>Y865*Assumption!$K$12</f>
        <v>0</v>
      </c>
      <c r="AL865" s="301">
        <f>Z865*Assumption!$K$14</f>
        <v>0</v>
      </c>
      <c r="AM865" s="301">
        <f>AA865*Assumption!$K$13</f>
        <v>0</v>
      </c>
      <c r="AN865" s="226">
        <f t="shared" si="221"/>
        <v>21988.800000000003</v>
      </c>
    </row>
    <row r="866" spans="2:40" x14ac:dyDescent="0.35">
      <c r="B866" s="223">
        <f t="shared" si="224"/>
        <v>44902</v>
      </c>
      <c r="C866" s="219">
        <v>140</v>
      </c>
      <c r="D866" s="219">
        <f t="shared" si="222"/>
        <v>403.2</v>
      </c>
      <c r="E866" s="242">
        <v>27</v>
      </c>
      <c r="F866" s="242">
        <v>17</v>
      </c>
      <c r="G866" s="242">
        <v>185</v>
      </c>
      <c r="H866" s="242">
        <v>1.4</v>
      </c>
      <c r="I866" s="242">
        <v>155</v>
      </c>
      <c r="J866" s="242">
        <v>4.2</v>
      </c>
      <c r="K866" s="242">
        <v>231</v>
      </c>
      <c r="L866" s="242">
        <v>350</v>
      </c>
      <c r="M866" s="219">
        <v>0</v>
      </c>
      <c r="N866" s="243">
        <v>0</v>
      </c>
      <c r="O866" s="3"/>
      <c r="P866" s="223">
        <f t="shared" si="225"/>
        <v>44902</v>
      </c>
      <c r="Q866" s="181">
        <v>140</v>
      </c>
      <c r="R866" s="181">
        <f t="shared" si="223"/>
        <v>403.2</v>
      </c>
      <c r="S866" s="181">
        <v>390</v>
      </c>
      <c r="T866" s="181">
        <v>0</v>
      </c>
      <c r="U866" s="181">
        <v>0</v>
      </c>
      <c r="V866" s="181">
        <v>0</v>
      </c>
      <c r="W866" s="181">
        <v>0</v>
      </c>
      <c r="X866" s="181">
        <v>0</v>
      </c>
      <c r="Y866" s="181">
        <v>0</v>
      </c>
      <c r="Z866" s="181">
        <v>0</v>
      </c>
      <c r="AA866" s="181">
        <v>0</v>
      </c>
      <c r="AB866" s="226">
        <f t="shared" si="220"/>
        <v>390</v>
      </c>
      <c r="AD866" s="223">
        <f t="shared" si="226"/>
        <v>44902</v>
      </c>
      <c r="AE866" s="301">
        <f>S866*Assumption!$K$7</f>
        <v>32370</v>
      </c>
      <c r="AF866" s="301">
        <f>T866*Assumption!$K$10</f>
        <v>0</v>
      </c>
      <c r="AG866" s="301">
        <f>U866*Assumption!$K$9</f>
        <v>0</v>
      </c>
      <c r="AH866" s="301">
        <f>V866*Assumption!$K$11</f>
        <v>0</v>
      </c>
      <c r="AI866" s="301">
        <f>W866*Assumption!$K$6</f>
        <v>0</v>
      </c>
      <c r="AJ866" s="301">
        <f>X866*Assumption!$K$8</f>
        <v>0</v>
      </c>
      <c r="AK866" s="301">
        <f>Y866*Assumption!$K$12</f>
        <v>0</v>
      </c>
      <c r="AL866" s="301">
        <f>Z866*Assumption!$K$14</f>
        <v>0</v>
      </c>
      <c r="AM866" s="301">
        <f>AA866*Assumption!$K$13</f>
        <v>0</v>
      </c>
      <c r="AN866" s="226">
        <f t="shared" si="221"/>
        <v>32370</v>
      </c>
    </row>
    <row r="867" spans="2:40" x14ac:dyDescent="0.35">
      <c r="B867" s="223">
        <f t="shared" si="224"/>
        <v>44903</v>
      </c>
      <c r="C867" s="219">
        <v>140</v>
      </c>
      <c r="D867" s="219">
        <f t="shared" si="222"/>
        <v>403.2</v>
      </c>
      <c r="E867" s="242">
        <v>26</v>
      </c>
      <c r="F867" s="242">
        <v>18</v>
      </c>
      <c r="G867" s="242">
        <v>194</v>
      </c>
      <c r="H867" s="242">
        <v>1.4</v>
      </c>
      <c r="I867" s="244">
        <v>145</v>
      </c>
      <c r="J867" s="242">
        <v>4.2</v>
      </c>
      <c r="K867" s="242">
        <v>231</v>
      </c>
      <c r="L867" s="242">
        <v>350</v>
      </c>
      <c r="M867" s="219">
        <v>0</v>
      </c>
      <c r="N867" s="243">
        <v>0</v>
      </c>
      <c r="O867" s="3"/>
      <c r="P867" s="223">
        <f t="shared" si="225"/>
        <v>44903</v>
      </c>
      <c r="Q867" s="181">
        <v>140</v>
      </c>
      <c r="R867" s="181">
        <f t="shared" si="223"/>
        <v>403.2</v>
      </c>
      <c r="S867" s="181">
        <v>216</v>
      </c>
      <c r="T867" s="181">
        <v>172.8</v>
      </c>
      <c r="U867" s="181">
        <v>0</v>
      </c>
      <c r="V867" s="181">
        <v>0</v>
      </c>
      <c r="W867" s="181">
        <v>0</v>
      </c>
      <c r="X867" s="181">
        <v>0</v>
      </c>
      <c r="Y867" s="181">
        <v>0</v>
      </c>
      <c r="Z867" s="181">
        <v>0</v>
      </c>
      <c r="AA867" s="181">
        <v>0</v>
      </c>
      <c r="AB867" s="226">
        <f t="shared" si="220"/>
        <v>388.8</v>
      </c>
      <c r="AD867" s="223">
        <f t="shared" si="226"/>
        <v>44903</v>
      </c>
      <c r="AE867" s="301">
        <f>S867*Assumption!$K$7</f>
        <v>17928</v>
      </c>
      <c r="AF867" s="301">
        <f>T867*Assumption!$K$10</f>
        <v>7084.8</v>
      </c>
      <c r="AG867" s="301">
        <f>U867*Assumption!$K$9</f>
        <v>0</v>
      </c>
      <c r="AH867" s="301">
        <f>V867*Assumption!$K$11</f>
        <v>0</v>
      </c>
      <c r="AI867" s="301">
        <f>W867*Assumption!$K$6</f>
        <v>0</v>
      </c>
      <c r="AJ867" s="301">
        <f>X867*Assumption!$K$8</f>
        <v>0</v>
      </c>
      <c r="AK867" s="301">
        <f>Y867*Assumption!$K$12</f>
        <v>0</v>
      </c>
      <c r="AL867" s="301">
        <f>Z867*Assumption!$K$14</f>
        <v>0</v>
      </c>
      <c r="AM867" s="301">
        <f>AA867*Assumption!$K$13</f>
        <v>0</v>
      </c>
      <c r="AN867" s="226">
        <f t="shared" si="221"/>
        <v>25012.799999999999</v>
      </c>
    </row>
    <row r="868" spans="2:40" x14ac:dyDescent="0.35">
      <c r="B868" s="223">
        <f t="shared" si="224"/>
        <v>44904</v>
      </c>
      <c r="C868" s="219">
        <v>140</v>
      </c>
      <c r="D868" s="219">
        <f t="shared" si="222"/>
        <v>403.2</v>
      </c>
      <c r="E868" s="242">
        <v>26</v>
      </c>
      <c r="F868" s="242">
        <v>18</v>
      </c>
      <c r="G868" s="242">
        <v>194</v>
      </c>
      <c r="H868" s="242">
        <v>1.4</v>
      </c>
      <c r="I868" s="244">
        <v>145</v>
      </c>
      <c r="J868" s="242">
        <v>4.2</v>
      </c>
      <c r="K868" s="242">
        <v>231</v>
      </c>
      <c r="L868" s="242">
        <v>350</v>
      </c>
      <c r="M868" s="219">
        <v>0</v>
      </c>
      <c r="N868" s="243">
        <v>0</v>
      </c>
      <c r="O868" s="3"/>
      <c r="P868" s="223">
        <f t="shared" si="225"/>
        <v>44904</v>
      </c>
      <c r="Q868" s="181">
        <v>140</v>
      </c>
      <c r="R868" s="181">
        <f t="shared" si="223"/>
        <v>403.2</v>
      </c>
      <c r="S868" s="181">
        <v>0</v>
      </c>
      <c r="T868" s="181">
        <v>388.8</v>
      </c>
      <c r="U868" s="181">
        <v>0</v>
      </c>
      <c r="V868" s="181">
        <v>0</v>
      </c>
      <c r="W868" s="181">
        <v>0</v>
      </c>
      <c r="X868" s="181">
        <v>0</v>
      </c>
      <c r="Y868" s="181">
        <v>0</v>
      </c>
      <c r="Z868" s="181">
        <v>0</v>
      </c>
      <c r="AA868" s="181">
        <v>0</v>
      </c>
      <c r="AB868" s="226">
        <f t="shared" si="220"/>
        <v>388.8</v>
      </c>
      <c r="AD868" s="223">
        <f t="shared" si="226"/>
        <v>44904</v>
      </c>
      <c r="AE868" s="301">
        <f>S868*Assumption!$K$7</f>
        <v>0</v>
      </c>
      <c r="AF868" s="301">
        <f>T868*Assumption!$K$10</f>
        <v>15940.800000000001</v>
      </c>
      <c r="AG868" s="301">
        <f>U868*Assumption!$K$9</f>
        <v>0</v>
      </c>
      <c r="AH868" s="301">
        <f>V868*Assumption!$K$11</f>
        <v>0</v>
      </c>
      <c r="AI868" s="301">
        <f>W868*Assumption!$K$6</f>
        <v>0</v>
      </c>
      <c r="AJ868" s="301">
        <f>X868*Assumption!$K$8</f>
        <v>0</v>
      </c>
      <c r="AK868" s="301">
        <f>Y868*Assumption!$K$12</f>
        <v>0</v>
      </c>
      <c r="AL868" s="301">
        <f>Z868*Assumption!$K$14</f>
        <v>0</v>
      </c>
      <c r="AM868" s="301">
        <f>AA868*Assumption!$K$13</f>
        <v>0</v>
      </c>
      <c r="AN868" s="226">
        <f t="shared" si="221"/>
        <v>15940.800000000001</v>
      </c>
    </row>
    <row r="869" spans="2:40" x14ac:dyDescent="0.35">
      <c r="B869" s="223">
        <f t="shared" si="224"/>
        <v>44905</v>
      </c>
      <c r="C869" s="219">
        <v>140</v>
      </c>
      <c r="D869" s="219">
        <f t="shared" si="222"/>
        <v>403.2</v>
      </c>
      <c r="E869" s="242">
        <v>26</v>
      </c>
      <c r="F869" s="242">
        <v>18</v>
      </c>
      <c r="G869" s="242">
        <v>194</v>
      </c>
      <c r="H869" s="242">
        <v>1.4</v>
      </c>
      <c r="I869" s="244">
        <v>145</v>
      </c>
      <c r="J869" s="242">
        <v>4.2</v>
      </c>
      <c r="K869" s="242">
        <v>231</v>
      </c>
      <c r="L869" s="242">
        <v>350</v>
      </c>
      <c r="M869" s="219">
        <v>0</v>
      </c>
      <c r="N869" s="243">
        <v>0</v>
      </c>
      <c r="O869" s="3"/>
      <c r="P869" s="223">
        <f t="shared" si="225"/>
        <v>44905</v>
      </c>
      <c r="Q869" s="181">
        <v>140</v>
      </c>
      <c r="R869" s="181">
        <f t="shared" si="223"/>
        <v>403.2</v>
      </c>
      <c r="S869" s="181">
        <v>211.20000000000002</v>
      </c>
      <c r="T869" s="181">
        <v>177.6</v>
      </c>
      <c r="U869" s="181">
        <v>0</v>
      </c>
      <c r="V869" s="181">
        <v>0</v>
      </c>
      <c r="W869" s="181">
        <v>0</v>
      </c>
      <c r="X869" s="181">
        <v>0</v>
      </c>
      <c r="Y869" s="181">
        <v>0</v>
      </c>
      <c r="Z869" s="181">
        <v>0</v>
      </c>
      <c r="AA869" s="181">
        <v>0</v>
      </c>
      <c r="AB869" s="226">
        <f t="shared" si="220"/>
        <v>388.8</v>
      </c>
      <c r="AD869" s="223">
        <f t="shared" si="226"/>
        <v>44905</v>
      </c>
      <c r="AE869" s="301">
        <f>S869*Assumption!$K$7</f>
        <v>17529.600000000002</v>
      </c>
      <c r="AF869" s="301">
        <f>T869*Assumption!$K$10</f>
        <v>7281.5999999999995</v>
      </c>
      <c r="AG869" s="301">
        <f>U869*Assumption!$K$9</f>
        <v>0</v>
      </c>
      <c r="AH869" s="301">
        <f>V869*Assumption!$K$11</f>
        <v>0</v>
      </c>
      <c r="AI869" s="301">
        <f>W869*Assumption!$K$6</f>
        <v>0</v>
      </c>
      <c r="AJ869" s="301">
        <f>X869*Assumption!$K$8</f>
        <v>0</v>
      </c>
      <c r="AK869" s="301">
        <f>Y869*Assumption!$K$12</f>
        <v>0</v>
      </c>
      <c r="AL869" s="301">
        <f>Z869*Assumption!$K$14</f>
        <v>0</v>
      </c>
      <c r="AM869" s="301">
        <f>AA869*Assumption!$K$13</f>
        <v>0</v>
      </c>
      <c r="AN869" s="226">
        <f t="shared" si="221"/>
        <v>24811.200000000001</v>
      </c>
    </row>
    <row r="870" spans="2:40" x14ac:dyDescent="0.35">
      <c r="B870" s="223">
        <f t="shared" si="224"/>
        <v>44906</v>
      </c>
      <c r="C870" s="219">
        <v>140</v>
      </c>
      <c r="D870" s="219">
        <f t="shared" si="222"/>
        <v>403.2</v>
      </c>
      <c r="E870" s="244">
        <v>26</v>
      </c>
      <c r="F870" s="244">
        <v>18</v>
      </c>
      <c r="G870" s="244">
        <v>194</v>
      </c>
      <c r="H870" s="242">
        <v>1.4</v>
      </c>
      <c r="I870" s="244">
        <v>145</v>
      </c>
      <c r="J870" s="244">
        <v>4.2</v>
      </c>
      <c r="K870" s="244">
        <v>231</v>
      </c>
      <c r="L870" s="244">
        <v>350</v>
      </c>
      <c r="M870" s="219">
        <v>0</v>
      </c>
      <c r="N870" s="243">
        <v>0</v>
      </c>
      <c r="O870" s="3"/>
      <c r="P870" s="223">
        <f t="shared" si="225"/>
        <v>44906</v>
      </c>
      <c r="Q870" s="181">
        <v>140</v>
      </c>
      <c r="R870" s="181">
        <f t="shared" si="223"/>
        <v>403.2</v>
      </c>
      <c r="S870" s="181">
        <v>390</v>
      </c>
      <c r="T870" s="181">
        <v>0</v>
      </c>
      <c r="U870" s="181">
        <v>0</v>
      </c>
      <c r="V870" s="181">
        <v>0</v>
      </c>
      <c r="W870" s="181">
        <v>0</v>
      </c>
      <c r="X870" s="181">
        <v>0</v>
      </c>
      <c r="Y870" s="181">
        <v>0</v>
      </c>
      <c r="Z870" s="181">
        <v>0</v>
      </c>
      <c r="AA870" s="181">
        <v>0</v>
      </c>
      <c r="AB870" s="226">
        <f t="shared" si="220"/>
        <v>390</v>
      </c>
      <c r="AD870" s="223">
        <f t="shared" si="226"/>
        <v>44906</v>
      </c>
      <c r="AE870" s="301">
        <f>S870*Assumption!$K$7</f>
        <v>32370</v>
      </c>
      <c r="AF870" s="301">
        <f>T870*Assumption!$K$10</f>
        <v>0</v>
      </c>
      <c r="AG870" s="301">
        <f>U870*Assumption!$K$9</f>
        <v>0</v>
      </c>
      <c r="AH870" s="301">
        <f>V870*Assumption!$K$11</f>
        <v>0</v>
      </c>
      <c r="AI870" s="301">
        <f>W870*Assumption!$K$6</f>
        <v>0</v>
      </c>
      <c r="AJ870" s="301">
        <f>X870*Assumption!$K$8</f>
        <v>0</v>
      </c>
      <c r="AK870" s="301">
        <f>Y870*Assumption!$K$12</f>
        <v>0</v>
      </c>
      <c r="AL870" s="301">
        <f>Z870*Assumption!$K$14</f>
        <v>0</v>
      </c>
      <c r="AM870" s="301">
        <f>AA870*Assumption!$K$13</f>
        <v>0</v>
      </c>
      <c r="AN870" s="226">
        <f t="shared" si="221"/>
        <v>32370</v>
      </c>
    </row>
    <row r="871" spans="2:40" x14ac:dyDescent="0.35">
      <c r="B871" s="223">
        <f t="shared" si="224"/>
        <v>44907</v>
      </c>
      <c r="C871" s="219">
        <v>140</v>
      </c>
      <c r="D871" s="219">
        <f t="shared" si="222"/>
        <v>403.2</v>
      </c>
      <c r="E871" s="244">
        <v>26</v>
      </c>
      <c r="F871" s="244">
        <v>18</v>
      </c>
      <c r="G871" s="244">
        <v>194</v>
      </c>
      <c r="H871" s="242">
        <v>1.4</v>
      </c>
      <c r="I871" s="244">
        <v>145</v>
      </c>
      <c r="J871" s="244">
        <v>4.2</v>
      </c>
      <c r="K871" s="244">
        <v>231</v>
      </c>
      <c r="L871" s="244">
        <v>350</v>
      </c>
      <c r="M871" s="219">
        <v>0</v>
      </c>
      <c r="N871" s="243">
        <v>0</v>
      </c>
      <c r="O871" s="3"/>
      <c r="P871" s="223">
        <f t="shared" si="225"/>
        <v>44907</v>
      </c>
      <c r="Q871" s="181">
        <v>140</v>
      </c>
      <c r="R871" s="181">
        <f t="shared" si="223"/>
        <v>403.2</v>
      </c>
      <c r="S871" s="181">
        <v>216</v>
      </c>
      <c r="T871" s="181">
        <v>172.8</v>
      </c>
      <c r="U871" s="181">
        <v>0</v>
      </c>
      <c r="V871" s="181">
        <v>0</v>
      </c>
      <c r="W871" s="181">
        <v>0</v>
      </c>
      <c r="X871" s="181">
        <v>0</v>
      </c>
      <c r="Y871" s="181">
        <v>0</v>
      </c>
      <c r="Z871" s="181">
        <v>0</v>
      </c>
      <c r="AA871" s="181">
        <v>0</v>
      </c>
      <c r="AB871" s="226">
        <f t="shared" si="220"/>
        <v>388.8</v>
      </c>
      <c r="AD871" s="223">
        <f t="shared" si="226"/>
        <v>44907</v>
      </c>
      <c r="AE871" s="301">
        <f>S871*Assumption!$K$7</f>
        <v>17928</v>
      </c>
      <c r="AF871" s="301">
        <f>T871*Assumption!$K$10</f>
        <v>7084.8</v>
      </c>
      <c r="AG871" s="301">
        <f>U871*Assumption!$K$9</f>
        <v>0</v>
      </c>
      <c r="AH871" s="301">
        <f>V871*Assumption!$K$11</f>
        <v>0</v>
      </c>
      <c r="AI871" s="301">
        <f>W871*Assumption!$K$6</f>
        <v>0</v>
      </c>
      <c r="AJ871" s="301">
        <f>X871*Assumption!$K$8</f>
        <v>0</v>
      </c>
      <c r="AK871" s="301">
        <f>Y871*Assumption!$K$12</f>
        <v>0</v>
      </c>
      <c r="AL871" s="301">
        <f>Z871*Assumption!$K$14</f>
        <v>0</v>
      </c>
      <c r="AM871" s="301">
        <f>AA871*Assumption!$K$13</f>
        <v>0</v>
      </c>
      <c r="AN871" s="226">
        <f t="shared" si="221"/>
        <v>25012.799999999999</v>
      </c>
    </row>
    <row r="872" spans="2:40" x14ac:dyDescent="0.35">
      <c r="B872" s="223">
        <f t="shared" si="224"/>
        <v>44908</v>
      </c>
      <c r="C872" s="219">
        <v>140</v>
      </c>
      <c r="D872" s="219">
        <f t="shared" si="222"/>
        <v>403.2</v>
      </c>
      <c r="E872" s="244">
        <v>26</v>
      </c>
      <c r="F872" s="244">
        <v>18</v>
      </c>
      <c r="G872" s="244">
        <v>194</v>
      </c>
      <c r="H872" s="242">
        <v>1.4</v>
      </c>
      <c r="I872" s="244">
        <v>145</v>
      </c>
      <c r="J872" s="244">
        <v>4.2</v>
      </c>
      <c r="K872" s="244">
        <v>231</v>
      </c>
      <c r="L872" s="244">
        <v>350</v>
      </c>
      <c r="M872" s="219">
        <v>0</v>
      </c>
      <c r="N872" s="243">
        <v>0</v>
      </c>
      <c r="O872" s="3"/>
      <c r="P872" s="223">
        <f t="shared" si="225"/>
        <v>44908</v>
      </c>
      <c r="Q872" s="181">
        <v>140</v>
      </c>
      <c r="R872" s="181">
        <f t="shared" si="223"/>
        <v>403.2</v>
      </c>
      <c r="S872" s="181">
        <v>0</v>
      </c>
      <c r="T872" s="181">
        <v>388.8</v>
      </c>
      <c r="U872" s="181">
        <v>0</v>
      </c>
      <c r="V872" s="181">
        <v>0</v>
      </c>
      <c r="W872" s="181">
        <v>0</v>
      </c>
      <c r="X872" s="181">
        <v>0</v>
      </c>
      <c r="Y872" s="181">
        <v>0</v>
      </c>
      <c r="Z872" s="181">
        <v>0</v>
      </c>
      <c r="AA872" s="181">
        <v>0</v>
      </c>
      <c r="AB872" s="226">
        <f t="shared" si="220"/>
        <v>388.8</v>
      </c>
      <c r="AD872" s="223">
        <f t="shared" si="226"/>
        <v>44908</v>
      </c>
      <c r="AE872" s="301">
        <f>S872*Assumption!$K$7</f>
        <v>0</v>
      </c>
      <c r="AF872" s="301">
        <f>T872*Assumption!$K$10</f>
        <v>15940.800000000001</v>
      </c>
      <c r="AG872" s="301">
        <f>U872*Assumption!$K$9</f>
        <v>0</v>
      </c>
      <c r="AH872" s="301">
        <f>V872*Assumption!$K$11</f>
        <v>0</v>
      </c>
      <c r="AI872" s="301">
        <f>W872*Assumption!$K$6</f>
        <v>0</v>
      </c>
      <c r="AJ872" s="301">
        <f>X872*Assumption!$K$8</f>
        <v>0</v>
      </c>
      <c r="AK872" s="301">
        <f>Y872*Assumption!$K$12</f>
        <v>0</v>
      </c>
      <c r="AL872" s="301">
        <f>Z872*Assumption!$K$14</f>
        <v>0</v>
      </c>
      <c r="AM872" s="301">
        <f>AA872*Assumption!$K$13</f>
        <v>0</v>
      </c>
      <c r="AN872" s="226">
        <f t="shared" si="221"/>
        <v>15940.800000000001</v>
      </c>
    </row>
    <row r="873" spans="2:40" x14ac:dyDescent="0.35">
      <c r="B873" s="223">
        <f t="shared" si="224"/>
        <v>44909</v>
      </c>
      <c r="C873" s="219">
        <v>140</v>
      </c>
      <c r="D873" s="219">
        <f t="shared" si="222"/>
        <v>403.2</v>
      </c>
      <c r="E873" s="242">
        <v>28</v>
      </c>
      <c r="F873" s="242">
        <v>17</v>
      </c>
      <c r="G873" s="242">
        <v>177</v>
      </c>
      <c r="H873" s="242">
        <v>1.4</v>
      </c>
      <c r="I873" s="244">
        <v>168</v>
      </c>
      <c r="J873" s="242">
        <v>4.2</v>
      </c>
      <c r="K873" s="242">
        <v>231.3</v>
      </c>
      <c r="L873" s="242">
        <v>350</v>
      </c>
      <c r="M873" s="219">
        <v>0</v>
      </c>
      <c r="N873" s="243">
        <v>0</v>
      </c>
      <c r="O873" s="3"/>
      <c r="P873" s="223">
        <f t="shared" si="225"/>
        <v>44909</v>
      </c>
      <c r="Q873" s="181">
        <v>140</v>
      </c>
      <c r="R873" s="181">
        <f t="shared" si="223"/>
        <v>403.2</v>
      </c>
      <c r="S873" s="181">
        <v>204</v>
      </c>
      <c r="T873" s="181">
        <v>184.8</v>
      </c>
      <c r="U873" s="181">
        <v>0</v>
      </c>
      <c r="V873" s="181">
        <v>0</v>
      </c>
      <c r="W873" s="181">
        <v>0</v>
      </c>
      <c r="X873" s="181">
        <v>0</v>
      </c>
      <c r="Y873" s="181">
        <v>0</v>
      </c>
      <c r="Z873" s="181">
        <v>0</v>
      </c>
      <c r="AA873" s="181">
        <v>0</v>
      </c>
      <c r="AB873" s="226">
        <f t="shared" si="220"/>
        <v>388.8</v>
      </c>
      <c r="AD873" s="223">
        <f t="shared" si="226"/>
        <v>44909</v>
      </c>
      <c r="AE873" s="301">
        <f>S873*Assumption!$K$7</f>
        <v>16932</v>
      </c>
      <c r="AF873" s="301">
        <f>T873*Assumption!$K$10</f>
        <v>7576.8</v>
      </c>
      <c r="AG873" s="301">
        <f>U873*Assumption!$K$9</f>
        <v>0</v>
      </c>
      <c r="AH873" s="301">
        <f>V873*Assumption!$K$11</f>
        <v>0</v>
      </c>
      <c r="AI873" s="301">
        <f>W873*Assumption!$K$6</f>
        <v>0</v>
      </c>
      <c r="AJ873" s="301">
        <f>X873*Assumption!$K$8</f>
        <v>0</v>
      </c>
      <c r="AK873" s="301">
        <f>Y873*Assumption!$K$12</f>
        <v>0</v>
      </c>
      <c r="AL873" s="301">
        <f>Z873*Assumption!$K$14</f>
        <v>0</v>
      </c>
      <c r="AM873" s="301">
        <f>AA873*Assumption!$K$13</f>
        <v>0</v>
      </c>
      <c r="AN873" s="226">
        <f t="shared" si="221"/>
        <v>24508.799999999999</v>
      </c>
    </row>
    <row r="874" spans="2:40" x14ac:dyDescent="0.35">
      <c r="B874" s="223">
        <f t="shared" si="224"/>
        <v>44910</v>
      </c>
      <c r="C874" s="219">
        <v>140</v>
      </c>
      <c r="D874" s="219">
        <f t="shared" si="222"/>
        <v>403.2</v>
      </c>
      <c r="E874" s="244">
        <v>28</v>
      </c>
      <c r="F874" s="244">
        <v>17</v>
      </c>
      <c r="G874" s="244">
        <v>177</v>
      </c>
      <c r="H874" s="242">
        <v>1.4</v>
      </c>
      <c r="I874" s="244">
        <v>168</v>
      </c>
      <c r="J874" s="244">
        <v>4.2</v>
      </c>
      <c r="K874" s="244">
        <v>231.3</v>
      </c>
      <c r="L874" s="244">
        <v>350</v>
      </c>
      <c r="M874" s="219">
        <v>0</v>
      </c>
      <c r="N874" s="243">
        <v>0</v>
      </c>
      <c r="O874" s="3"/>
      <c r="P874" s="223">
        <f t="shared" si="225"/>
        <v>44910</v>
      </c>
      <c r="Q874" s="181">
        <v>140</v>
      </c>
      <c r="R874" s="181">
        <f t="shared" si="223"/>
        <v>403.2</v>
      </c>
      <c r="S874" s="181">
        <v>36</v>
      </c>
      <c r="T874" s="181">
        <v>350.40000000000003</v>
      </c>
      <c r="U874" s="181">
        <v>0</v>
      </c>
      <c r="V874" s="181">
        <v>0</v>
      </c>
      <c r="W874" s="181">
        <v>0</v>
      </c>
      <c r="X874" s="181">
        <v>0</v>
      </c>
      <c r="Y874" s="181">
        <v>0</v>
      </c>
      <c r="Z874" s="181">
        <v>0</v>
      </c>
      <c r="AA874" s="181">
        <v>0</v>
      </c>
      <c r="AB874" s="226">
        <f t="shared" si="220"/>
        <v>386.40000000000003</v>
      </c>
      <c r="AD874" s="223">
        <f t="shared" si="226"/>
        <v>44910</v>
      </c>
      <c r="AE874" s="301">
        <f>S874*Assumption!$K$7</f>
        <v>2988</v>
      </c>
      <c r="AF874" s="301">
        <f>T874*Assumption!$K$10</f>
        <v>14366.400000000001</v>
      </c>
      <c r="AG874" s="301">
        <f>U874*Assumption!$K$9</f>
        <v>0</v>
      </c>
      <c r="AH874" s="301">
        <f>V874*Assumption!$K$11</f>
        <v>0</v>
      </c>
      <c r="AI874" s="301">
        <f>W874*Assumption!$K$6</f>
        <v>0</v>
      </c>
      <c r="AJ874" s="301">
        <f>X874*Assumption!$K$8</f>
        <v>0</v>
      </c>
      <c r="AK874" s="301">
        <f>Y874*Assumption!$K$12</f>
        <v>0</v>
      </c>
      <c r="AL874" s="301">
        <f>Z874*Assumption!$K$14</f>
        <v>0</v>
      </c>
      <c r="AM874" s="301">
        <f>AA874*Assumption!$K$13</f>
        <v>0</v>
      </c>
      <c r="AN874" s="226">
        <f t="shared" si="221"/>
        <v>17354.400000000001</v>
      </c>
    </row>
    <row r="875" spans="2:40" x14ac:dyDescent="0.35">
      <c r="B875" s="223">
        <f t="shared" si="224"/>
        <v>44911</v>
      </c>
      <c r="C875" s="219">
        <v>140</v>
      </c>
      <c r="D875" s="219">
        <f t="shared" si="222"/>
        <v>403.2</v>
      </c>
      <c r="E875" s="244">
        <v>28</v>
      </c>
      <c r="F875" s="244">
        <v>17</v>
      </c>
      <c r="G875" s="244">
        <v>177</v>
      </c>
      <c r="H875" s="242">
        <v>1.4</v>
      </c>
      <c r="I875" s="244">
        <v>168</v>
      </c>
      <c r="J875" s="244">
        <v>4.2</v>
      </c>
      <c r="K875" s="244">
        <v>231.3</v>
      </c>
      <c r="L875" s="244">
        <v>350</v>
      </c>
      <c r="M875" s="219">
        <v>0</v>
      </c>
      <c r="N875" s="243">
        <v>0</v>
      </c>
      <c r="O875" s="3"/>
      <c r="P875" s="223">
        <f t="shared" si="225"/>
        <v>44911</v>
      </c>
      <c r="Q875" s="181">
        <v>140</v>
      </c>
      <c r="R875" s="181">
        <f t="shared" si="223"/>
        <v>403.2</v>
      </c>
      <c r="S875" s="181">
        <v>132</v>
      </c>
      <c r="T875" s="181">
        <v>254.4</v>
      </c>
      <c r="U875" s="181">
        <v>0</v>
      </c>
      <c r="V875" s="181">
        <v>0</v>
      </c>
      <c r="W875" s="181">
        <v>0</v>
      </c>
      <c r="X875" s="181">
        <v>0</v>
      </c>
      <c r="Y875" s="181">
        <v>0</v>
      </c>
      <c r="Z875" s="181">
        <v>0</v>
      </c>
      <c r="AA875" s="181">
        <v>0</v>
      </c>
      <c r="AB875" s="226">
        <f t="shared" si="220"/>
        <v>386.4</v>
      </c>
      <c r="AD875" s="223">
        <f t="shared" si="226"/>
        <v>44911</v>
      </c>
      <c r="AE875" s="301">
        <f>S875*Assumption!$K$7</f>
        <v>10956</v>
      </c>
      <c r="AF875" s="301">
        <f>T875*Assumption!$K$10</f>
        <v>10430.4</v>
      </c>
      <c r="AG875" s="301">
        <f>U875*Assumption!$K$9</f>
        <v>0</v>
      </c>
      <c r="AH875" s="301">
        <f>V875*Assumption!$K$11</f>
        <v>0</v>
      </c>
      <c r="AI875" s="301">
        <f>W875*Assumption!$K$6</f>
        <v>0</v>
      </c>
      <c r="AJ875" s="301">
        <f>X875*Assumption!$K$8</f>
        <v>0</v>
      </c>
      <c r="AK875" s="301">
        <f>Y875*Assumption!$K$12</f>
        <v>0</v>
      </c>
      <c r="AL875" s="301">
        <f>Z875*Assumption!$K$14</f>
        <v>0</v>
      </c>
      <c r="AM875" s="301">
        <f>AA875*Assumption!$K$13</f>
        <v>0</v>
      </c>
      <c r="AN875" s="226">
        <f t="shared" si="221"/>
        <v>21386.400000000001</v>
      </c>
    </row>
    <row r="876" spans="2:40" x14ac:dyDescent="0.35">
      <c r="B876" s="223">
        <f t="shared" si="224"/>
        <v>44912</v>
      </c>
      <c r="C876" s="219">
        <v>140</v>
      </c>
      <c r="D876" s="219">
        <f t="shared" si="222"/>
        <v>403.2</v>
      </c>
      <c r="E876" s="242">
        <v>29</v>
      </c>
      <c r="F876" s="242">
        <v>18</v>
      </c>
      <c r="G876" s="242">
        <v>189</v>
      </c>
      <c r="H876" s="242">
        <v>1.4</v>
      </c>
      <c r="I876" s="242">
        <v>151</v>
      </c>
      <c r="J876" s="242">
        <v>4.2</v>
      </c>
      <c r="K876" s="242">
        <v>231</v>
      </c>
      <c r="L876" s="242">
        <v>350</v>
      </c>
      <c r="M876" s="219">
        <v>0</v>
      </c>
      <c r="N876" s="243">
        <v>0</v>
      </c>
      <c r="O876" s="3"/>
      <c r="P876" s="223">
        <f t="shared" si="225"/>
        <v>44912</v>
      </c>
      <c r="Q876" s="181">
        <v>140</v>
      </c>
      <c r="R876" s="181">
        <f t="shared" si="223"/>
        <v>403.2</v>
      </c>
      <c r="S876" s="181">
        <v>54</v>
      </c>
      <c r="T876" s="181">
        <v>336</v>
      </c>
      <c r="U876" s="181">
        <v>0</v>
      </c>
      <c r="V876" s="181">
        <v>0</v>
      </c>
      <c r="W876" s="181">
        <v>0</v>
      </c>
      <c r="X876" s="181">
        <v>0</v>
      </c>
      <c r="Y876" s="181">
        <v>0</v>
      </c>
      <c r="Z876" s="181">
        <v>0</v>
      </c>
      <c r="AA876" s="181">
        <v>0</v>
      </c>
      <c r="AB876" s="226">
        <f t="shared" si="220"/>
        <v>390</v>
      </c>
      <c r="AD876" s="223">
        <f t="shared" si="226"/>
        <v>44912</v>
      </c>
      <c r="AE876" s="301">
        <f>S876*Assumption!$K$7</f>
        <v>4482</v>
      </c>
      <c r="AF876" s="301">
        <f>T876*Assumption!$K$10</f>
        <v>13776</v>
      </c>
      <c r="AG876" s="301">
        <f>U876*Assumption!$K$9</f>
        <v>0</v>
      </c>
      <c r="AH876" s="301">
        <f>V876*Assumption!$K$11</f>
        <v>0</v>
      </c>
      <c r="AI876" s="301">
        <f>W876*Assumption!$K$6</f>
        <v>0</v>
      </c>
      <c r="AJ876" s="301">
        <f>X876*Assumption!$K$8</f>
        <v>0</v>
      </c>
      <c r="AK876" s="301">
        <f>Y876*Assumption!$K$12</f>
        <v>0</v>
      </c>
      <c r="AL876" s="301">
        <f>Z876*Assumption!$K$14</f>
        <v>0</v>
      </c>
      <c r="AM876" s="301">
        <f>AA876*Assumption!$K$13</f>
        <v>0</v>
      </c>
      <c r="AN876" s="226">
        <f t="shared" si="221"/>
        <v>18258</v>
      </c>
    </row>
    <row r="877" spans="2:40" x14ac:dyDescent="0.35">
      <c r="B877" s="223">
        <f t="shared" si="224"/>
        <v>44913</v>
      </c>
      <c r="C877" s="219">
        <v>140</v>
      </c>
      <c r="D877" s="219">
        <f t="shared" si="222"/>
        <v>403.2</v>
      </c>
      <c r="E877" s="242">
        <v>29</v>
      </c>
      <c r="F877" s="242">
        <v>18</v>
      </c>
      <c r="G877" s="242">
        <v>189</v>
      </c>
      <c r="H877" s="242">
        <v>1.4</v>
      </c>
      <c r="I877" s="242">
        <v>151</v>
      </c>
      <c r="J877" s="242">
        <v>4.2</v>
      </c>
      <c r="K877" s="242">
        <v>231</v>
      </c>
      <c r="L877" s="242">
        <v>350</v>
      </c>
      <c r="M877" s="219">
        <v>0</v>
      </c>
      <c r="N877" s="243">
        <v>0</v>
      </c>
      <c r="O877" s="3"/>
      <c r="P877" s="223">
        <f t="shared" si="225"/>
        <v>44913</v>
      </c>
      <c r="Q877" s="181">
        <v>140</v>
      </c>
      <c r="R877" s="181">
        <f t="shared" si="223"/>
        <v>403.2</v>
      </c>
      <c r="S877" s="181">
        <v>0</v>
      </c>
      <c r="T877" s="181">
        <v>252</v>
      </c>
      <c r="U877" s="181">
        <v>136.79999999999998</v>
      </c>
      <c r="V877" s="181">
        <v>0</v>
      </c>
      <c r="W877" s="181">
        <v>0</v>
      </c>
      <c r="X877" s="181">
        <v>0</v>
      </c>
      <c r="Y877" s="181">
        <v>0</v>
      </c>
      <c r="Z877" s="181">
        <v>0</v>
      </c>
      <c r="AA877" s="181">
        <v>0</v>
      </c>
      <c r="AB877" s="226">
        <f t="shared" si="220"/>
        <v>388.79999999999995</v>
      </c>
      <c r="AD877" s="223">
        <f t="shared" si="226"/>
        <v>44913</v>
      </c>
      <c r="AE877" s="301">
        <f>S877*Assumption!$K$7</f>
        <v>0</v>
      </c>
      <c r="AF877" s="301">
        <f>T877*Assumption!$K$10</f>
        <v>10332</v>
      </c>
      <c r="AG877" s="301">
        <f>U877*Assumption!$K$9</f>
        <v>7523.9999999999991</v>
      </c>
      <c r="AH877" s="301">
        <f>V877*Assumption!$K$11</f>
        <v>0</v>
      </c>
      <c r="AI877" s="301">
        <f>W877*Assumption!$K$6</f>
        <v>0</v>
      </c>
      <c r="AJ877" s="301">
        <f>X877*Assumption!$K$8</f>
        <v>0</v>
      </c>
      <c r="AK877" s="301">
        <f>Y877*Assumption!$K$12</f>
        <v>0</v>
      </c>
      <c r="AL877" s="301">
        <f>Z877*Assumption!$K$14</f>
        <v>0</v>
      </c>
      <c r="AM877" s="301">
        <f>AA877*Assumption!$K$13</f>
        <v>0</v>
      </c>
      <c r="AN877" s="226">
        <f t="shared" si="221"/>
        <v>17856</v>
      </c>
    </row>
    <row r="878" spans="2:40" x14ac:dyDescent="0.35">
      <c r="B878" s="223">
        <f t="shared" si="224"/>
        <v>44914</v>
      </c>
      <c r="C878" s="219">
        <v>140</v>
      </c>
      <c r="D878" s="219">
        <f t="shared" si="222"/>
        <v>403.2</v>
      </c>
      <c r="E878" s="242">
        <v>29</v>
      </c>
      <c r="F878" s="242">
        <v>18</v>
      </c>
      <c r="G878" s="242">
        <v>189</v>
      </c>
      <c r="H878" s="242">
        <v>1.4</v>
      </c>
      <c r="I878" s="242">
        <v>151</v>
      </c>
      <c r="J878" s="242">
        <v>4.2</v>
      </c>
      <c r="K878" s="242">
        <v>231</v>
      </c>
      <c r="L878" s="242">
        <v>350</v>
      </c>
      <c r="M878" s="219">
        <v>0</v>
      </c>
      <c r="N878" s="243">
        <v>0</v>
      </c>
      <c r="O878" s="3"/>
      <c r="P878" s="223">
        <f t="shared" si="225"/>
        <v>44914</v>
      </c>
      <c r="Q878" s="181">
        <v>140</v>
      </c>
      <c r="R878" s="181">
        <f t="shared" si="223"/>
        <v>403.2</v>
      </c>
      <c r="S878" s="181">
        <v>0</v>
      </c>
      <c r="T878" s="181">
        <v>139.20000000000002</v>
      </c>
      <c r="U878" s="181">
        <v>251.99999999999997</v>
      </c>
      <c r="V878" s="181">
        <v>0</v>
      </c>
      <c r="W878" s="181">
        <v>0</v>
      </c>
      <c r="X878" s="181">
        <v>0</v>
      </c>
      <c r="Y878" s="181">
        <v>0</v>
      </c>
      <c r="Z878" s="181">
        <v>0</v>
      </c>
      <c r="AA878" s="181">
        <v>0</v>
      </c>
      <c r="AB878" s="226">
        <f t="shared" si="220"/>
        <v>391.2</v>
      </c>
      <c r="AD878" s="223">
        <f t="shared" si="226"/>
        <v>44914</v>
      </c>
      <c r="AE878" s="301">
        <f>S878*Assumption!$K$7</f>
        <v>0</v>
      </c>
      <c r="AF878" s="301">
        <f>T878*Assumption!$K$10</f>
        <v>5707.2000000000007</v>
      </c>
      <c r="AG878" s="301">
        <f>U878*Assumption!$K$9</f>
        <v>13859.999999999998</v>
      </c>
      <c r="AH878" s="301">
        <f>V878*Assumption!$K$11</f>
        <v>0</v>
      </c>
      <c r="AI878" s="301">
        <f>W878*Assumption!$K$6</f>
        <v>0</v>
      </c>
      <c r="AJ878" s="301">
        <f>X878*Assumption!$K$8</f>
        <v>0</v>
      </c>
      <c r="AK878" s="301">
        <f>Y878*Assumption!$K$12</f>
        <v>0</v>
      </c>
      <c r="AL878" s="301">
        <f>Z878*Assumption!$K$14</f>
        <v>0</v>
      </c>
      <c r="AM878" s="301">
        <f>AA878*Assumption!$K$13</f>
        <v>0</v>
      </c>
      <c r="AN878" s="226">
        <f t="shared" si="221"/>
        <v>19567.199999999997</v>
      </c>
    </row>
    <row r="879" spans="2:40" x14ac:dyDescent="0.35">
      <c r="B879" s="223">
        <f t="shared" si="224"/>
        <v>44915</v>
      </c>
      <c r="C879" s="219">
        <v>140</v>
      </c>
      <c r="D879" s="219">
        <f t="shared" si="222"/>
        <v>403.2</v>
      </c>
      <c r="E879" s="242">
        <v>29</v>
      </c>
      <c r="F879" s="242">
        <v>18</v>
      </c>
      <c r="G879" s="242">
        <v>189</v>
      </c>
      <c r="H879" s="242">
        <v>1.4</v>
      </c>
      <c r="I879" s="242">
        <v>151</v>
      </c>
      <c r="J879" s="242">
        <v>4.2</v>
      </c>
      <c r="K879" s="242">
        <v>231</v>
      </c>
      <c r="L879" s="242">
        <v>350</v>
      </c>
      <c r="M879" s="219">
        <v>0</v>
      </c>
      <c r="N879" s="243">
        <v>0</v>
      </c>
      <c r="O879" s="3"/>
      <c r="P879" s="223">
        <f t="shared" si="225"/>
        <v>44915</v>
      </c>
      <c r="Q879" s="181">
        <v>140</v>
      </c>
      <c r="R879" s="181">
        <f t="shared" si="223"/>
        <v>403.2</v>
      </c>
      <c r="S879" s="181">
        <v>180</v>
      </c>
      <c r="T879" s="181">
        <v>206.4</v>
      </c>
      <c r="U879" s="181">
        <v>0</v>
      </c>
      <c r="V879" s="181">
        <v>0</v>
      </c>
      <c r="W879" s="181">
        <v>0</v>
      </c>
      <c r="X879" s="181">
        <v>0</v>
      </c>
      <c r="Y879" s="181">
        <v>0</v>
      </c>
      <c r="Z879" s="181">
        <v>0</v>
      </c>
      <c r="AA879" s="181">
        <v>0</v>
      </c>
      <c r="AB879" s="226">
        <f t="shared" si="220"/>
        <v>386.4</v>
      </c>
      <c r="AD879" s="223">
        <f t="shared" si="226"/>
        <v>44915</v>
      </c>
      <c r="AE879" s="301">
        <f>S879*Assumption!$K$7</f>
        <v>14940</v>
      </c>
      <c r="AF879" s="301">
        <f>T879*Assumption!$K$10</f>
        <v>8462.4</v>
      </c>
      <c r="AG879" s="301">
        <f>U879*Assumption!$K$9</f>
        <v>0</v>
      </c>
      <c r="AH879" s="301">
        <f>V879*Assumption!$K$11</f>
        <v>0</v>
      </c>
      <c r="AI879" s="301">
        <f>W879*Assumption!$K$6</f>
        <v>0</v>
      </c>
      <c r="AJ879" s="301">
        <f>X879*Assumption!$K$8</f>
        <v>0</v>
      </c>
      <c r="AK879" s="301">
        <f>Y879*Assumption!$K$12</f>
        <v>0</v>
      </c>
      <c r="AL879" s="301">
        <f>Z879*Assumption!$K$14</f>
        <v>0</v>
      </c>
      <c r="AM879" s="301">
        <f>AA879*Assumption!$K$13</f>
        <v>0</v>
      </c>
      <c r="AN879" s="226">
        <f t="shared" si="221"/>
        <v>23402.400000000001</v>
      </c>
    </row>
    <row r="880" spans="2:40" x14ac:dyDescent="0.35">
      <c r="B880" s="223">
        <f t="shared" si="224"/>
        <v>44916</v>
      </c>
      <c r="C880" s="219">
        <v>140</v>
      </c>
      <c r="D880" s="219">
        <f t="shared" si="222"/>
        <v>403.2</v>
      </c>
      <c r="E880" s="242">
        <v>30</v>
      </c>
      <c r="F880" s="242">
        <v>17</v>
      </c>
      <c r="G880" s="242">
        <v>185</v>
      </c>
      <c r="H880" s="242">
        <v>1.4</v>
      </c>
      <c r="I880" s="242">
        <v>130</v>
      </c>
      <c r="J880" s="242">
        <v>4.2</v>
      </c>
      <c r="K880" s="242">
        <v>231</v>
      </c>
      <c r="L880" s="242">
        <v>350</v>
      </c>
      <c r="M880" s="219">
        <v>0</v>
      </c>
      <c r="N880" s="243">
        <v>0</v>
      </c>
      <c r="O880" s="3"/>
      <c r="P880" s="223">
        <f t="shared" si="225"/>
        <v>44916</v>
      </c>
      <c r="Q880" s="181">
        <v>140</v>
      </c>
      <c r="R880" s="181">
        <f t="shared" si="223"/>
        <v>403.2</v>
      </c>
      <c r="S880" s="181">
        <v>132</v>
      </c>
      <c r="T880" s="181">
        <v>254.4</v>
      </c>
      <c r="U880" s="181">
        <v>0</v>
      </c>
      <c r="V880" s="181">
        <v>0</v>
      </c>
      <c r="W880" s="181">
        <v>0</v>
      </c>
      <c r="X880" s="181">
        <v>0</v>
      </c>
      <c r="Y880" s="181">
        <v>0</v>
      </c>
      <c r="Z880" s="181">
        <v>0</v>
      </c>
      <c r="AA880" s="181">
        <v>0</v>
      </c>
      <c r="AB880" s="226">
        <f t="shared" si="220"/>
        <v>386.4</v>
      </c>
      <c r="AD880" s="223">
        <f t="shared" si="226"/>
        <v>44916</v>
      </c>
      <c r="AE880" s="301">
        <f>S880*Assumption!$K$7</f>
        <v>10956</v>
      </c>
      <c r="AF880" s="301">
        <f>T880*Assumption!$K$10</f>
        <v>10430.4</v>
      </c>
      <c r="AG880" s="301">
        <f>U880*Assumption!$K$9</f>
        <v>0</v>
      </c>
      <c r="AH880" s="301">
        <f>V880*Assumption!$K$11</f>
        <v>0</v>
      </c>
      <c r="AI880" s="301">
        <f>W880*Assumption!$K$6</f>
        <v>0</v>
      </c>
      <c r="AJ880" s="301">
        <f>X880*Assumption!$K$8</f>
        <v>0</v>
      </c>
      <c r="AK880" s="301">
        <f>Y880*Assumption!$K$12</f>
        <v>0</v>
      </c>
      <c r="AL880" s="301">
        <f>Z880*Assumption!$K$14</f>
        <v>0</v>
      </c>
      <c r="AM880" s="301">
        <f>AA880*Assumption!$K$13</f>
        <v>0</v>
      </c>
      <c r="AN880" s="226">
        <f t="shared" si="221"/>
        <v>21386.400000000001</v>
      </c>
    </row>
    <row r="881" spans="2:40" x14ac:dyDescent="0.35">
      <c r="B881" s="223">
        <f t="shared" si="224"/>
        <v>44917</v>
      </c>
      <c r="C881" s="219">
        <v>140</v>
      </c>
      <c r="D881" s="219">
        <f t="shared" si="222"/>
        <v>403.2</v>
      </c>
      <c r="E881" s="242">
        <v>30</v>
      </c>
      <c r="F881" s="242">
        <v>17</v>
      </c>
      <c r="G881" s="242">
        <v>185</v>
      </c>
      <c r="H881" s="242">
        <v>1.4</v>
      </c>
      <c r="I881" s="242">
        <v>130</v>
      </c>
      <c r="J881" s="242">
        <v>4.2</v>
      </c>
      <c r="K881" s="242">
        <v>231</v>
      </c>
      <c r="L881" s="242">
        <v>350</v>
      </c>
      <c r="M881" s="219">
        <v>0</v>
      </c>
      <c r="N881" s="243">
        <v>0</v>
      </c>
      <c r="O881" s="3"/>
      <c r="P881" s="223">
        <f t="shared" si="225"/>
        <v>44917</v>
      </c>
      <c r="Q881" s="181">
        <v>140</v>
      </c>
      <c r="R881" s="181">
        <f t="shared" si="223"/>
        <v>403.2</v>
      </c>
      <c r="S881" s="181">
        <v>0</v>
      </c>
      <c r="T881" s="181">
        <v>252</v>
      </c>
      <c r="U881" s="181">
        <v>136.79999999999998</v>
      </c>
      <c r="V881" s="181">
        <v>0</v>
      </c>
      <c r="W881" s="181">
        <v>0</v>
      </c>
      <c r="X881" s="181">
        <v>0</v>
      </c>
      <c r="Y881" s="181">
        <v>0</v>
      </c>
      <c r="Z881" s="181">
        <v>0</v>
      </c>
      <c r="AA881" s="181">
        <v>0</v>
      </c>
      <c r="AB881" s="226">
        <f t="shared" si="220"/>
        <v>388.79999999999995</v>
      </c>
      <c r="AD881" s="223">
        <f t="shared" si="226"/>
        <v>44917</v>
      </c>
      <c r="AE881" s="301">
        <f>S881*Assumption!$K$7</f>
        <v>0</v>
      </c>
      <c r="AF881" s="301">
        <f>T881*Assumption!$K$10</f>
        <v>10332</v>
      </c>
      <c r="AG881" s="301">
        <f>U881*Assumption!$K$9</f>
        <v>7523.9999999999991</v>
      </c>
      <c r="AH881" s="301">
        <f>V881*Assumption!$K$11</f>
        <v>0</v>
      </c>
      <c r="AI881" s="301">
        <f>W881*Assumption!$K$6</f>
        <v>0</v>
      </c>
      <c r="AJ881" s="301">
        <f>X881*Assumption!$K$8</f>
        <v>0</v>
      </c>
      <c r="AK881" s="301">
        <f>Y881*Assumption!$K$12</f>
        <v>0</v>
      </c>
      <c r="AL881" s="301">
        <f>Z881*Assumption!$K$14</f>
        <v>0</v>
      </c>
      <c r="AM881" s="301">
        <f>AA881*Assumption!$K$13</f>
        <v>0</v>
      </c>
      <c r="AN881" s="226">
        <f t="shared" si="221"/>
        <v>17856</v>
      </c>
    </row>
    <row r="882" spans="2:40" x14ac:dyDescent="0.35">
      <c r="B882" s="223">
        <f t="shared" si="224"/>
        <v>44918</v>
      </c>
      <c r="C882" s="219">
        <v>140</v>
      </c>
      <c r="D882" s="219">
        <f t="shared" si="222"/>
        <v>403.2</v>
      </c>
      <c r="E882" s="242">
        <v>30</v>
      </c>
      <c r="F882" s="242">
        <v>17</v>
      </c>
      <c r="G882" s="242">
        <v>185</v>
      </c>
      <c r="H882" s="242">
        <v>1.4</v>
      </c>
      <c r="I882" s="242">
        <v>130</v>
      </c>
      <c r="J882" s="242">
        <v>4.2</v>
      </c>
      <c r="K882" s="242">
        <v>231</v>
      </c>
      <c r="L882" s="242">
        <v>350</v>
      </c>
      <c r="M882" s="219">
        <v>0</v>
      </c>
      <c r="N882" s="243">
        <v>0</v>
      </c>
      <c r="O882" s="3"/>
      <c r="P882" s="223">
        <f t="shared" si="225"/>
        <v>44918</v>
      </c>
      <c r="Q882" s="181">
        <v>140</v>
      </c>
      <c r="R882" s="181">
        <f t="shared" si="223"/>
        <v>403.2</v>
      </c>
      <c r="S882" s="181">
        <v>0</v>
      </c>
      <c r="T882" s="181">
        <v>388.8</v>
      </c>
      <c r="U882" s="181">
        <v>0</v>
      </c>
      <c r="V882" s="181">
        <v>0</v>
      </c>
      <c r="W882" s="181">
        <v>0</v>
      </c>
      <c r="X882" s="181">
        <v>0</v>
      </c>
      <c r="Y882" s="181">
        <v>0</v>
      </c>
      <c r="Z882" s="181">
        <v>0</v>
      </c>
      <c r="AA882" s="181">
        <v>0</v>
      </c>
      <c r="AB882" s="226">
        <f t="shared" si="220"/>
        <v>388.8</v>
      </c>
      <c r="AD882" s="223">
        <f t="shared" si="226"/>
        <v>44918</v>
      </c>
      <c r="AE882" s="301">
        <f>S882*Assumption!$K$7</f>
        <v>0</v>
      </c>
      <c r="AF882" s="301">
        <f>T882*Assumption!$K$10</f>
        <v>15940.800000000001</v>
      </c>
      <c r="AG882" s="301">
        <f>U882*Assumption!$K$9</f>
        <v>0</v>
      </c>
      <c r="AH882" s="301">
        <f>V882*Assumption!$K$11</f>
        <v>0</v>
      </c>
      <c r="AI882" s="301">
        <f>W882*Assumption!$K$6</f>
        <v>0</v>
      </c>
      <c r="AJ882" s="301">
        <f>X882*Assumption!$K$8</f>
        <v>0</v>
      </c>
      <c r="AK882" s="301">
        <f>Y882*Assumption!$K$12</f>
        <v>0</v>
      </c>
      <c r="AL882" s="301">
        <f>Z882*Assumption!$K$14</f>
        <v>0</v>
      </c>
      <c r="AM882" s="301">
        <f>AA882*Assumption!$K$13</f>
        <v>0</v>
      </c>
      <c r="AN882" s="226">
        <f t="shared" si="221"/>
        <v>15940.800000000001</v>
      </c>
    </row>
    <row r="883" spans="2:40" x14ac:dyDescent="0.35">
      <c r="B883" s="223">
        <f t="shared" si="224"/>
        <v>44919</v>
      </c>
      <c r="C883" s="219">
        <v>140</v>
      </c>
      <c r="D883" s="219">
        <f t="shared" si="222"/>
        <v>403.2</v>
      </c>
      <c r="E883" s="242">
        <v>30</v>
      </c>
      <c r="F883" s="242">
        <v>17</v>
      </c>
      <c r="G883" s="242">
        <v>185</v>
      </c>
      <c r="H883" s="242">
        <v>1.4</v>
      </c>
      <c r="I883" s="242">
        <v>130</v>
      </c>
      <c r="J883" s="242">
        <v>4.2</v>
      </c>
      <c r="K883" s="242">
        <v>231</v>
      </c>
      <c r="L883" s="242">
        <v>350</v>
      </c>
      <c r="M883" s="219">
        <v>0</v>
      </c>
      <c r="N883" s="243">
        <v>0</v>
      </c>
      <c r="O883" s="3"/>
      <c r="P883" s="223">
        <f t="shared" si="225"/>
        <v>44919</v>
      </c>
      <c r="Q883" s="181">
        <v>140</v>
      </c>
      <c r="R883" s="181">
        <f t="shared" si="223"/>
        <v>403.2</v>
      </c>
      <c r="S883" s="181">
        <v>180</v>
      </c>
      <c r="T883" s="181">
        <v>206.4</v>
      </c>
      <c r="U883" s="181">
        <v>0</v>
      </c>
      <c r="V883" s="181">
        <v>0</v>
      </c>
      <c r="W883" s="181">
        <v>0</v>
      </c>
      <c r="X883" s="181">
        <v>0</v>
      </c>
      <c r="Y883" s="181">
        <v>0</v>
      </c>
      <c r="Z883" s="181">
        <v>0</v>
      </c>
      <c r="AA883" s="181">
        <v>0</v>
      </c>
      <c r="AB883" s="226">
        <f t="shared" si="220"/>
        <v>386.4</v>
      </c>
      <c r="AD883" s="223">
        <f t="shared" si="226"/>
        <v>44919</v>
      </c>
      <c r="AE883" s="301">
        <f>S883*Assumption!$K$7</f>
        <v>14940</v>
      </c>
      <c r="AF883" s="301">
        <f>T883*Assumption!$K$10</f>
        <v>8462.4</v>
      </c>
      <c r="AG883" s="301">
        <f>U883*Assumption!$K$9</f>
        <v>0</v>
      </c>
      <c r="AH883" s="301">
        <f>V883*Assumption!$K$11</f>
        <v>0</v>
      </c>
      <c r="AI883" s="301">
        <f>W883*Assumption!$K$6</f>
        <v>0</v>
      </c>
      <c r="AJ883" s="301">
        <f>X883*Assumption!$K$8</f>
        <v>0</v>
      </c>
      <c r="AK883" s="301">
        <f>Y883*Assumption!$K$12</f>
        <v>0</v>
      </c>
      <c r="AL883" s="301">
        <f>Z883*Assumption!$K$14</f>
        <v>0</v>
      </c>
      <c r="AM883" s="301">
        <f>AA883*Assumption!$K$13</f>
        <v>0</v>
      </c>
      <c r="AN883" s="226">
        <f t="shared" si="221"/>
        <v>23402.400000000001</v>
      </c>
    </row>
    <row r="884" spans="2:40" x14ac:dyDescent="0.35">
      <c r="B884" s="223">
        <f t="shared" si="224"/>
        <v>44920</v>
      </c>
      <c r="C884" s="219">
        <v>140</v>
      </c>
      <c r="D884" s="219">
        <f t="shared" si="222"/>
        <v>403.2</v>
      </c>
      <c r="E884" s="242">
        <v>30</v>
      </c>
      <c r="F884" s="242">
        <v>17</v>
      </c>
      <c r="G884" s="242">
        <v>185</v>
      </c>
      <c r="H884" s="242">
        <v>1.4</v>
      </c>
      <c r="I884" s="242">
        <v>130</v>
      </c>
      <c r="J884" s="242">
        <v>4.2</v>
      </c>
      <c r="K884" s="242">
        <v>231</v>
      </c>
      <c r="L884" s="242">
        <v>350</v>
      </c>
      <c r="M884" s="219">
        <v>0</v>
      </c>
      <c r="N884" s="243">
        <v>0</v>
      </c>
      <c r="O884" s="3"/>
      <c r="P884" s="223">
        <f t="shared" si="225"/>
        <v>44920</v>
      </c>
      <c r="Q884" s="181">
        <v>140</v>
      </c>
      <c r="R884" s="181">
        <f t="shared" si="223"/>
        <v>403.2</v>
      </c>
      <c r="S884" s="181">
        <v>216</v>
      </c>
      <c r="T884" s="181">
        <v>172.8</v>
      </c>
      <c r="U884" s="181">
        <v>0</v>
      </c>
      <c r="V884" s="181">
        <v>0</v>
      </c>
      <c r="W884" s="181">
        <v>0</v>
      </c>
      <c r="X884" s="181">
        <v>0</v>
      </c>
      <c r="Y884" s="181">
        <v>0</v>
      </c>
      <c r="Z884" s="181">
        <v>0</v>
      </c>
      <c r="AA884" s="181">
        <v>0</v>
      </c>
      <c r="AB884" s="226">
        <f t="shared" si="220"/>
        <v>388.8</v>
      </c>
      <c r="AD884" s="223">
        <f t="shared" si="226"/>
        <v>44920</v>
      </c>
      <c r="AE884" s="301">
        <f>S884*Assumption!$K$7</f>
        <v>17928</v>
      </c>
      <c r="AF884" s="301">
        <f>T884*Assumption!$K$10</f>
        <v>7084.8</v>
      </c>
      <c r="AG884" s="301">
        <f>U884*Assumption!$K$9</f>
        <v>0</v>
      </c>
      <c r="AH884" s="301">
        <f>V884*Assumption!$K$11</f>
        <v>0</v>
      </c>
      <c r="AI884" s="301">
        <f>W884*Assumption!$K$6</f>
        <v>0</v>
      </c>
      <c r="AJ884" s="301">
        <f>X884*Assumption!$K$8</f>
        <v>0</v>
      </c>
      <c r="AK884" s="301">
        <f>Y884*Assumption!$K$12</f>
        <v>0</v>
      </c>
      <c r="AL884" s="301">
        <f>Z884*Assumption!$K$14</f>
        <v>0</v>
      </c>
      <c r="AM884" s="301">
        <f>AA884*Assumption!$K$13</f>
        <v>0</v>
      </c>
      <c r="AN884" s="226">
        <f t="shared" si="221"/>
        <v>25012.799999999999</v>
      </c>
    </row>
    <row r="885" spans="2:40" x14ac:dyDescent="0.35">
      <c r="B885" s="223">
        <f t="shared" si="224"/>
        <v>44921</v>
      </c>
      <c r="C885" s="219">
        <v>140</v>
      </c>
      <c r="D885" s="219">
        <f t="shared" si="222"/>
        <v>403.2</v>
      </c>
      <c r="E885" s="242">
        <v>30</v>
      </c>
      <c r="F885" s="242">
        <v>17</v>
      </c>
      <c r="G885" s="242">
        <v>185</v>
      </c>
      <c r="H885" s="242">
        <v>1.4</v>
      </c>
      <c r="I885" s="242">
        <v>130</v>
      </c>
      <c r="J885" s="242">
        <v>4.2</v>
      </c>
      <c r="K885" s="242">
        <v>231</v>
      </c>
      <c r="L885" s="242">
        <v>350</v>
      </c>
      <c r="M885" s="219">
        <v>0</v>
      </c>
      <c r="N885" s="243">
        <v>0</v>
      </c>
      <c r="O885" s="3"/>
      <c r="P885" s="223">
        <f t="shared" si="225"/>
        <v>44921</v>
      </c>
      <c r="Q885" s="181">
        <v>140</v>
      </c>
      <c r="R885" s="181">
        <f t="shared" si="223"/>
        <v>403.2</v>
      </c>
      <c r="S885" s="181">
        <v>0</v>
      </c>
      <c r="T885" s="181">
        <v>388.8</v>
      </c>
      <c r="U885" s="181">
        <v>0</v>
      </c>
      <c r="V885" s="181">
        <v>0</v>
      </c>
      <c r="W885" s="181">
        <v>0</v>
      </c>
      <c r="X885" s="181">
        <v>0</v>
      </c>
      <c r="Y885" s="181">
        <v>0</v>
      </c>
      <c r="Z885" s="181">
        <v>0</v>
      </c>
      <c r="AA885" s="181">
        <v>0</v>
      </c>
      <c r="AB885" s="226">
        <f t="shared" si="220"/>
        <v>388.8</v>
      </c>
      <c r="AD885" s="223">
        <f t="shared" si="226"/>
        <v>44921</v>
      </c>
      <c r="AE885" s="301">
        <f>S885*Assumption!$K$7</f>
        <v>0</v>
      </c>
      <c r="AF885" s="301">
        <f>T885*Assumption!$K$10</f>
        <v>15940.800000000001</v>
      </c>
      <c r="AG885" s="301">
        <f>U885*Assumption!$K$9</f>
        <v>0</v>
      </c>
      <c r="AH885" s="301">
        <f>V885*Assumption!$K$11</f>
        <v>0</v>
      </c>
      <c r="AI885" s="301">
        <f>W885*Assumption!$K$6</f>
        <v>0</v>
      </c>
      <c r="AJ885" s="301">
        <f>X885*Assumption!$K$8</f>
        <v>0</v>
      </c>
      <c r="AK885" s="301">
        <f>Y885*Assumption!$K$12</f>
        <v>0</v>
      </c>
      <c r="AL885" s="301">
        <f>Z885*Assumption!$K$14</f>
        <v>0</v>
      </c>
      <c r="AM885" s="301">
        <f>AA885*Assumption!$K$13</f>
        <v>0</v>
      </c>
      <c r="AN885" s="226">
        <f t="shared" si="221"/>
        <v>15940.800000000001</v>
      </c>
    </row>
    <row r="886" spans="2:40" x14ac:dyDescent="0.35">
      <c r="B886" s="223">
        <f t="shared" si="224"/>
        <v>44922</v>
      </c>
      <c r="C886" s="181">
        <v>0</v>
      </c>
      <c r="D886" s="219">
        <f t="shared" si="222"/>
        <v>0</v>
      </c>
      <c r="E886" s="181">
        <v>0</v>
      </c>
      <c r="F886" s="181">
        <v>0</v>
      </c>
      <c r="G886" s="181">
        <v>0</v>
      </c>
      <c r="H886" s="181">
        <v>0</v>
      </c>
      <c r="I886" s="181">
        <v>0</v>
      </c>
      <c r="J886" s="181">
        <v>0</v>
      </c>
      <c r="K886" s="181">
        <v>0</v>
      </c>
      <c r="L886" s="181">
        <v>0</v>
      </c>
      <c r="M886" s="181">
        <v>0</v>
      </c>
      <c r="N886" s="243">
        <v>0</v>
      </c>
      <c r="O886" s="3"/>
      <c r="P886" s="223">
        <f t="shared" si="225"/>
        <v>44922</v>
      </c>
      <c r="Q886" s="181">
        <v>0</v>
      </c>
      <c r="R886" s="181">
        <v>0</v>
      </c>
      <c r="S886" s="181">
        <v>0</v>
      </c>
      <c r="T886" s="181">
        <v>0</v>
      </c>
      <c r="U886" s="181">
        <v>0</v>
      </c>
      <c r="V886" s="181">
        <v>0</v>
      </c>
      <c r="W886" s="181">
        <v>0</v>
      </c>
      <c r="X886" s="181">
        <v>0</v>
      </c>
      <c r="Y886" s="181">
        <v>0</v>
      </c>
      <c r="Z886" s="181">
        <v>0</v>
      </c>
      <c r="AA886" s="181">
        <v>0</v>
      </c>
      <c r="AB886" s="226">
        <f t="shared" si="220"/>
        <v>0</v>
      </c>
      <c r="AD886" s="223">
        <f t="shared" si="226"/>
        <v>44922</v>
      </c>
      <c r="AE886" s="301">
        <f>S886*Assumption!$K$7</f>
        <v>0</v>
      </c>
      <c r="AF886" s="301">
        <f>T886*Assumption!$K$10</f>
        <v>0</v>
      </c>
      <c r="AG886" s="301">
        <f>U886*Assumption!$K$9</f>
        <v>0</v>
      </c>
      <c r="AH886" s="301">
        <f>V886*Assumption!$K$11</f>
        <v>0</v>
      </c>
      <c r="AI886" s="301">
        <f>W886*Assumption!$K$6</f>
        <v>0</v>
      </c>
      <c r="AJ886" s="301">
        <f>X886*Assumption!$K$8</f>
        <v>0</v>
      </c>
      <c r="AK886" s="301">
        <f>Y886*Assumption!$K$12</f>
        <v>0</v>
      </c>
      <c r="AL886" s="301">
        <f>Z886*Assumption!$K$14</f>
        <v>0</v>
      </c>
      <c r="AM886" s="301">
        <f>AA886*Assumption!$K$13</f>
        <v>0</v>
      </c>
      <c r="AN886" s="226">
        <f t="shared" si="221"/>
        <v>0</v>
      </c>
    </row>
    <row r="887" spans="2:40" x14ac:dyDescent="0.35">
      <c r="B887" s="223">
        <f t="shared" si="224"/>
        <v>44923</v>
      </c>
      <c r="C887" s="181">
        <v>0</v>
      </c>
      <c r="D887" s="219">
        <f t="shared" si="222"/>
        <v>0</v>
      </c>
      <c r="E887" s="181">
        <v>0</v>
      </c>
      <c r="F887" s="181">
        <v>0</v>
      </c>
      <c r="G887" s="181">
        <v>0</v>
      </c>
      <c r="H887" s="181">
        <v>0</v>
      </c>
      <c r="I887" s="181">
        <v>0</v>
      </c>
      <c r="J887" s="181">
        <v>0</v>
      </c>
      <c r="K887" s="181">
        <v>0</v>
      </c>
      <c r="L887" s="181">
        <v>0</v>
      </c>
      <c r="M887" s="181">
        <v>0</v>
      </c>
      <c r="N887" s="243">
        <v>0</v>
      </c>
      <c r="O887" s="3"/>
      <c r="P887" s="223">
        <f t="shared" si="225"/>
        <v>44923</v>
      </c>
      <c r="Q887" s="181">
        <v>0</v>
      </c>
      <c r="R887" s="181">
        <v>0</v>
      </c>
      <c r="S887" s="181">
        <v>0</v>
      </c>
      <c r="T887" s="181">
        <v>0</v>
      </c>
      <c r="U887" s="181">
        <v>0</v>
      </c>
      <c r="V887" s="181">
        <v>0</v>
      </c>
      <c r="W887" s="181">
        <v>0</v>
      </c>
      <c r="X887" s="181">
        <v>0</v>
      </c>
      <c r="Y887" s="181">
        <v>0</v>
      </c>
      <c r="Z887" s="181">
        <v>0</v>
      </c>
      <c r="AA887" s="181">
        <v>0</v>
      </c>
      <c r="AB887" s="226">
        <f t="shared" si="220"/>
        <v>0</v>
      </c>
      <c r="AD887" s="223">
        <f t="shared" si="226"/>
        <v>44923</v>
      </c>
      <c r="AE887" s="301">
        <f>S887*Assumption!$K$7</f>
        <v>0</v>
      </c>
      <c r="AF887" s="301">
        <f>T887*Assumption!$K$10</f>
        <v>0</v>
      </c>
      <c r="AG887" s="301">
        <f>U887*Assumption!$K$9</f>
        <v>0</v>
      </c>
      <c r="AH887" s="301">
        <f>V887*Assumption!$K$11</f>
        <v>0</v>
      </c>
      <c r="AI887" s="301">
        <f>W887*Assumption!$K$6</f>
        <v>0</v>
      </c>
      <c r="AJ887" s="301">
        <f>X887*Assumption!$K$8</f>
        <v>0</v>
      </c>
      <c r="AK887" s="301">
        <f>Y887*Assumption!$K$12</f>
        <v>0</v>
      </c>
      <c r="AL887" s="301">
        <f>Z887*Assumption!$K$14</f>
        <v>0</v>
      </c>
      <c r="AM887" s="301">
        <f>AA887*Assumption!$K$13</f>
        <v>0</v>
      </c>
      <c r="AN887" s="226">
        <f t="shared" si="221"/>
        <v>0</v>
      </c>
    </row>
    <row r="888" spans="2:40" x14ac:dyDescent="0.35">
      <c r="B888" s="223">
        <f t="shared" si="224"/>
        <v>44924</v>
      </c>
      <c r="C888" s="181">
        <v>0</v>
      </c>
      <c r="D888" s="219">
        <f t="shared" si="222"/>
        <v>0</v>
      </c>
      <c r="E888" s="181">
        <v>0</v>
      </c>
      <c r="F888" s="181">
        <v>0</v>
      </c>
      <c r="G888" s="181">
        <v>0</v>
      </c>
      <c r="H888" s="181">
        <v>0</v>
      </c>
      <c r="I888" s="181">
        <v>0</v>
      </c>
      <c r="J888" s="181">
        <v>0</v>
      </c>
      <c r="K888" s="181">
        <v>0</v>
      </c>
      <c r="L888" s="181">
        <v>0</v>
      </c>
      <c r="M888" s="181">
        <v>0</v>
      </c>
      <c r="N888" s="243">
        <v>0</v>
      </c>
      <c r="O888" s="3"/>
      <c r="P888" s="223">
        <f t="shared" si="225"/>
        <v>44924</v>
      </c>
      <c r="Q888" s="181">
        <v>0</v>
      </c>
      <c r="R888" s="181">
        <v>0</v>
      </c>
      <c r="S888" s="181">
        <v>0</v>
      </c>
      <c r="T888" s="181">
        <v>0</v>
      </c>
      <c r="U888" s="181">
        <v>0</v>
      </c>
      <c r="V888" s="181">
        <v>0</v>
      </c>
      <c r="W888" s="181">
        <v>0</v>
      </c>
      <c r="X888" s="181">
        <v>0</v>
      </c>
      <c r="Y888" s="181">
        <v>0</v>
      </c>
      <c r="Z888" s="181">
        <v>0</v>
      </c>
      <c r="AA888" s="181">
        <v>0</v>
      </c>
      <c r="AB888" s="226">
        <f t="shared" si="220"/>
        <v>0</v>
      </c>
      <c r="AD888" s="223">
        <f t="shared" si="226"/>
        <v>44924</v>
      </c>
      <c r="AE888" s="301">
        <f>S888*Assumption!$K$7</f>
        <v>0</v>
      </c>
      <c r="AF888" s="301">
        <f>T888*Assumption!$K$10</f>
        <v>0</v>
      </c>
      <c r="AG888" s="301">
        <f>U888*Assumption!$K$9</f>
        <v>0</v>
      </c>
      <c r="AH888" s="301">
        <f>V888*Assumption!$K$11</f>
        <v>0</v>
      </c>
      <c r="AI888" s="301">
        <f>W888*Assumption!$K$6</f>
        <v>0</v>
      </c>
      <c r="AJ888" s="301">
        <f>X888*Assumption!$K$8</f>
        <v>0</v>
      </c>
      <c r="AK888" s="301">
        <f>Y888*Assumption!$K$12</f>
        <v>0</v>
      </c>
      <c r="AL888" s="301">
        <f>Z888*Assumption!$K$14</f>
        <v>0</v>
      </c>
      <c r="AM888" s="301">
        <f>AA888*Assumption!$K$13</f>
        <v>0</v>
      </c>
      <c r="AN888" s="226">
        <f t="shared" si="221"/>
        <v>0</v>
      </c>
    </row>
    <row r="889" spans="2:40" x14ac:dyDescent="0.35">
      <c r="B889" s="223">
        <f t="shared" si="224"/>
        <v>44925</v>
      </c>
      <c r="C889" s="181">
        <v>0</v>
      </c>
      <c r="D889" s="219">
        <f t="shared" si="222"/>
        <v>0</v>
      </c>
      <c r="E889" s="181">
        <v>0</v>
      </c>
      <c r="F889" s="181">
        <v>0</v>
      </c>
      <c r="G889" s="181">
        <v>0</v>
      </c>
      <c r="H889" s="181">
        <v>0</v>
      </c>
      <c r="I889" s="181">
        <v>0</v>
      </c>
      <c r="J889" s="181">
        <v>0</v>
      </c>
      <c r="K889" s="181">
        <v>0</v>
      </c>
      <c r="L889" s="181">
        <v>0</v>
      </c>
      <c r="M889" s="181">
        <v>0</v>
      </c>
      <c r="N889" s="243">
        <v>0</v>
      </c>
      <c r="O889" s="3"/>
      <c r="P889" s="223">
        <f t="shared" si="225"/>
        <v>44925</v>
      </c>
      <c r="Q889" s="181">
        <v>0</v>
      </c>
      <c r="R889" s="181">
        <v>0</v>
      </c>
      <c r="S889" s="181">
        <v>0</v>
      </c>
      <c r="T889" s="181">
        <v>0</v>
      </c>
      <c r="U889" s="181">
        <v>0</v>
      </c>
      <c r="V889" s="181">
        <v>0</v>
      </c>
      <c r="W889" s="181">
        <v>0</v>
      </c>
      <c r="X889" s="181">
        <v>0</v>
      </c>
      <c r="Y889" s="181">
        <v>0</v>
      </c>
      <c r="Z889" s="181">
        <v>0</v>
      </c>
      <c r="AA889" s="181">
        <v>0</v>
      </c>
      <c r="AB889" s="226">
        <f t="shared" si="220"/>
        <v>0</v>
      </c>
      <c r="AD889" s="223">
        <f t="shared" si="226"/>
        <v>44925</v>
      </c>
      <c r="AE889" s="301">
        <f>S889*Assumption!$K$7</f>
        <v>0</v>
      </c>
      <c r="AF889" s="301">
        <f>T889*Assumption!$K$10</f>
        <v>0</v>
      </c>
      <c r="AG889" s="301">
        <f>U889*Assumption!$K$9</f>
        <v>0</v>
      </c>
      <c r="AH889" s="301">
        <f>V889*Assumption!$K$11</f>
        <v>0</v>
      </c>
      <c r="AI889" s="301">
        <f>W889*Assumption!$K$6</f>
        <v>0</v>
      </c>
      <c r="AJ889" s="301">
        <f>X889*Assumption!$K$8</f>
        <v>0</v>
      </c>
      <c r="AK889" s="301">
        <f>Y889*Assumption!$K$12</f>
        <v>0</v>
      </c>
      <c r="AL889" s="301">
        <f>Z889*Assumption!$K$14</f>
        <v>0</v>
      </c>
      <c r="AM889" s="301">
        <f>AA889*Assumption!$K$13</f>
        <v>0</v>
      </c>
      <c r="AN889" s="226">
        <f t="shared" si="221"/>
        <v>0</v>
      </c>
    </row>
    <row r="890" spans="2:40" ht="15" thickBot="1" x14ac:dyDescent="0.4">
      <c r="B890" s="194" t="s">
        <v>183</v>
      </c>
      <c r="C890" s="197">
        <f>SUM(C860:C889)</f>
        <v>3640</v>
      </c>
      <c r="D890" s="197">
        <f>SUM(D860:D889)</f>
        <v>10483.200000000001</v>
      </c>
      <c r="E890" s="197">
        <f t="shared" ref="E890:N890" si="227">SUM(E860:E889)</f>
        <v>728</v>
      </c>
      <c r="F890" s="197">
        <f t="shared" si="227"/>
        <v>455</v>
      </c>
      <c r="G890" s="197">
        <f t="shared" si="227"/>
        <v>4841</v>
      </c>
      <c r="H890" s="197">
        <f t="shared" si="227"/>
        <v>36.399999999999984</v>
      </c>
      <c r="I890" s="197">
        <f t="shared" si="227"/>
        <v>3858</v>
      </c>
      <c r="J890" s="197">
        <f t="shared" si="227"/>
        <v>109.20000000000005</v>
      </c>
      <c r="K890" s="197">
        <f t="shared" si="227"/>
        <v>6006.9000000000005</v>
      </c>
      <c r="L890" s="197">
        <f t="shared" si="227"/>
        <v>9100</v>
      </c>
      <c r="M890" s="197">
        <f t="shared" si="227"/>
        <v>0</v>
      </c>
      <c r="N890" s="198">
        <f t="shared" si="227"/>
        <v>0</v>
      </c>
      <c r="P890" s="194" t="s">
        <v>183</v>
      </c>
      <c r="Q890" s="197">
        <f>SUM(Q860:Q889)</f>
        <v>3640</v>
      </c>
      <c r="R890" s="197">
        <f>SUM(R860:R889)</f>
        <v>10483.200000000001</v>
      </c>
      <c r="S890" s="197">
        <f>SUM(S860:S889)</f>
        <v>3213.6000000000004</v>
      </c>
      <c r="T890" s="197">
        <f>SUM(T860:T889)</f>
        <v>5968.8</v>
      </c>
      <c r="U890" s="197">
        <f t="shared" ref="U890:AB890" si="228">SUM(U860:U889)</f>
        <v>705.59999999999991</v>
      </c>
      <c r="V890" s="197">
        <f t="shared" si="228"/>
        <v>220.8</v>
      </c>
      <c r="W890" s="197">
        <f t="shared" si="228"/>
        <v>0</v>
      </c>
      <c r="X890" s="197">
        <f t="shared" si="228"/>
        <v>0</v>
      </c>
      <c r="Y890" s="197">
        <f t="shared" si="228"/>
        <v>0</v>
      </c>
      <c r="Z890" s="197">
        <f t="shared" si="228"/>
        <v>0</v>
      </c>
      <c r="AA890" s="197">
        <f t="shared" si="228"/>
        <v>0</v>
      </c>
      <c r="AB890" s="198">
        <f t="shared" si="228"/>
        <v>10108.799999999997</v>
      </c>
      <c r="AD890" s="194" t="s">
        <v>183</v>
      </c>
      <c r="AE890" s="304">
        <f>S890*Assumption!$K$7</f>
        <v>266728.80000000005</v>
      </c>
      <c r="AF890" s="304">
        <f>T890*Assumption!$K$10</f>
        <v>244720.80000000002</v>
      </c>
      <c r="AG890" s="304">
        <f>U890*Assumption!$K$9</f>
        <v>38807.999999999993</v>
      </c>
      <c r="AH890" s="304">
        <f>V890*Assumption!$K$11</f>
        <v>8169.6</v>
      </c>
      <c r="AI890" s="304">
        <f>W890*Assumption!$K$6</f>
        <v>0</v>
      </c>
      <c r="AJ890" s="304">
        <f>X890*Assumption!$K$8</f>
        <v>0</v>
      </c>
      <c r="AK890" s="304">
        <f>Y890*Assumption!$K$12</f>
        <v>0</v>
      </c>
      <c r="AL890" s="304">
        <f>Z890*Assumption!$K$14</f>
        <v>0</v>
      </c>
      <c r="AM890" s="304">
        <f>AA890*Assumption!$K$13</f>
        <v>0</v>
      </c>
      <c r="AN890" s="198">
        <f t="shared" ref="AN890" si="229">SUM(AN860:AN889)</f>
        <v>558427.20000000019</v>
      </c>
    </row>
    <row r="891" spans="2:40" x14ac:dyDescent="0.35">
      <c r="B891" s="190"/>
      <c r="C891" s="191"/>
      <c r="D891" s="191"/>
      <c r="E891" s="191"/>
      <c r="F891" s="191"/>
      <c r="G891" s="191"/>
      <c r="H891" s="191"/>
      <c r="I891" s="191"/>
      <c r="J891" s="191"/>
      <c r="K891" s="191"/>
      <c r="L891" s="191"/>
      <c r="M891" s="191"/>
      <c r="N891" s="191"/>
      <c r="P891" s="190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  <c r="AA891" s="191"/>
      <c r="AB891" s="191"/>
      <c r="AD891" s="190"/>
      <c r="AE891" s="191"/>
      <c r="AF891" s="191"/>
      <c r="AG891" s="191"/>
      <c r="AH891" s="191"/>
      <c r="AI891" s="191"/>
      <c r="AJ891" s="191"/>
      <c r="AK891" s="191"/>
      <c r="AL891" s="191"/>
      <c r="AM891" s="191"/>
      <c r="AN891" s="191"/>
    </row>
    <row r="892" spans="2:40" ht="15" thickBot="1" x14ac:dyDescent="0.4">
      <c r="B892" s="190"/>
      <c r="C892" s="191"/>
      <c r="D892" s="191"/>
      <c r="E892" s="191"/>
      <c r="F892" s="191"/>
      <c r="G892" s="191"/>
      <c r="H892" s="191"/>
      <c r="I892" s="191"/>
      <c r="J892" s="191"/>
      <c r="K892" s="191"/>
      <c r="L892" s="191"/>
      <c r="M892" s="191"/>
      <c r="N892" s="191"/>
      <c r="P892" s="190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  <c r="AA892" s="191"/>
      <c r="AB892" s="191"/>
      <c r="AD892" s="190"/>
      <c r="AE892" s="191"/>
      <c r="AF892" s="191"/>
      <c r="AG892" s="191"/>
      <c r="AH892" s="191"/>
      <c r="AI892" s="191"/>
      <c r="AJ892" s="191"/>
      <c r="AK892" s="191"/>
      <c r="AL892" s="191"/>
      <c r="AM892" s="191"/>
      <c r="AN892" s="191"/>
    </row>
    <row r="893" spans="2:40" ht="21" x14ac:dyDescent="0.5">
      <c r="B893" s="565" t="s">
        <v>211</v>
      </c>
      <c r="C893" s="566"/>
      <c r="D893" s="566"/>
      <c r="E893" s="566"/>
      <c r="F893" s="566"/>
      <c r="G893" s="566"/>
      <c r="H893" s="566"/>
      <c r="I893" s="566"/>
      <c r="J893" s="566"/>
      <c r="K893" s="566"/>
      <c r="L893" s="566"/>
      <c r="M893" s="566"/>
      <c r="N893" s="567"/>
      <c r="P893" s="565" t="s">
        <v>211</v>
      </c>
      <c r="Q893" s="566"/>
      <c r="R893" s="566"/>
      <c r="S893" s="566"/>
      <c r="T893" s="566"/>
      <c r="U893" s="566"/>
      <c r="V893" s="566"/>
      <c r="W893" s="566"/>
      <c r="X893" s="566"/>
      <c r="Y893" s="566"/>
      <c r="Z893" s="566"/>
      <c r="AA893" s="566"/>
      <c r="AB893" s="567"/>
      <c r="AD893" s="565" t="s">
        <v>211</v>
      </c>
      <c r="AE893" s="566"/>
      <c r="AF893" s="566"/>
      <c r="AG893" s="566"/>
      <c r="AH893" s="566"/>
      <c r="AI893" s="566"/>
      <c r="AJ893" s="566"/>
      <c r="AK893" s="566"/>
      <c r="AL893" s="566"/>
      <c r="AM893" s="566"/>
      <c r="AN893" s="567"/>
    </row>
    <row r="894" spans="2:40" ht="21.5" thickBot="1" x14ac:dyDescent="0.55000000000000004">
      <c r="B894" s="574">
        <v>44927</v>
      </c>
      <c r="C894" s="575"/>
      <c r="D894" s="575"/>
      <c r="E894" s="575"/>
      <c r="F894" s="575"/>
      <c r="G894" s="575"/>
      <c r="H894" s="575"/>
      <c r="I894" s="575"/>
      <c r="J894" s="575"/>
      <c r="K894" s="575"/>
      <c r="L894" s="575"/>
      <c r="M894" s="575"/>
      <c r="N894" s="576"/>
      <c r="P894" s="568">
        <v>44927</v>
      </c>
      <c r="Q894" s="569"/>
      <c r="R894" s="569"/>
      <c r="S894" s="569"/>
      <c r="T894" s="569"/>
      <c r="U894" s="569"/>
      <c r="V894" s="569"/>
      <c r="W894" s="569"/>
      <c r="X894" s="569"/>
      <c r="Y894" s="569"/>
      <c r="Z894" s="569"/>
      <c r="AA894" s="569"/>
      <c r="AB894" s="570"/>
      <c r="AD894" s="568">
        <v>44927</v>
      </c>
      <c r="AE894" s="569"/>
      <c r="AF894" s="569"/>
      <c r="AG894" s="569"/>
      <c r="AH894" s="569"/>
      <c r="AI894" s="569"/>
      <c r="AJ894" s="569"/>
      <c r="AK894" s="569"/>
      <c r="AL894" s="569"/>
      <c r="AM894" s="569"/>
      <c r="AN894" s="570"/>
    </row>
    <row r="895" spans="2:40" ht="15" thickBot="1" x14ac:dyDescent="0.4">
      <c r="B895" s="577" t="s">
        <v>214</v>
      </c>
      <c r="C895" s="578"/>
      <c r="D895" s="578"/>
      <c r="E895" s="578"/>
      <c r="F895" s="578"/>
      <c r="G895" s="578"/>
      <c r="H895" s="578"/>
      <c r="I895" s="578"/>
      <c r="J895" s="578"/>
      <c r="K895" s="578"/>
      <c r="L895" s="578"/>
      <c r="M895" s="578"/>
      <c r="N895" s="579"/>
      <c r="P895" s="571" t="s">
        <v>213</v>
      </c>
      <c r="Q895" s="572"/>
      <c r="R895" s="572"/>
      <c r="S895" s="572"/>
      <c r="T895" s="572"/>
      <c r="U895" s="572"/>
      <c r="V895" s="572"/>
      <c r="W895" s="572"/>
      <c r="X895" s="572"/>
      <c r="Y895" s="572"/>
      <c r="Z895" s="572"/>
      <c r="AA895" s="572"/>
      <c r="AB895" s="573"/>
      <c r="AD895" s="571" t="s">
        <v>342</v>
      </c>
      <c r="AE895" s="572"/>
      <c r="AF895" s="572"/>
      <c r="AG895" s="572"/>
      <c r="AH895" s="572"/>
      <c r="AI895" s="572"/>
      <c r="AJ895" s="572"/>
      <c r="AK895" s="572"/>
      <c r="AL895" s="572"/>
      <c r="AM895" s="572"/>
      <c r="AN895" s="573"/>
    </row>
    <row r="896" spans="2:40" ht="29.5" thickBot="1" x14ac:dyDescent="0.4">
      <c r="B896" s="231" t="s">
        <v>10</v>
      </c>
      <c r="C896" s="176" t="s">
        <v>187</v>
      </c>
      <c r="D896" s="174" t="s">
        <v>188</v>
      </c>
      <c r="E896" s="176" t="s">
        <v>189</v>
      </c>
      <c r="F896" s="176" t="s">
        <v>47</v>
      </c>
      <c r="G896" s="176" t="s">
        <v>190</v>
      </c>
      <c r="H896" s="176" t="s">
        <v>345</v>
      </c>
      <c r="I896" s="176" t="s">
        <v>191</v>
      </c>
      <c r="J896" s="176" t="s">
        <v>192</v>
      </c>
      <c r="K896" s="176" t="s">
        <v>193</v>
      </c>
      <c r="L896" s="193" t="s">
        <v>194</v>
      </c>
      <c r="M896" s="176" t="s">
        <v>195</v>
      </c>
      <c r="N896" s="177" t="s">
        <v>196</v>
      </c>
      <c r="O896" s="232"/>
      <c r="P896" s="173" t="s">
        <v>10</v>
      </c>
      <c r="Q896" s="174" t="s">
        <v>187</v>
      </c>
      <c r="R896" s="174" t="s">
        <v>188</v>
      </c>
      <c r="S896" s="175" t="s">
        <v>197</v>
      </c>
      <c r="T896" s="174" t="s">
        <v>198</v>
      </c>
      <c r="U896" s="176" t="s">
        <v>199</v>
      </c>
      <c r="V896" s="176" t="s">
        <v>200</v>
      </c>
      <c r="W896" s="176" t="s">
        <v>201</v>
      </c>
      <c r="X896" s="176" t="s">
        <v>202</v>
      </c>
      <c r="Y896" s="176" t="s">
        <v>203</v>
      </c>
      <c r="Z896" s="176" t="s">
        <v>204</v>
      </c>
      <c r="AA896" s="176" t="s">
        <v>205</v>
      </c>
      <c r="AB896" s="177" t="s">
        <v>206</v>
      </c>
      <c r="AD896" s="173" t="s">
        <v>10</v>
      </c>
      <c r="AE896" s="175" t="s">
        <v>197</v>
      </c>
      <c r="AF896" s="174" t="s">
        <v>198</v>
      </c>
      <c r="AG896" s="176" t="s">
        <v>199</v>
      </c>
      <c r="AH896" s="176" t="s">
        <v>200</v>
      </c>
      <c r="AI896" s="176" t="s">
        <v>201</v>
      </c>
      <c r="AJ896" s="176" t="s">
        <v>202</v>
      </c>
      <c r="AK896" s="176" t="s">
        <v>203</v>
      </c>
      <c r="AL896" s="176" t="s">
        <v>204</v>
      </c>
      <c r="AM896" s="176" t="s">
        <v>205</v>
      </c>
      <c r="AN896" s="177" t="s">
        <v>339</v>
      </c>
    </row>
    <row r="897" spans="2:40" x14ac:dyDescent="0.35">
      <c r="B897" s="223">
        <v>44927</v>
      </c>
      <c r="C897" s="219">
        <v>168</v>
      </c>
      <c r="D897" s="219">
        <f>C897*2.88</f>
        <v>483.84</v>
      </c>
      <c r="E897" s="242">
        <v>34</v>
      </c>
      <c r="F897" s="242">
        <v>21</v>
      </c>
      <c r="G897" s="242">
        <v>226</v>
      </c>
      <c r="H897" s="242">
        <v>5.04</v>
      </c>
      <c r="I897" s="242">
        <v>179</v>
      </c>
      <c r="J897" s="242">
        <v>5</v>
      </c>
      <c r="K897" s="242">
        <v>378</v>
      </c>
      <c r="L897" s="242">
        <v>202</v>
      </c>
      <c r="M897" s="181">
        <v>0</v>
      </c>
      <c r="N897" s="243">
        <v>0</v>
      </c>
      <c r="O897" s="3"/>
      <c r="P897" s="223">
        <v>44927</v>
      </c>
      <c r="Q897" s="181">
        <v>168</v>
      </c>
      <c r="R897" s="181">
        <f>Q897*2.88</f>
        <v>483.84</v>
      </c>
      <c r="S897" s="181">
        <v>0</v>
      </c>
      <c r="T897" s="181">
        <v>324</v>
      </c>
      <c r="U897" s="181">
        <v>0</v>
      </c>
      <c r="V897" s="181">
        <v>0</v>
      </c>
      <c r="W897" s="181">
        <v>0</v>
      </c>
      <c r="X897" s="181">
        <v>147</v>
      </c>
      <c r="Y897" s="181">
        <v>0</v>
      </c>
      <c r="Z897" s="181">
        <v>0</v>
      </c>
      <c r="AA897" s="181">
        <v>0</v>
      </c>
      <c r="AB897" s="226">
        <f t="shared" ref="AB897:AB926" si="230">SUM(S897:AA897)</f>
        <v>471</v>
      </c>
      <c r="AD897" s="223">
        <v>44927</v>
      </c>
      <c r="AE897" s="301">
        <f>S897*Assumption!$K$7</f>
        <v>0</v>
      </c>
      <c r="AF897" s="301">
        <f>T897*Assumption!$K$10</f>
        <v>13284</v>
      </c>
      <c r="AG897" s="301">
        <f>U897*Assumption!$K$9</f>
        <v>0</v>
      </c>
      <c r="AH897" s="301">
        <f>V897*Assumption!$K$11</f>
        <v>0</v>
      </c>
      <c r="AI897" s="301">
        <f>W897*Assumption!$K$6</f>
        <v>0</v>
      </c>
      <c r="AJ897" s="301">
        <f>X897*Assumption!$K$8</f>
        <v>9702</v>
      </c>
      <c r="AK897" s="301">
        <f>Y897*Assumption!$K$12</f>
        <v>0</v>
      </c>
      <c r="AL897" s="301">
        <f>Z897*Assumption!$K$14</f>
        <v>0</v>
      </c>
      <c r="AM897" s="301">
        <f>AA897*Assumption!$K$13</f>
        <v>0</v>
      </c>
      <c r="AN897" s="226">
        <f t="shared" ref="AN897:AN926" si="231">SUM(AE897:AM897)</f>
        <v>22986</v>
      </c>
    </row>
    <row r="898" spans="2:40" x14ac:dyDescent="0.35">
      <c r="B898" s="223">
        <f>B897+1</f>
        <v>44928</v>
      </c>
      <c r="C898" s="219">
        <v>168</v>
      </c>
      <c r="D898" s="219">
        <f t="shared" ref="D898:D925" si="232">C898*2.88</f>
        <v>483.84</v>
      </c>
      <c r="E898" s="242">
        <v>34</v>
      </c>
      <c r="F898" s="242">
        <v>21</v>
      </c>
      <c r="G898" s="242">
        <v>226</v>
      </c>
      <c r="H898" s="242">
        <v>5.04</v>
      </c>
      <c r="I898" s="242">
        <v>179</v>
      </c>
      <c r="J898" s="242">
        <v>5</v>
      </c>
      <c r="K898" s="242">
        <v>378</v>
      </c>
      <c r="L898" s="242">
        <v>202</v>
      </c>
      <c r="M898" s="181">
        <v>0</v>
      </c>
      <c r="N898" s="243">
        <v>0</v>
      </c>
      <c r="O898" s="3"/>
      <c r="P898" s="223">
        <f>P897+1</f>
        <v>44928</v>
      </c>
      <c r="Q898" s="181">
        <v>168</v>
      </c>
      <c r="R898" s="181">
        <f t="shared" ref="R898:R926" si="233">Q898*2.88</f>
        <v>483.84</v>
      </c>
      <c r="S898" s="181">
        <v>0</v>
      </c>
      <c r="T898" s="181">
        <v>324</v>
      </c>
      <c r="U898" s="181">
        <v>0</v>
      </c>
      <c r="V898" s="181">
        <v>0</v>
      </c>
      <c r="W898" s="181">
        <v>0</v>
      </c>
      <c r="X898" s="181">
        <v>150</v>
      </c>
      <c r="Y898" s="181">
        <v>0</v>
      </c>
      <c r="Z898" s="181">
        <v>0</v>
      </c>
      <c r="AA898" s="181">
        <v>0</v>
      </c>
      <c r="AB898" s="226">
        <f t="shared" si="230"/>
        <v>474</v>
      </c>
      <c r="AD898" s="223">
        <f>AD897+1</f>
        <v>44928</v>
      </c>
      <c r="AE898" s="301">
        <f>S898*Assumption!$K$7</f>
        <v>0</v>
      </c>
      <c r="AF898" s="301">
        <f>T898*Assumption!$K$10</f>
        <v>13284</v>
      </c>
      <c r="AG898" s="301">
        <f>U898*Assumption!$K$9</f>
        <v>0</v>
      </c>
      <c r="AH898" s="301">
        <f>V898*Assumption!$K$11</f>
        <v>0</v>
      </c>
      <c r="AI898" s="301">
        <f>W898*Assumption!$K$6</f>
        <v>0</v>
      </c>
      <c r="AJ898" s="301">
        <f>X898*Assumption!$K$8</f>
        <v>9900</v>
      </c>
      <c r="AK898" s="301">
        <f>Y898*Assumption!$K$12</f>
        <v>0</v>
      </c>
      <c r="AL898" s="301">
        <f>Z898*Assumption!$K$14</f>
        <v>0</v>
      </c>
      <c r="AM898" s="301">
        <f>AA898*Assumption!$K$13</f>
        <v>0</v>
      </c>
      <c r="AN898" s="226">
        <f t="shared" si="231"/>
        <v>23184</v>
      </c>
    </row>
    <row r="899" spans="2:40" x14ac:dyDescent="0.35">
      <c r="B899" s="223">
        <f t="shared" ref="B899:B926" si="234">B898+1</f>
        <v>44929</v>
      </c>
      <c r="C899" s="219">
        <v>168</v>
      </c>
      <c r="D899" s="219">
        <f t="shared" si="232"/>
        <v>483.84</v>
      </c>
      <c r="E899" s="242">
        <v>34</v>
      </c>
      <c r="F899" s="242">
        <v>21</v>
      </c>
      <c r="G899" s="242">
        <v>226</v>
      </c>
      <c r="H899" s="242">
        <v>5.04</v>
      </c>
      <c r="I899" s="242">
        <v>179</v>
      </c>
      <c r="J899" s="242">
        <v>5</v>
      </c>
      <c r="K899" s="242">
        <v>378</v>
      </c>
      <c r="L899" s="242">
        <v>202</v>
      </c>
      <c r="M899" s="181">
        <v>0</v>
      </c>
      <c r="N899" s="243">
        <v>0</v>
      </c>
      <c r="O899" s="3"/>
      <c r="P899" s="223">
        <f t="shared" ref="P899:P926" si="235">P898+1</f>
        <v>44929</v>
      </c>
      <c r="Q899" s="181">
        <v>168</v>
      </c>
      <c r="R899" s="181">
        <f t="shared" si="233"/>
        <v>483.84</v>
      </c>
      <c r="S899" s="181">
        <v>342</v>
      </c>
      <c r="T899" s="181">
        <v>132</v>
      </c>
      <c r="U899" s="181">
        <v>0</v>
      </c>
      <c r="V899" s="181">
        <v>0</v>
      </c>
      <c r="W899" s="181">
        <v>0</v>
      </c>
      <c r="X899" s="181">
        <v>0</v>
      </c>
      <c r="Y899" s="181">
        <v>0</v>
      </c>
      <c r="Z899" s="181">
        <v>0</v>
      </c>
      <c r="AA899" s="181">
        <v>0</v>
      </c>
      <c r="AB899" s="226">
        <f t="shared" si="230"/>
        <v>474</v>
      </c>
      <c r="AD899" s="223">
        <f t="shared" ref="AD899:AD926" si="236">AD898+1</f>
        <v>44929</v>
      </c>
      <c r="AE899" s="301">
        <f>S899*Assumption!$K$7</f>
        <v>28386</v>
      </c>
      <c r="AF899" s="301">
        <f>T899*Assumption!$K$10</f>
        <v>5412</v>
      </c>
      <c r="AG899" s="301">
        <f>U899*Assumption!$K$9</f>
        <v>0</v>
      </c>
      <c r="AH899" s="301">
        <f>V899*Assumption!$K$11</f>
        <v>0</v>
      </c>
      <c r="AI899" s="301">
        <f>W899*Assumption!$K$6</f>
        <v>0</v>
      </c>
      <c r="AJ899" s="301">
        <f>X899*Assumption!$K$8</f>
        <v>0</v>
      </c>
      <c r="AK899" s="301">
        <f>Y899*Assumption!$K$12</f>
        <v>0</v>
      </c>
      <c r="AL899" s="301">
        <f>Z899*Assumption!$K$14</f>
        <v>0</v>
      </c>
      <c r="AM899" s="301">
        <f>AA899*Assumption!$K$13</f>
        <v>0</v>
      </c>
      <c r="AN899" s="226">
        <f t="shared" si="231"/>
        <v>33798</v>
      </c>
    </row>
    <row r="900" spans="2:40" x14ac:dyDescent="0.35">
      <c r="B900" s="223">
        <f t="shared" si="234"/>
        <v>44930</v>
      </c>
      <c r="C900" s="219">
        <v>168</v>
      </c>
      <c r="D900" s="219">
        <f t="shared" si="232"/>
        <v>483.84</v>
      </c>
      <c r="E900" s="242">
        <v>35</v>
      </c>
      <c r="F900" s="242">
        <v>21</v>
      </c>
      <c r="G900" s="242">
        <v>224</v>
      </c>
      <c r="H900" s="242">
        <v>5.04</v>
      </c>
      <c r="I900" s="242">
        <v>179</v>
      </c>
      <c r="J900" s="242">
        <v>5</v>
      </c>
      <c r="K900" s="242">
        <v>378</v>
      </c>
      <c r="L900" s="242">
        <v>201</v>
      </c>
      <c r="M900" s="181">
        <v>0</v>
      </c>
      <c r="N900" s="243">
        <v>0</v>
      </c>
      <c r="O900" s="3"/>
      <c r="P900" s="223">
        <f t="shared" si="235"/>
        <v>44930</v>
      </c>
      <c r="Q900" s="181">
        <v>168</v>
      </c>
      <c r="R900" s="181">
        <f t="shared" si="233"/>
        <v>483.84</v>
      </c>
      <c r="S900" s="181">
        <v>0</v>
      </c>
      <c r="T900" s="181">
        <v>0</v>
      </c>
      <c r="U900" s="181">
        <v>0</v>
      </c>
      <c r="V900" s="181">
        <v>436.08</v>
      </c>
      <c r="W900" s="181">
        <v>40.5</v>
      </c>
      <c r="X900" s="181">
        <v>0</v>
      </c>
      <c r="Y900" s="181">
        <v>0</v>
      </c>
      <c r="Z900" s="181">
        <v>0</v>
      </c>
      <c r="AA900" s="181">
        <v>0</v>
      </c>
      <c r="AB900" s="226">
        <f t="shared" si="230"/>
        <v>476.58</v>
      </c>
      <c r="AD900" s="223">
        <f t="shared" si="236"/>
        <v>44930</v>
      </c>
      <c r="AE900" s="301">
        <f>S900*Assumption!$K$7</f>
        <v>0</v>
      </c>
      <c r="AF900" s="301">
        <f>T900*Assumption!$K$10</f>
        <v>0</v>
      </c>
      <c r="AG900" s="301">
        <f>U900*Assumption!$K$9</f>
        <v>0</v>
      </c>
      <c r="AH900" s="301">
        <f>V900*Assumption!$K$11</f>
        <v>16134.96</v>
      </c>
      <c r="AI900" s="301">
        <f>W900*Assumption!$K$6</f>
        <v>4495.5</v>
      </c>
      <c r="AJ900" s="301">
        <f>X900*Assumption!$K$8</f>
        <v>0</v>
      </c>
      <c r="AK900" s="301">
        <f>Y900*Assumption!$K$12</f>
        <v>0</v>
      </c>
      <c r="AL900" s="301">
        <f>Z900*Assumption!$K$14</f>
        <v>0</v>
      </c>
      <c r="AM900" s="301">
        <f>AA900*Assumption!$K$13</f>
        <v>0</v>
      </c>
      <c r="AN900" s="226">
        <f t="shared" si="231"/>
        <v>20630.46</v>
      </c>
    </row>
    <row r="901" spans="2:40" x14ac:dyDescent="0.35">
      <c r="B901" s="223">
        <f t="shared" si="234"/>
        <v>44931</v>
      </c>
      <c r="C901" s="219">
        <v>168</v>
      </c>
      <c r="D901" s="219">
        <f t="shared" si="232"/>
        <v>483.84</v>
      </c>
      <c r="E901" s="242">
        <v>35</v>
      </c>
      <c r="F901" s="242">
        <v>21</v>
      </c>
      <c r="G901" s="242">
        <v>224</v>
      </c>
      <c r="H901" s="242">
        <v>5.04</v>
      </c>
      <c r="I901" s="242">
        <v>179</v>
      </c>
      <c r="J901" s="242">
        <v>5</v>
      </c>
      <c r="K901" s="242">
        <v>378</v>
      </c>
      <c r="L901" s="242">
        <v>201</v>
      </c>
      <c r="M901" s="181">
        <v>0</v>
      </c>
      <c r="N901" s="243">
        <v>0</v>
      </c>
      <c r="O901" s="3"/>
      <c r="P901" s="223">
        <f t="shared" si="235"/>
        <v>44931</v>
      </c>
      <c r="Q901" s="181">
        <v>168</v>
      </c>
      <c r="R901" s="181">
        <f t="shared" si="233"/>
        <v>483.84</v>
      </c>
      <c r="S901" s="181">
        <v>0</v>
      </c>
      <c r="T901" s="181">
        <v>120</v>
      </c>
      <c r="U901" s="181">
        <v>0</v>
      </c>
      <c r="V901" s="181">
        <v>358.8</v>
      </c>
      <c r="W901" s="181">
        <v>0</v>
      </c>
      <c r="X901" s="181">
        <v>0</v>
      </c>
      <c r="Y901" s="181">
        <v>0</v>
      </c>
      <c r="Z901" s="181">
        <v>0</v>
      </c>
      <c r="AA901" s="181">
        <v>0</v>
      </c>
      <c r="AB901" s="226">
        <f t="shared" si="230"/>
        <v>478.8</v>
      </c>
      <c r="AD901" s="223">
        <f t="shared" si="236"/>
        <v>44931</v>
      </c>
      <c r="AE901" s="301">
        <f>S901*Assumption!$K$7</f>
        <v>0</v>
      </c>
      <c r="AF901" s="301">
        <f>T901*Assumption!$K$10</f>
        <v>4920</v>
      </c>
      <c r="AG901" s="301">
        <f>U901*Assumption!$K$9</f>
        <v>0</v>
      </c>
      <c r="AH901" s="301">
        <f>V901*Assumption!$K$11</f>
        <v>13275.6</v>
      </c>
      <c r="AI901" s="301">
        <f>W901*Assumption!$K$6</f>
        <v>0</v>
      </c>
      <c r="AJ901" s="301">
        <f>X901*Assumption!$K$8</f>
        <v>0</v>
      </c>
      <c r="AK901" s="301">
        <f>Y901*Assumption!$K$12</f>
        <v>0</v>
      </c>
      <c r="AL901" s="301">
        <f>Z901*Assumption!$K$14</f>
        <v>0</v>
      </c>
      <c r="AM901" s="301">
        <f>AA901*Assumption!$K$13</f>
        <v>0</v>
      </c>
      <c r="AN901" s="226">
        <f t="shared" si="231"/>
        <v>18195.599999999999</v>
      </c>
    </row>
    <row r="902" spans="2:40" x14ac:dyDescent="0.35">
      <c r="B902" s="223">
        <f t="shared" si="234"/>
        <v>44932</v>
      </c>
      <c r="C902" s="219">
        <v>168</v>
      </c>
      <c r="D902" s="219">
        <f t="shared" si="232"/>
        <v>483.84</v>
      </c>
      <c r="E902" s="242">
        <v>35</v>
      </c>
      <c r="F902" s="242">
        <v>21</v>
      </c>
      <c r="G902" s="242">
        <v>224</v>
      </c>
      <c r="H902" s="242">
        <v>5.04</v>
      </c>
      <c r="I902" s="242">
        <v>179</v>
      </c>
      <c r="J902" s="242">
        <v>5</v>
      </c>
      <c r="K902" s="242">
        <v>378</v>
      </c>
      <c r="L902" s="242">
        <v>201</v>
      </c>
      <c r="M902" s="181">
        <v>0</v>
      </c>
      <c r="N902" s="243">
        <v>0</v>
      </c>
      <c r="O902" s="3"/>
      <c r="P902" s="223">
        <f t="shared" si="235"/>
        <v>44932</v>
      </c>
      <c r="Q902" s="181">
        <v>168</v>
      </c>
      <c r="R902" s="181">
        <f t="shared" si="233"/>
        <v>483.84</v>
      </c>
      <c r="S902" s="181">
        <v>222</v>
      </c>
      <c r="T902" s="181">
        <v>244.8</v>
      </c>
      <c r="U902" s="181">
        <v>0</v>
      </c>
      <c r="V902" s="181">
        <v>0</v>
      </c>
      <c r="W902" s="181">
        <v>0</v>
      </c>
      <c r="X902" s="181">
        <v>0</v>
      </c>
      <c r="Y902" s="181">
        <v>0</v>
      </c>
      <c r="Z902" s="181">
        <v>0</v>
      </c>
      <c r="AA902" s="181">
        <v>0</v>
      </c>
      <c r="AB902" s="226">
        <f t="shared" si="230"/>
        <v>466.8</v>
      </c>
      <c r="AD902" s="223">
        <f t="shared" si="236"/>
        <v>44932</v>
      </c>
      <c r="AE902" s="301">
        <f>S902*Assumption!$K$7</f>
        <v>18426</v>
      </c>
      <c r="AF902" s="301">
        <f>T902*Assumption!$K$10</f>
        <v>10036.800000000001</v>
      </c>
      <c r="AG902" s="301">
        <f>U902*Assumption!$K$9</f>
        <v>0</v>
      </c>
      <c r="AH902" s="301">
        <f>V902*Assumption!$K$11</f>
        <v>0</v>
      </c>
      <c r="AI902" s="301">
        <f>W902*Assumption!$K$6</f>
        <v>0</v>
      </c>
      <c r="AJ902" s="301">
        <f>X902*Assumption!$K$8</f>
        <v>0</v>
      </c>
      <c r="AK902" s="301">
        <f>Y902*Assumption!$K$12</f>
        <v>0</v>
      </c>
      <c r="AL902" s="301">
        <f>Z902*Assumption!$K$14</f>
        <v>0</v>
      </c>
      <c r="AM902" s="301">
        <f>AA902*Assumption!$K$13</f>
        <v>0</v>
      </c>
      <c r="AN902" s="226">
        <f t="shared" si="231"/>
        <v>28462.800000000003</v>
      </c>
    </row>
    <row r="903" spans="2:40" x14ac:dyDescent="0.35">
      <c r="B903" s="223">
        <f t="shared" si="234"/>
        <v>44933</v>
      </c>
      <c r="C903" s="219">
        <v>168</v>
      </c>
      <c r="D903" s="219">
        <f t="shared" si="232"/>
        <v>483.84</v>
      </c>
      <c r="E903" s="242">
        <v>35</v>
      </c>
      <c r="F903" s="242">
        <v>21</v>
      </c>
      <c r="G903" s="242">
        <v>224</v>
      </c>
      <c r="H903" s="242">
        <v>5.04</v>
      </c>
      <c r="I903" s="242">
        <v>179</v>
      </c>
      <c r="J903" s="242">
        <v>5</v>
      </c>
      <c r="K903" s="242">
        <v>378</v>
      </c>
      <c r="L903" s="242">
        <v>201</v>
      </c>
      <c r="M903" s="181">
        <v>0</v>
      </c>
      <c r="N903" s="243">
        <v>0</v>
      </c>
      <c r="O903" s="3"/>
      <c r="P903" s="223">
        <f t="shared" si="235"/>
        <v>44933</v>
      </c>
      <c r="Q903" s="181">
        <v>168</v>
      </c>
      <c r="R903" s="181">
        <f t="shared" si="233"/>
        <v>483.84</v>
      </c>
      <c r="S903" s="181">
        <v>468</v>
      </c>
      <c r="T903" s="181">
        <v>0</v>
      </c>
      <c r="U903" s="181">
        <v>0</v>
      </c>
      <c r="V903" s="181">
        <v>0</v>
      </c>
      <c r="W903" s="181">
        <v>0</v>
      </c>
      <c r="X903" s="181">
        <v>0</v>
      </c>
      <c r="Y903" s="181">
        <v>0</v>
      </c>
      <c r="Z903" s="181">
        <v>0</v>
      </c>
      <c r="AA903" s="181">
        <v>0</v>
      </c>
      <c r="AB903" s="226">
        <f t="shared" si="230"/>
        <v>468</v>
      </c>
      <c r="AD903" s="223">
        <f t="shared" si="236"/>
        <v>44933</v>
      </c>
      <c r="AE903" s="301">
        <f>S903*Assumption!$K$7</f>
        <v>38844</v>
      </c>
      <c r="AF903" s="301">
        <f>T903*Assumption!$K$10</f>
        <v>0</v>
      </c>
      <c r="AG903" s="301">
        <f>U903*Assumption!$K$9</f>
        <v>0</v>
      </c>
      <c r="AH903" s="301">
        <f>V903*Assumption!$K$11</f>
        <v>0</v>
      </c>
      <c r="AI903" s="301">
        <f>W903*Assumption!$K$6</f>
        <v>0</v>
      </c>
      <c r="AJ903" s="301">
        <f>X903*Assumption!$K$8</f>
        <v>0</v>
      </c>
      <c r="AK903" s="301">
        <f>Y903*Assumption!$K$12</f>
        <v>0</v>
      </c>
      <c r="AL903" s="301">
        <f>Z903*Assumption!$K$14</f>
        <v>0</v>
      </c>
      <c r="AM903" s="301">
        <f>AA903*Assumption!$K$13</f>
        <v>0</v>
      </c>
      <c r="AN903" s="226">
        <f t="shared" si="231"/>
        <v>38844</v>
      </c>
    </row>
    <row r="904" spans="2:40" x14ac:dyDescent="0.35">
      <c r="B904" s="223">
        <f t="shared" si="234"/>
        <v>44934</v>
      </c>
      <c r="C904" s="219">
        <v>168</v>
      </c>
      <c r="D904" s="219">
        <f t="shared" si="232"/>
        <v>483.84</v>
      </c>
      <c r="E904" s="242">
        <v>33</v>
      </c>
      <c r="F904" s="242">
        <v>21</v>
      </c>
      <c r="G904" s="242">
        <v>222</v>
      </c>
      <c r="H904" s="242">
        <v>5.04</v>
      </c>
      <c r="I904" s="242">
        <v>179</v>
      </c>
      <c r="J904" s="242">
        <v>5</v>
      </c>
      <c r="K904" s="242">
        <v>378</v>
      </c>
      <c r="L904" s="242">
        <v>201</v>
      </c>
      <c r="M904" s="181">
        <v>0</v>
      </c>
      <c r="N904" s="243">
        <v>0</v>
      </c>
      <c r="O904" s="3"/>
      <c r="P904" s="223">
        <f t="shared" si="235"/>
        <v>44934</v>
      </c>
      <c r="Q904" s="181">
        <v>168</v>
      </c>
      <c r="R904" s="181">
        <f t="shared" si="233"/>
        <v>483.84</v>
      </c>
      <c r="S904" s="181">
        <v>216</v>
      </c>
      <c r="T904" s="181">
        <v>252</v>
      </c>
      <c r="U904" s="181">
        <v>0</v>
      </c>
      <c r="V904" s="181">
        <v>0</v>
      </c>
      <c r="W904" s="181">
        <v>0</v>
      </c>
      <c r="X904" s="181">
        <v>0</v>
      </c>
      <c r="Y904" s="181">
        <v>0</v>
      </c>
      <c r="Z904" s="181">
        <v>0</v>
      </c>
      <c r="AA904" s="181">
        <v>0</v>
      </c>
      <c r="AB904" s="226">
        <f t="shared" si="230"/>
        <v>468</v>
      </c>
      <c r="AD904" s="223">
        <f t="shared" si="236"/>
        <v>44934</v>
      </c>
      <c r="AE904" s="301">
        <f>S904*Assumption!$K$7</f>
        <v>17928</v>
      </c>
      <c r="AF904" s="301">
        <f>T904*Assumption!$K$10</f>
        <v>10332</v>
      </c>
      <c r="AG904" s="301">
        <f>U904*Assumption!$K$9</f>
        <v>0</v>
      </c>
      <c r="AH904" s="301">
        <f>V904*Assumption!$K$11</f>
        <v>0</v>
      </c>
      <c r="AI904" s="301">
        <f>W904*Assumption!$K$6</f>
        <v>0</v>
      </c>
      <c r="AJ904" s="301">
        <f>X904*Assumption!$K$8</f>
        <v>0</v>
      </c>
      <c r="AK904" s="301">
        <f>Y904*Assumption!$K$12</f>
        <v>0</v>
      </c>
      <c r="AL904" s="301">
        <f>Z904*Assumption!$K$14</f>
        <v>0</v>
      </c>
      <c r="AM904" s="301">
        <f>AA904*Assumption!$K$13</f>
        <v>0</v>
      </c>
      <c r="AN904" s="226">
        <f t="shared" si="231"/>
        <v>28260</v>
      </c>
    </row>
    <row r="905" spans="2:40" x14ac:dyDescent="0.35">
      <c r="B905" s="223">
        <f t="shared" si="234"/>
        <v>44935</v>
      </c>
      <c r="C905" s="219">
        <v>168</v>
      </c>
      <c r="D905" s="219">
        <f t="shared" si="232"/>
        <v>483.84</v>
      </c>
      <c r="E905" s="242">
        <v>33</v>
      </c>
      <c r="F905" s="242">
        <v>21</v>
      </c>
      <c r="G905" s="242">
        <v>222</v>
      </c>
      <c r="H905" s="242">
        <v>5.04</v>
      </c>
      <c r="I905" s="242">
        <v>179</v>
      </c>
      <c r="J905" s="242">
        <v>5</v>
      </c>
      <c r="K905" s="242">
        <v>378</v>
      </c>
      <c r="L905" s="242">
        <v>201</v>
      </c>
      <c r="M905" s="181">
        <v>0</v>
      </c>
      <c r="N905" s="243">
        <v>0</v>
      </c>
      <c r="O905" s="3"/>
      <c r="P905" s="223">
        <f t="shared" si="235"/>
        <v>44935</v>
      </c>
      <c r="Q905" s="181">
        <v>168</v>
      </c>
      <c r="R905" s="181">
        <f t="shared" si="233"/>
        <v>483.84</v>
      </c>
      <c r="S905" s="181">
        <v>0</v>
      </c>
      <c r="T905" s="181">
        <v>475.2</v>
      </c>
      <c r="U905" s="181">
        <v>0</v>
      </c>
      <c r="V905" s="181">
        <v>0</v>
      </c>
      <c r="W905" s="181">
        <v>0</v>
      </c>
      <c r="X905" s="181">
        <v>0</v>
      </c>
      <c r="Y905" s="181">
        <v>0</v>
      </c>
      <c r="Z905" s="181">
        <v>0</v>
      </c>
      <c r="AA905" s="181">
        <v>0</v>
      </c>
      <c r="AB905" s="226">
        <f t="shared" si="230"/>
        <v>475.2</v>
      </c>
      <c r="AD905" s="223">
        <f t="shared" si="236"/>
        <v>44935</v>
      </c>
      <c r="AE905" s="301">
        <f>S905*Assumption!$K$7</f>
        <v>0</v>
      </c>
      <c r="AF905" s="301">
        <f>T905*Assumption!$K$10</f>
        <v>19483.2</v>
      </c>
      <c r="AG905" s="301">
        <f>U905*Assumption!$K$9</f>
        <v>0</v>
      </c>
      <c r="AH905" s="301">
        <f>V905*Assumption!$K$11</f>
        <v>0</v>
      </c>
      <c r="AI905" s="301">
        <f>W905*Assumption!$K$6</f>
        <v>0</v>
      </c>
      <c r="AJ905" s="301">
        <f>X905*Assumption!$K$8</f>
        <v>0</v>
      </c>
      <c r="AK905" s="301">
        <f>Y905*Assumption!$K$12</f>
        <v>0</v>
      </c>
      <c r="AL905" s="301">
        <f>Z905*Assumption!$K$14</f>
        <v>0</v>
      </c>
      <c r="AM905" s="301">
        <f>AA905*Assumption!$K$13</f>
        <v>0</v>
      </c>
      <c r="AN905" s="226">
        <f t="shared" si="231"/>
        <v>19483.2</v>
      </c>
    </row>
    <row r="906" spans="2:40" x14ac:dyDescent="0.35">
      <c r="B906" s="223">
        <f t="shared" si="234"/>
        <v>44936</v>
      </c>
      <c r="C906" s="219">
        <v>168</v>
      </c>
      <c r="D906" s="219">
        <f t="shared" si="232"/>
        <v>483.84</v>
      </c>
      <c r="E906" s="242">
        <v>33</v>
      </c>
      <c r="F906" s="242">
        <v>21</v>
      </c>
      <c r="G906" s="242">
        <v>222</v>
      </c>
      <c r="H906" s="242">
        <v>5.04</v>
      </c>
      <c r="I906" s="242">
        <v>179</v>
      </c>
      <c r="J906" s="242">
        <v>5</v>
      </c>
      <c r="K906" s="242">
        <v>378</v>
      </c>
      <c r="L906" s="242">
        <v>201</v>
      </c>
      <c r="M906" s="181">
        <v>0</v>
      </c>
      <c r="N906" s="243">
        <v>0</v>
      </c>
      <c r="O906" s="3"/>
      <c r="P906" s="223">
        <f t="shared" si="235"/>
        <v>44936</v>
      </c>
      <c r="Q906" s="181">
        <v>168</v>
      </c>
      <c r="R906" s="181">
        <f t="shared" si="233"/>
        <v>483.84</v>
      </c>
      <c r="S906" s="181">
        <v>258</v>
      </c>
      <c r="T906" s="181">
        <v>213.6</v>
      </c>
      <c r="U906" s="181">
        <v>0</v>
      </c>
      <c r="V906" s="181">
        <v>0</v>
      </c>
      <c r="W906" s="181">
        <v>0</v>
      </c>
      <c r="X906" s="181">
        <v>0</v>
      </c>
      <c r="Y906" s="181">
        <v>0</v>
      </c>
      <c r="Z906" s="181">
        <v>0</v>
      </c>
      <c r="AA906" s="181">
        <v>0</v>
      </c>
      <c r="AB906" s="226">
        <f t="shared" si="230"/>
        <v>471.6</v>
      </c>
      <c r="AD906" s="223">
        <f t="shared" si="236"/>
        <v>44936</v>
      </c>
      <c r="AE906" s="301">
        <f>S906*Assumption!$K$7</f>
        <v>21414</v>
      </c>
      <c r="AF906" s="301">
        <f>T906*Assumption!$K$10</f>
        <v>8757.6</v>
      </c>
      <c r="AG906" s="301">
        <f>U906*Assumption!$K$9</f>
        <v>0</v>
      </c>
      <c r="AH906" s="301">
        <f>V906*Assumption!$K$11</f>
        <v>0</v>
      </c>
      <c r="AI906" s="301">
        <f>W906*Assumption!$K$6</f>
        <v>0</v>
      </c>
      <c r="AJ906" s="301">
        <f>X906*Assumption!$K$8</f>
        <v>0</v>
      </c>
      <c r="AK906" s="301">
        <f>Y906*Assumption!$K$12</f>
        <v>0</v>
      </c>
      <c r="AL906" s="301">
        <f>Z906*Assumption!$K$14</f>
        <v>0</v>
      </c>
      <c r="AM906" s="301">
        <f>AA906*Assumption!$K$13</f>
        <v>0</v>
      </c>
      <c r="AN906" s="226">
        <f t="shared" si="231"/>
        <v>30171.599999999999</v>
      </c>
    </row>
    <row r="907" spans="2:40" x14ac:dyDescent="0.35">
      <c r="B907" s="223">
        <f t="shared" si="234"/>
        <v>44937</v>
      </c>
      <c r="C907" s="219">
        <v>168</v>
      </c>
      <c r="D907" s="219">
        <f t="shared" si="232"/>
        <v>483.84</v>
      </c>
      <c r="E907" s="242">
        <v>33</v>
      </c>
      <c r="F907" s="242">
        <v>21</v>
      </c>
      <c r="G907" s="242">
        <v>222</v>
      </c>
      <c r="H907" s="242">
        <v>5.04</v>
      </c>
      <c r="I907" s="242">
        <v>179</v>
      </c>
      <c r="J907" s="242">
        <v>5</v>
      </c>
      <c r="K907" s="242">
        <v>378</v>
      </c>
      <c r="L907" s="242">
        <v>201</v>
      </c>
      <c r="M907" s="181">
        <v>0</v>
      </c>
      <c r="N907" s="243">
        <v>0</v>
      </c>
      <c r="O907" s="3"/>
      <c r="P907" s="223">
        <f t="shared" si="235"/>
        <v>44937</v>
      </c>
      <c r="Q907" s="181">
        <v>168</v>
      </c>
      <c r="R907" s="181">
        <f t="shared" si="233"/>
        <v>483.84</v>
      </c>
      <c r="S907" s="181">
        <v>466.8</v>
      </c>
      <c r="T907" s="181">
        <v>0</v>
      </c>
      <c r="U907" s="181">
        <v>0</v>
      </c>
      <c r="V907" s="181">
        <v>0</v>
      </c>
      <c r="W907" s="181">
        <v>0</v>
      </c>
      <c r="X907" s="181">
        <v>0</v>
      </c>
      <c r="Y907" s="181">
        <v>0</v>
      </c>
      <c r="Z907" s="181">
        <v>0</v>
      </c>
      <c r="AA907" s="181">
        <v>0</v>
      </c>
      <c r="AB907" s="226">
        <f t="shared" si="230"/>
        <v>466.8</v>
      </c>
      <c r="AD907" s="223">
        <f t="shared" si="236"/>
        <v>44937</v>
      </c>
      <c r="AE907" s="301">
        <f>S907*Assumption!$K$7</f>
        <v>38744.400000000001</v>
      </c>
      <c r="AF907" s="301">
        <f>T907*Assumption!$K$10</f>
        <v>0</v>
      </c>
      <c r="AG907" s="301">
        <f>U907*Assumption!$K$9</f>
        <v>0</v>
      </c>
      <c r="AH907" s="301">
        <f>V907*Assumption!$K$11</f>
        <v>0</v>
      </c>
      <c r="AI907" s="301">
        <f>W907*Assumption!$K$6</f>
        <v>0</v>
      </c>
      <c r="AJ907" s="301">
        <f>X907*Assumption!$K$8</f>
        <v>0</v>
      </c>
      <c r="AK907" s="301">
        <f>Y907*Assumption!$K$12</f>
        <v>0</v>
      </c>
      <c r="AL907" s="301">
        <f>Z907*Assumption!$K$14</f>
        <v>0</v>
      </c>
      <c r="AM907" s="301">
        <f>AA907*Assumption!$K$13</f>
        <v>0</v>
      </c>
      <c r="AN907" s="226">
        <f t="shared" si="231"/>
        <v>38744.400000000001</v>
      </c>
    </row>
    <row r="908" spans="2:40" x14ac:dyDescent="0.35">
      <c r="B908" s="223">
        <f t="shared" si="234"/>
        <v>44938</v>
      </c>
      <c r="C908" s="219">
        <v>168</v>
      </c>
      <c r="D908" s="219">
        <f t="shared" si="232"/>
        <v>483.84</v>
      </c>
      <c r="E908" s="242">
        <v>33</v>
      </c>
      <c r="F908" s="242">
        <v>21</v>
      </c>
      <c r="G908" s="242">
        <v>222</v>
      </c>
      <c r="H908" s="242">
        <v>5.04</v>
      </c>
      <c r="I908" s="242">
        <v>179</v>
      </c>
      <c r="J908" s="242">
        <v>5</v>
      </c>
      <c r="K908" s="242">
        <v>378</v>
      </c>
      <c r="L908" s="242">
        <v>201</v>
      </c>
      <c r="M908" s="181">
        <v>0</v>
      </c>
      <c r="N908" s="243">
        <v>0</v>
      </c>
      <c r="O908" s="3"/>
      <c r="P908" s="223">
        <f t="shared" si="235"/>
        <v>44938</v>
      </c>
      <c r="Q908" s="181">
        <v>168</v>
      </c>
      <c r="R908" s="181">
        <f t="shared" si="233"/>
        <v>483.84</v>
      </c>
      <c r="S908" s="181">
        <v>216</v>
      </c>
      <c r="T908" s="181">
        <v>252</v>
      </c>
      <c r="U908" s="181">
        <v>0</v>
      </c>
      <c r="V908" s="181">
        <v>0</v>
      </c>
      <c r="W908" s="181">
        <v>0</v>
      </c>
      <c r="X908" s="181">
        <v>0</v>
      </c>
      <c r="Y908" s="181">
        <v>0</v>
      </c>
      <c r="Z908" s="181">
        <v>0</v>
      </c>
      <c r="AA908" s="181">
        <v>0</v>
      </c>
      <c r="AB908" s="226">
        <f t="shared" si="230"/>
        <v>468</v>
      </c>
      <c r="AD908" s="223">
        <f t="shared" si="236"/>
        <v>44938</v>
      </c>
      <c r="AE908" s="301">
        <f>S908*Assumption!$K$7</f>
        <v>17928</v>
      </c>
      <c r="AF908" s="301">
        <f>T908*Assumption!$K$10</f>
        <v>10332</v>
      </c>
      <c r="AG908" s="301">
        <f>U908*Assumption!$K$9</f>
        <v>0</v>
      </c>
      <c r="AH908" s="301">
        <f>V908*Assumption!$K$11</f>
        <v>0</v>
      </c>
      <c r="AI908" s="301">
        <f>W908*Assumption!$K$6</f>
        <v>0</v>
      </c>
      <c r="AJ908" s="301">
        <f>X908*Assumption!$K$8</f>
        <v>0</v>
      </c>
      <c r="AK908" s="301">
        <f>Y908*Assumption!$K$12</f>
        <v>0</v>
      </c>
      <c r="AL908" s="301">
        <f>Z908*Assumption!$K$14</f>
        <v>0</v>
      </c>
      <c r="AM908" s="301">
        <f>AA908*Assumption!$K$13</f>
        <v>0</v>
      </c>
      <c r="AN908" s="226">
        <f t="shared" si="231"/>
        <v>28260</v>
      </c>
    </row>
    <row r="909" spans="2:40" x14ac:dyDescent="0.35">
      <c r="B909" s="223">
        <f t="shared" si="234"/>
        <v>44939</v>
      </c>
      <c r="C909" s="219">
        <v>168</v>
      </c>
      <c r="D909" s="219">
        <f t="shared" si="232"/>
        <v>483.84</v>
      </c>
      <c r="E909" s="242">
        <v>33</v>
      </c>
      <c r="F909" s="242">
        <v>21</v>
      </c>
      <c r="G909" s="242">
        <v>222</v>
      </c>
      <c r="H909" s="242">
        <v>5.04</v>
      </c>
      <c r="I909" s="242">
        <v>179</v>
      </c>
      <c r="J909" s="242">
        <v>5</v>
      </c>
      <c r="K909" s="242">
        <v>378</v>
      </c>
      <c r="L909" s="242">
        <v>201</v>
      </c>
      <c r="M909" s="181">
        <v>0</v>
      </c>
      <c r="N909" s="243">
        <v>0</v>
      </c>
      <c r="O909" s="3"/>
      <c r="P909" s="223">
        <f t="shared" si="235"/>
        <v>44939</v>
      </c>
      <c r="Q909" s="181">
        <v>168</v>
      </c>
      <c r="R909" s="181">
        <f t="shared" si="233"/>
        <v>483.84</v>
      </c>
      <c r="S909" s="181">
        <v>0</v>
      </c>
      <c r="T909" s="181">
        <v>468</v>
      </c>
      <c r="U909" s="181">
        <v>0</v>
      </c>
      <c r="V909" s="181">
        <v>0</v>
      </c>
      <c r="W909" s="181">
        <v>0</v>
      </c>
      <c r="X909" s="181">
        <v>0</v>
      </c>
      <c r="Y909" s="181">
        <v>0</v>
      </c>
      <c r="Z909" s="181">
        <v>0</v>
      </c>
      <c r="AA909" s="181">
        <v>0</v>
      </c>
      <c r="AB909" s="226">
        <f t="shared" si="230"/>
        <v>468</v>
      </c>
      <c r="AD909" s="223">
        <f t="shared" si="236"/>
        <v>44939</v>
      </c>
      <c r="AE909" s="301">
        <f>S909*Assumption!$K$7</f>
        <v>0</v>
      </c>
      <c r="AF909" s="301">
        <f>T909*Assumption!$K$10</f>
        <v>19188</v>
      </c>
      <c r="AG909" s="301">
        <f>U909*Assumption!$K$9</f>
        <v>0</v>
      </c>
      <c r="AH909" s="301">
        <f>V909*Assumption!$K$11</f>
        <v>0</v>
      </c>
      <c r="AI909" s="301">
        <f>W909*Assumption!$K$6</f>
        <v>0</v>
      </c>
      <c r="AJ909" s="301">
        <f>X909*Assumption!$K$8</f>
        <v>0</v>
      </c>
      <c r="AK909" s="301">
        <f>Y909*Assumption!$K$12</f>
        <v>0</v>
      </c>
      <c r="AL909" s="301">
        <f>Z909*Assumption!$K$14</f>
        <v>0</v>
      </c>
      <c r="AM909" s="301">
        <f>AA909*Assumption!$K$13</f>
        <v>0</v>
      </c>
      <c r="AN909" s="226">
        <f t="shared" si="231"/>
        <v>19188</v>
      </c>
    </row>
    <row r="910" spans="2:40" x14ac:dyDescent="0.35">
      <c r="B910" s="223">
        <f t="shared" si="234"/>
        <v>44940</v>
      </c>
      <c r="C910" s="219">
        <v>168</v>
      </c>
      <c r="D910" s="219">
        <f t="shared" si="232"/>
        <v>483.84</v>
      </c>
      <c r="E910" s="242">
        <v>32.4</v>
      </c>
      <c r="F910" s="242">
        <v>21</v>
      </c>
      <c r="G910" s="242">
        <v>224</v>
      </c>
      <c r="H910" s="242">
        <v>5.04</v>
      </c>
      <c r="I910" s="242">
        <v>178</v>
      </c>
      <c r="J910" s="242">
        <v>5.3</v>
      </c>
      <c r="K910" s="242">
        <v>378.5</v>
      </c>
      <c r="L910" s="242">
        <v>201.5</v>
      </c>
      <c r="M910" s="181">
        <v>0</v>
      </c>
      <c r="N910" s="243">
        <v>0</v>
      </c>
      <c r="O910" s="3"/>
      <c r="P910" s="223">
        <f t="shared" si="235"/>
        <v>44940</v>
      </c>
      <c r="Q910" s="181">
        <v>168</v>
      </c>
      <c r="R910" s="181">
        <f t="shared" si="233"/>
        <v>483.84</v>
      </c>
      <c r="S910" s="181">
        <v>222</v>
      </c>
      <c r="T910" s="181">
        <v>252</v>
      </c>
      <c r="U910" s="181">
        <v>0</v>
      </c>
      <c r="V910" s="181">
        <v>0</v>
      </c>
      <c r="W910" s="181">
        <v>0</v>
      </c>
      <c r="X910" s="181">
        <v>0</v>
      </c>
      <c r="Y910" s="181">
        <v>0</v>
      </c>
      <c r="Z910" s="181">
        <v>0</v>
      </c>
      <c r="AA910" s="181">
        <v>0</v>
      </c>
      <c r="AB910" s="226">
        <f t="shared" si="230"/>
        <v>474</v>
      </c>
      <c r="AD910" s="223">
        <f t="shared" si="236"/>
        <v>44940</v>
      </c>
      <c r="AE910" s="301">
        <f>S910*Assumption!$K$7</f>
        <v>18426</v>
      </c>
      <c r="AF910" s="301">
        <f>T910*Assumption!$K$10</f>
        <v>10332</v>
      </c>
      <c r="AG910" s="301">
        <f>U910*Assumption!$K$9</f>
        <v>0</v>
      </c>
      <c r="AH910" s="301">
        <f>V910*Assumption!$K$11</f>
        <v>0</v>
      </c>
      <c r="AI910" s="301">
        <f>W910*Assumption!$K$6</f>
        <v>0</v>
      </c>
      <c r="AJ910" s="301">
        <f>X910*Assumption!$K$8</f>
        <v>0</v>
      </c>
      <c r="AK910" s="301">
        <f>Y910*Assumption!$K$12</f>
        <v>0</v>
      </c>
      <c r="AL910" s="301">
        <f>Z910*Assumption!$K$14</f>
        <v>0</v>
      </c>
      <c r="AM910" s="301">
        <f>AA910*Assumption!$K$13</f>
        <v>0</v>
      </c>
      <c r="AN910" s="226">
        <f t="shared" si="231"/>
        <v>28758</v>
      </c>
    </row>
    <row r="911" spans="2:40" x14ac:dyDescent="0.35">
      <c r="B911" s="223">
        <f t="shared" si="234"/>
        <v>44941</v>
      </c>
      <c r="C911" s="219">
        <v>168</v>
      </c>
      <c r="D911" s="219">
        <f t="shared" si="232"/>
        <v>483.84</v>
      </c>
      <c r="E911" s="242">
        <v>32.4</v>
      </c>
      <c r="F911" s="242">
        <v>21</v>
      </c>
      <c r="G911" s="242">
        <v>224</v>
      </c>
      <c r="H911" s="242">
        <v>5.04</v>
      </c>
      <c r="I911" s="242">
        <v>178</v>
      </c>
      <c r="J911" s="242">
        <v>5.3</v>
      </c>
      <c r="K911" s="242">
        <v>378.5</v>
      </c>
      <c r="L911" s="242">
        <v>201.5</v>
      </c>
      <c r="M911" s="181">
        <v>0</v>
      </c>
      <c r="N911" s="243">
        <v>0</v>
      </c>
      <c r="O911" s="3"/>
      <c r="P911" s="223">
        <f t="shared" si="235"/>
        <v>44941</v>
      </c>
      <c r="Q911" s="181">
        <v>168</v>
      </c>
      <c r="R911" s="181">
        <f t="shared" si="233"/>
        <v>483.84</v>
      </c>
      <c r="S911" s="181">
        <v>36</v>
      </c>
      <c r="T911" s="181">
        <v>436.8</v>
      </c>
      <c r="U911" s="181">
        <v>0</v>
      </c>
      <c r="V911" s="181">
        <v>0</v>
      </c>
      <c r="W911" s="181">
        <v>0</v>
      </c>
      <c r="X911" s="181">
        <v>0</v>
      </c>
      <c r="Y911" s="181">
        <v>0</v>
      </c>
      <c r="Z911" s="181">
        <v>0</v>
      </c>
      <c r="AA911" s="181">
        <v>0</v>
      </c>
      <c r="AB911" s="226">
        <f t="shared" si="230"/>
        <v>472.8</v>
      </c>
      <c r="AD911" s="223">
        <f t="shared" si="236"/>
        <v>44941</v>
      </c>
      <c r="AE911" s="301">
        <f>S911*Assumption!$K$7</f>
        <v>2988</v>
      </c>
      <c r="AF911" s="301">
        <f>T911*Assumption!$K$10</f>
        <v>17908.8</v>
      </c>
      <c r="AG911" s="301">
        <f>U911*Assumption!$K$9</f>
        <v>0</v>
      </c>
      <c r="AH911" s="301">
        <f>V911*Assumption!$K$11</f>
        <v>0</v>
      </c>
      <c r="AI911" s="301">
        <f>W911*Assumption!$K$6</f>
        <v>0</v>
      </c>
      <c r="AJ911" s="301">
        <f>X911*Assumption!$K$8</f>
        <v>0</v>
      </c>
      <c r="AK911" s="301">
        <f>Y911*Assumption!$K$12</f>
        <v>0</v>
      </c>
      <c r="AL911" s="301">
        <f>Z911*Assumption!$K$14</f>
        <v>0</v>
      </c>
      <c r="AM911" s="301">
        <f>AA911*Assumption!$K$13</f>
        <v>0</v>
      </c>
      <c r="AN911" s="226">
        <f t="shared" si="231"/>
        <v>20896.8</v>
      </c>
    </row>
    <row r="912" spans="2:40" x14ac:dyDescent="0.35">
      <c r="B912" s="223">
        <f t="shared" si="234"/>
        <v>44942</v>
      </c>
      <c r="C912" s="219">
        <v>168</v>
      </c>
      <c r="D912" s="219">
        <f t="shared" si="232"/>
        <v>483.84</v>
      </c>
      <c r="E912" s="242">
        <v>32.4</v>
      </c>
      <c r="F912" s="242">
        <v>21</v>
      </c>
      <c r="G912" s="242">
        <v>224</v>
      </c>
      <c r="H912" s="242">
        <v>5.04</v>
      </c>
      <c r="I912" s="242">
        <v>178</v>
      </c>
      <c r="J912" s="242">
        <v>5.3</v>
      </c>
      <c r="K912" s="242">
        <v>378.5</v>
      </c>
      <c r="L912" s="242">
        <v>201.5</v>
      </c>
      <c r="M912" s="181">
        <v>0</v>
      </c>
      <c r="N912" s="243">
        <v>0</v>
      </c>
      <c r="O912" s="3"/>
      <c r="P912" s="223">
        <f t="shared" si="235"/>
        <v>44942</v>
      </c>
      <c r="Q912" s="181">
        <v>168</v>
      </c>
      <c r="R912" s="181">
        <f t="shared" si="233"/>
        <v>483.84</v>
      </c>
      <c r="S912" s="181">
        <v>264</v>
      </c>
      <c r="T912" s="181">
        <v>211.20000000000002</v>
      </c>
      <c r="U912" s="181">
        <v>0</v>
      </c>
      <c r="V912" s="181">
        <v>0</v>
      </c>
      <c r="W912" s="181">
        <v>0</v>
      </c>
      <c r="X912" s="181">
        <v>0</v>
      </c>
      <c r="Y912" s="181">
        <v>0</v>
      </c>
      <c r="Z912" s="181">
        <v>0</v>
      </c>
      <c r="AA912" s="181">
        <v>0</v>
      </c>
      <c r="AB912" s="226">
        <f t="shared" si="230"/>
        <v>475.20000000000005</v>
      </c>
      <c r="AD912" s="223">
        <f t="shared" si="236"/>
        <v>44942</v>
      </c>
      <c r="AE912" s="301">
        <f>S912*Assumption!$K$7</f>
        <v>21912</v>
      </c>
      <c r="AF912" s="301">
        <f>T912*Assumption!$K$10</f>
        <v>8659.2000000000007</v>
      </c>
      <c r="AG912" s="301">
        <f>U912*Assumption!$K$9</f>
        <v>0</v>
      </c>
      <c r="AH912" s="301">
        <f>V912*Assumption!$K$11</f>
        <v>0</v>
      </c>
      <c r="AI912" s="301">
        <f>W912*Assumption!$K$6</f>
        <v>0</v>
      </c>
      <c r="AJ912" s="301">
        <f>X912*Assumption!$K$8</f>
        <v>0</v>
      </c>
      <c r="AK912" s="301">
        <f>Y912*Assumption!$K$12</f>
        <v>0</v>
      </c>
      <c r="AL912" s="301">
        <f>Z912*Assumption!$K$14</f>
        <v>0</v>
      </c>
      <c r="AM912" s="301">
        <f>AA912*Assumption!$K$13</f>
        <v>0</v>
      </c>
      <c r="AN912" s="226">
        <f t="shared" si="231"/>
        <v>30571.200000000001</v>
      </c>
    </row>
    <row r="913" spans="2:40" x14ac:dyDescent="0.35">
      <c r="B913" s="223">
        <f t="shared" si="234"/>
        <v>44943</v>
      </c>
      <c r="C913" s="219">
        <v>168</v>
      </c>
      <c r="D913" s="219">
        <f t="shared" si="232"/>
        <v>483.84</v>
      </c>
      <c r="E913" s="242">
        <v>33</v>
      </c>
      <c r="F913" s="242">
        <v>21</v>
      </c>
      <c r="G913" s="242">
        <v>225</v>
      </c>
      <c r="H913" s="242">
        <v>5.04</v>
      </c>
      <c r="I913" s="242">
        <v>179</v>
      </c>
      <c r="J913" s="242">
        <v>5</v>
      </c>
      <c r="K913" s="242">
        <v>378</v>
      </c>
      <c r="L913" s="242">
        <v>202</v>
      </c>
      <c r="M913" s="181">
        <v>0</v>
      </c>
      <c r="N913" s="243">
        <v>0</v>
      </c>
      <c r="O913" s="3"/>
      <c r="P913" s="223">
        <f t="shared" si="235"/>
        <v>44943</v>
      </c>
      <c r="Q913" s="181">
        <v>168</v>
      </c>
      <c r="R913" s="181">
        <f t="shared" si="233"/>
        <v>483.84</v>
      </c>
      <c r="S913" s="181">
        <v>84</v>
      </c>
      <c r="T913" s="181">
        <v>388.8</v>
      </c>
      <c r="U913" s="181">
        <v>0</v>
      </c>
      <c r="V913" s="181">
        <v>0</v>
      </c>
      <c r="W913" s="181">
        <v>0</v>
      </c>
      <c r="X913" s="181">
        <v>0</v>
      </c>
      <c r="Y913" s="181">
        <v>0</v>
      </c>
      <c r="Z913" s="181">
        <v>0</v>
      </c>
      <c r="AA913" s="181">
        <v>0</v>
      </c>
      <c r="AB913" s="226">
        <f t="shared" si="230"/>
        <v>472.8</v>
      </c>
      <c r="AD913" s="223">
        <f t="shared" si="236"/>
        <v>44943</v>
      </c>
      <c r="AE913" s="301">
        <f>S913*Assumption!$K$7</f>
        <v>6972</v>
      </c>
      <c r="AF913" s="301">
        <f>T913*Assumption!$K$10</f>
        <v>15940.800000000001</v>
      </c>
      <c r="AG913" s="301">
        <f>U913*Assumption!$K$9</f>
        <v>0</v>
      </c>
      <c r="AH913" s="301">
        <f>V913*Assumption!$K$11</f>
        <v>0</v>
      </c>
      <c r="AI913" s="301">
        <f>W913*Assumption!$K$6</f>
        <v>0</v>
      </c>
      <c r="AJ913" s="301">
        <f>X913*Assumption!$K$8</f>
        <v>0</v>
      </c>
      <c r="AK913" s="301">
        <f>Y913*Assumption!$K$12</f>
        <v>0</v>
      </c>
      <c r="AL913" s="301">
        <f>Z913*Assumption!$K$14</f>
        <v>0</v>
      </c>
      <c r="AM913" s="301">
        <f>AA913*Assumption!$K$13</f>
        <v>0</v>
      </c>
      <c r="AN913" s="226">
        <f t="shared" si="231"/>
        <v>22912.800000000003</v>
      </c>
    </row>
    <row r="914" spans="2:40" x14ac:dyDescent="0.35">
      <c r="B914" s="223">
        <f t="shared" si="234"/>
        <v>44944</v>
      </c>
      <c r="C914" s="219">
        <v>168</v>
      </c>
      <c r="D914" s="219">
        <f t="shared" si="232"/>
        <v>483.84</v>
      </c>
      <c r="E914" s="242">
        <v>33</v>
      </c>
      <c r="F914" s="242">
        <v>21</v>
      </c>
      <c r="G914" s="242">
        <v>225</v>
      </c>
      <c r="H914" s="242">
        <v>5.04</v>
      </c>
      <c r="I914" s="242">
        <v>179</v>
      </c>
      <c r="J914" s="242">
        <v>5</v>
      </c>
      <c r="K914" s="242">
        <v>378</v>
      </c>
      <c r="L914" s="242">
        <v>202</v>
      </c>
      <c r="M914" s="181">
        <v>0</v>
      </c>
      <c r="N914" s="243">
        <v>0</v>
      </c>
      <c r="O914" s="3"/>
      <c r="P914" s="223">
        <f t="shared" si="235"/>
        <v>44944</v>
      </c>
      <c r="Q914" s="181">
        <v>168</v>
      </c>
      <c r="R914" s="181">
        <f t="shared" si="233"/>
        <v>483.84</v>
      </c>
      <c r="S914" s="181">
        <v>0</v>
      </c>
      <c r="T914" s="181">
        <v>252</v>
      </c>
      <c r="U914" s="181">
        <v>224.99999999999997</v>
      </c>
      <c r="V914" s="181">
        <v>0</v>
      </c>
      <c r="W914" s="181">
        <v>0</v>
      </c>
      <c r="X914" s="181">
        <v>0</v>
      </c>
      <c r="Y914" s="181">
        <v>0</v>
      </c>
      <c r="Z914" s="181">
        <v>0</v>
      </c>
      <c r="AA914" s="181">
        <v>0</v>
      </c>
      <c r="AB914" s="226">
        <f t="shared" si="230"/>
        <v>477</v>
      </c>
      <c r="AD914" s="223">
        <f t="shared" si="236"/>
        <v>44944</v>
      </c>
      <c r="AE914" s="301">
        <f>S914*Assumption!$K$7</f>
        <v>0</v>
      </c>
      <c r="AF914" s="301">
        <f>T914*Assumption!$K$10</f>
        <v>10332</v>
      </c>
      <c r="AG914" s="301">
        <f>U914*Assumption!$K$9</f>
        <v>12374.999999999998</v>
      </c>
      <c r="AH914" s="301">
        <f>V914*Assumption!$K$11</f>
        <v>0</v>
      </c>
      <c r="AI914" s="301">
        <f>W914*Assumption!$K$6</f>
        <v>0</v>
      </c>
      <c r="AJ914" s="301">
        <f>X914*Assumption!$K$8</f>
        <v>0</v>
      </c>
      <c r="AK914" s="301">
        <f>Y914*Assumption!$K$12</f>
        <v>0</v>
      </c>
      <c r="AL914" s="301">
        <f>Z914*Assumption!$K$14</f>
        <v>0</v>
      </c>
      <c r="AM914" s="301">
        <f>AA914*Assumption!$K$13</f>
        <v>0</v>
      </c>
      <c r="AN914" s="226">
        <f t="shared" si="231"/>
        <v>22707</v>
      </c>
    </row>
    <row r="915" spans="2:40" x14ac:dyDescent="0.35">
      <c r="B915" s="223">
        <f t="shared" si="234"/>
        <v>44945</v>
      </c>
      <c r="C915" s="219">
        <v>168</v>
      </c>
      <c r="D915" s="219">
        <f t="shared" si="232"/>
        <v>483.84</v>
      </c>
      <c r="E915" s="242">
        <v>33</v>
      </c>
      <c r="F915" s="242">
        <v>21</v>
      </c>
      <c r="G915" s="242">
        <v>225</v>
      </c>
      <c r="H915" s="242">
        <v>5.04</v>
      </c>
      <c r="I915" s="242">
        <v>179</v>
      </c>
      <c r="J915" s="242">
        <v>5</v>
      </c>
      <c r="K915" s="242">
        <v>378</v>
      </c>
      <c r="L915" s="242">
        <v>202</v>
      </c>
      <c r="M915" s="181">
        <v>0</v>
      </c>
      <c r="N915" s="243">
        <v>0</v>
      </c>
      <c r="O915" s="3"/>
      <c r="P915" s="223">
        <f t="shared" si="235"/>
        <v>44945</v>
      </c>
      <c r="Q915" s="181">
        <v>168</v>
      </c>
      <c r="R915" s="181">
        <f t="shared" si="233"/>
        <v>483.84</v>
      </c>
      <c r="S915" s="181">
        <v>0</v>
      </c>
      <c r="T915" s="181">
        <v>220.8</v>
      </c>
      <c r="U915" s="181">
        <v>251.99999999999997</v>
      </c>
      <c r="V915" s="181">
        <v>0</v>
      </c>
      <c r="W915" s="181">
        <v>0</v>
      </c>
      <c r="X915" s="181">
        <v>0</v>
      </c>
      <c r="Y915" s="181">
        <v>0</v>
      </c>
      <c r="Z915" s="181">
        <v>0</v>
      </c>
      <c r="AA915" s="181">
        <v>0</v>
      </c>
      <c r="AB915" s="226">
        <f t="shared" si="230"/>
        <v>472.79999999999995</v>
      </c>
      <c r="AD915" s="223">
        <f t="shared" si="236"/>
        <v>44945</v>
      </c>
      <c r="AE915" s="301">
        <f>S915*Assumption!$K$7</f>
        <v>0</v>
      </c>
      <c r="AF915" s="301">
        <f>T915*Assumption!$K$10</f>
        <v>9052.8000000000011</v>
      </c>
      <c r="AG915" s="301">
        <f>U915*Assumption!$K$9</f>
        <v>13859.999999999998</v>
      </c>
      <c r="AH915" s="301">
        <f>V915*Assumption!$K$11</f>
        <v>0</v>
      </c>
      <c r="AI915" s="301">
        <f>W915*Assumption!$K$6</f>
        <v>0</v>
      </c>
      <c r="AJ915" s="301">
        <f>X915*Assumption!$K$8</f>
        <v>0</v>
      </c>
      <c r="AK915" s="301">
        <f>Y915*Assumption!$K$12</f>
        <v>0</v>
      </c>
      <c r="AL915" s="301">
        <f>Z915*Assumption!$K$14</f>
        <v>0</v>
      </c>
      <c r="AM915" s="301">
        <f>AA915*Assumption!$K$13</f>
        <v>0</v>
      </c>
      <c r="AN915" s="226">
        <f t="shared" si="231"/>
        <v>22912.799999999999</v>
      </c>
    </row>
    <row r="916" spans="2:40" x14ac:dyDescent="0.35">
      <c r="B916" s="223">
        <f t="shared" si="234"/>
        <v>44946</v>
      </c>
      <c r="C916" s="219">
        <v>168</v>
      </c>
      <c r="D916" s="219">
        <f t="shared" si="232"/>
        <v>483.84</v>
      </c>
      <c r="E916" s="242">
        <v>33</v>
      </c>
      <c r="F916" s="242">
        <v>21</v>
      </c>
      <c r="G916" s="242">
        <v>225</v>
      </c>
      <c r="H916" s="242">
        <v>5.04</v>
      </c>
      <c r="I916" s="242">
        <v>179</v>
      </c>
      <c r="J916" s="242">
        <v>5</v>
      </c>
      <c r="K916" s="242">
        <v>378</v>
      </c>
      <c r="L916" s="242">
        <v>202</v>
      </c>
      <c r="M916" s="181">
        <v>0</v>
      </c>
      <c r="N916" s="243">
        <v>0</v>
      </c>
      <c r="O916" s="3"/>
      <c r="P916" s="223">
        <f t="shared" si="235"/>
        <v>44946</v>
      </c>
      <c r="Q916" s="181">
        <v>168</v>
      </c>
      <c r="R916" s="181">
        <f t="shared" si="233"/>
        <v>483.84</v>
      </c>
      <c r="S916" s="181">
        <v>0</v>
      </c>
      <c r="T916" s="181">
        <v>139.20000000000002</v>
      </c>
      <c r="U916" s="181">
        <v>333</v>
      </c>
      <c r="V916" s="181">
        <v>0</v>
      </c>
      <c r="W916" s="181">
        <v>0</v>
      </c>
      <c r="X916" s="181">
        <v>0</v>
      </c>
      <c r="Y916" s="181">
        <v>0</v>
      </c>
      <c r="Z916" s="181">
        <v>0</v>
      </c>
      <c r="AA916" s="181">
        <v>0</v>
      </c>
      <c r="AB916" s="226">
        <f t="shared" si="230"/>
        <v>472.20000000000005</v>
      </c>
      <c r="AD916" s="223">
        <f t="shared" si="236"/>
        <v>44946</v>
      </c>
      <c r="AE916" s="301">
        <f>S916*Assumption!$K$7</f>
        <v>0</v>
      </c>
      <c r="AF916" s="301">
        <f>T916*Assumption!$K$10</f>
        <v>5707.2000000000007</v>
      </c>
      <c r="AG916" s="301">
        <f>U916*Assumption!$K$9</f>
        <v>18315</v>
      </c>
      <c r="AH916" s="301">
        <f>V916*Assumption!$K$11</f>
        <v>0</v>
      </c>
      <c r="AI916" s="301">
        <f>W916*Assumption!$K$6</f>
        <v>0</v>
      </c>
      <c r="AJ916" s="301">
        <f>X916*Assumption!$K$8</f>
        <v>0</v>
      </c>
      <c r="AK916" s="301">
        <f>Y916*Assumption!$K$12</f>
        <v>0</v>
      </c>
      <c r="AL916" s="301">
        <f>Z916*Assumption!$K$14</f>
        <v>0</v>
      </c>
      <c r="AM916" s="301">
        <f>AA916*Assumption!$K$13</f>
        <v>0</v>
      </c>
      <c r="AN916" s="226">
        <f t="shared" si="231"/>
        <v>24022.2</v>
      </c>
    </row>
    <row r="917" spans="2:40" x14ac:dyDescent="0.35">
      <c r="B917" s="223">
        <f t="shared" si="234"/>
        <v>44947</v>
      </c>
      <c r="C917" s="219">
        <v>168</v>
      </c>
      <c r="D917" s="219">
        <f t="shared" si="232"/>
        <v>483.84</v>
      </c>
      <c r="E917" s="242">
        <v>33</v>
      </c>
      <c r="F917" s="242">
        <v>21</v>
      </c>
      <c r="G917" s="242">
        <v>225</v>
      </c>
      <c r="H917" s="242">
        <v>5.04</v>
      </c>
      <c r="I917" s="242">
        <v>179</v>
      </c>
      <c r="J917" s="242">
        <v>5</v>
      </c>
      <c r="K917" s="242">
        <v>378</v>
      </c>
      <c r="L917" s="242">
        <v>202</v>
      </c>
      <c r="M917" s="181">
        <v>0</v>
      </c>
      <c r="N917" s="243">
        <v>0</v>
      </c>
      <c r="O917" s="3"/>
      <c r="P917" s="223">
        <f t="shared" si="235"/>
        <v>44947</v>
      </c>
      <c r="Q917" s="181">
        <v>168</v>
      </c>
      <c r="R917" s="181">
        <f t="shared" si="233"/>
        <v>483.84</v>
      </c>
      <c r="S917" s="181">
        <v>162</v>
      </c>
      <c r="T917" s="181">
        <v>312</v>
      </c>
      <c r="U917" s="181">
        <v>0</v>
      </c>
      <c r="V917" s="181">
        <v>0</v>
      </c>
      <c r="W917" s="181">
        <v>0</v>
      </c>
      <c r="X917" s="181">
        <v>0</v>
      </c>
      <c r="Y917" s="181">
        <v>0</v>
      </c>
      <c r="Z917" s="181">
        <v>0</v>
      </c>
      <c r="AA917" s="181">
        <v>0</v>
      </c>
      <c r="AB917" s="226">
        <f t="shared" si="230"/>
        <v>474</v>
      </c>
      <c r="AD917" s="223">
        <f t="shared" si="236"/>
        <v>44947</v>
      </c>
      <c r="AE917" s="301">
        <f>S917*Assumption!$K$7</f>
        <v>13446</v>
      </c>
      <c r="AF917" s="301">
        <f>T917*Assumption!$K$10</f>
        <v>12792</v>
      </c>
      <c r="AG917" s="301">
        <f>U917*Assumption!$K$9</f>
        <v>0</v>
      </c>
      <c r="AH917" s="301">
        <f>V917*Assumption!$K$11</f>
        <v>0</v>
      </c>
      <c r="AI917" s="301">
        <f>W917*Assumption!$K$6</f>
        <v>0</v>
      </c>
      <c r="AJ917" s="301">
        <f>X917*Assumption!$K$8</f>
        <v>0</v>
      </c>
      <c r="AK917" s="301">
        <f>Y917*Assumption!$K$12</f>
        <v>0</v>
      </c>
      <c r="AL917" s="301">
        <f>Z917*Assumption!$K$14</f>
        <v>0</v>
      </c>
      <c r="AM917" s="301">
        <f>AA917*Assumption!$K$13</f>
        <v>0</v>
      </c>
      <c r="AN917" s="226">
        <f t="shared" si="231"/>
        <v>26238</v>
      </c>
    </row>
    <row r="918" spans="2:40" x14ac:dyDescent="0.35">
      <c r="B918" s="223">
        <f t="shared" si="234"/>
        <v>44948</v>
      </c>
      <c r="C918" s="219">
        <v>168</v>
      </c>
      <c r="D918" s="219">
        <f t="shared" si="232"/>
        <v>483.84</v>
      </c>
      <c r="E918" s="242">
        <v>34</v>
      </c>
      <c r="F918" s="242">
        <v>21</v>
      </c>
      <c r="G918" s="242">
        <v>222</v>
      </c>
      <c r="H918" s="242">
        <v>5.04</v>
      </c>
      <c r="I918" s="242">
        <v>176</v>
      </c>
      <c r="J918" s="242">
        <v>5</v>
      </c>
      <c r="K918" s="242">
        <v>378</v>
      </c>
      <c r="L918" s="242">
        <v>202</v>
      </c>
      <c r="M918" s="181">
        <v>0</v>
      </c>
      <c r="N918" s="243">
        <v>0</v>
      </c>
      <c r="O918" s="3"/>
      <c r="P918" s="223">
        <f t="shared" si="235"/>
        <v>44948</v>
      </c>
      <c r="Q918" s="181">
        <v>168</v>
      </c>
      <c r="R918" s="181">
        <f t="shared" si="233"/>
        <v>483.84</v>
      </c>
      <c r="S918" s="181">
        <v>126</v>
      </c>
      <c r="T918" s="181">
        <v>348</v>
      </c>
      <c r="U918" s="181">
        <v>0</v>
      </c>
      <c r="V918" s="181">
        <v>0</v>
      </c>
      <c r="W918" s="181">
        <v>0</v>
      </c>
      <c r="X918" s="181">
        <v>0</v>
      </c>
      <c r="Y918" s="181">
        <v>0</v>
      </c>
      <c r="Z918" s="181">
        <v>0</v>
      </c>
      <c r="AA918" s="181">
        <v>0</v>
      </c>
      <c r="AB918" s="226">
        <f t="shared" si="230"/>
        <v>474</v>
      </c>
      <c r="AD918" s="223">
        <f t="shared" si="236"/>
        <v>44948</v>
      </c>
      <c r="AE918" s="301">
        <f>S918*Assumption!$K$7</f>
        <v>10458</v>
      </c>
      <c r="AF918" s="301">
        <f>T918*Assumption!$K$10</f>
        <v>14268</v>
      </c>
      <c r="AG918" s="301">
        <f>U918*Assumption!$K$9</f>
        <v>0</v>
      </c>
      <c r="AH918" s="301">
        <f>V918*Assumption!$K$11</f>
        <v>0</v>
      </c>
      <c r="AI918" s="301">
        <f>W918*Assumption!$K$6</f>
        <v>0</v>
      </c>
      <c r="AJ918" s="301">
        <f>X918*Assumption!$K$8</f>
        <v>0</v>
      </c>
      <c r="AK918" s="301">
        <f>Y918*Assumption!$K$12</f>
        <v>0</v>
      </c>
      <c r="AL918" s="301">
        <f>Z918*Assumption!$K$14</f>
        <v>0</v>
      </c>
      <c r="AM918" s="301">
        <f>AA918*Assumption!$K$13</f>
        <v>0</v>
      </c>
      <c r="AN918" s="226">
        <f t="shared" si="231"/>
        <v>24726</v>
      </c>
    </row>
    <row r="919" spans="2:40" x14ac:dyDescent="0.35">
      <c r="B919" s="223">
        <f t="shared" si="234"/>
        <v>44949</v>
      </c>
      <c r="C919" s="219">
        <v>168</v>
      </c>
      <c r="D919" s="219">
        <f t="shared" si="232"/>
        <v>483.84</v>
      </c>
      <c r="E919" s="242">
        <v>34</v>
      </c>
      <c r="F919" s="242">
        <v>21</v>
      </c>
      <c r="G919" s="242">
        <v>222</v>
      </c>
      <c r="H919" s="242">
        <v>5.04</v>
      </c>
      <c r="I919" s="242">
        <v>176</v>
      </c>
      <c r="J919" s="242">
        <v>5</v>
      </c>
      <c r="K919" s="242">
        <v>378</v>
      </c>
      <c r="L919" s="242">
        <v>202</v>
      </c>
      <c r="M919" s="181">
        <v>0</v>
      </c>
      <c r="N919" s="243">
        <v>0</v>
      </c>
      <c r="O919" s="3"/>
      <c r="P919" s="223">
        <f t="shared" si="235"/>
        <v>44949</v>
      </c>
      <c r="Q919" s="181">
        <v>168</v>
      </c>
      <c r="R919" s="181">
        <f t="shared" si="233"/>
        <v>483.84</v>
      </c>
      <c r="S919" s="181">
        <v>0</v>
      </c>
      <c r="T919" s="181">
        <v>475.2</v>
      </c>
      <c r="U919" s="181">
        <v>0</v>
      </c>
      <c r="V919" s="181">
        <v>0</v>
      </c>
      <c r="W919" s="181">
        <v>0</v>
      </c>
      <c r="X919" s="181">
        <v>0</v>
      </c>
      <c r="Y919" s="181">
        <v>0</v>
      </c>
      <c r="Z919" s="181">
        <v>0</v>
      </c>
      <c r="AA919" s="181">
        <v>0</v>
      </c>
      <c r="AB919" s="226">
        <f t="shared" si="230"/>
        <v>475.2</v>
      </c>
      <c r="AD919" s="223">
        <f t="shared" si="236"/>
        <v>44949</v>
      </c>
      <c r="AE919" s="301">
        <f>S919*Assumption!$K$7</f>
        <v>0</v>
      </c>
      <c r="AF919" s="301">
        <f>T919*Assumption!$K$10</f>
        <v>19483.2</v>
      </c>
      <c r="AG919" s="301">
        <f>U919*Assumption!$K$9</f>
        <v>0</v>
      </c>
      <c r="AH919" s="301">
        <f>V919*Assumption!$K$11</f>
        <v>0</v>
      </c>
      <c r="AI919" s="301">
        <f>W919*Assumption!$K$6</f>
        <v>0</v>
      </c>
      <c r="AJ919" s="301">
        <f>X919*Assumption!$K$8</f>
        <v>0</v>
      </c>
      <c r="AK919" s="301">
        <f>Y919*Assumption!$K$12</f>
        <v>0</v>
      </c>
      <c r="AL919" s="301">
        <f>Z919*Assumption!$K$14</f>
        <v>0</v>
      </c>
      <c r="AM919" s="301">
        <f>AA919*Assumption!$K$13</f>
        <v>0</v>
      </c>
      <c r="AN919" s="226">
        <f t="shared" si="231"/>
        <v>19483.2</v>
      </c>
    </row>
    <row r="920" spans="2:40" x14ac:dyDescent="0.35">
      <c r="B920" s="223">
        <f t="shared" si="234"/>
        <v>44950</v>
      </c>
      <c r="C920" s="219">
        <v>168</v>
      </c>
      <c r="D920" s="219">
        <f t="shared" si="232"/>
        <v>483.84</v>
      </c>
      <c r="E920" s="242">
        <v>34</v>
      </c>
      <c r="F920" s="242">
        <v>21</v>
      </c>
      <c r="G920" s="242">
        <v>222</v>
      </c>
      <c r="H920" s="242">
        <v>5.04</v>
      </c>
      <c r="I920" s="242">
        <v>176</v>
      </c>
      <c r="J920" s="242">
        <v>5</v>
      </c>
      <c r="K920" s="242">
        <v>378</v>
      </c>
      <c r="L920" s="242">
        <v>202</v>
      </c>
      <c r="M920" s="181">
        <v>0</v>
      </c>
      <c r="N920" s="243">
        <v>0</v>
      </c>
      <c r="O920" s="3"/>
      <c r="P920" s="223">
        <f t="shared" si="235"/>
        <v>44950</v>
      </c>
      <c r="Q920" s="181">
        <v>168</v>
      </c>
      <c r="R920" s="181">
        <f t="shared" si="233"/>
        <v>483.84</v>
      </c>
      <c r="S920" s="181">
        <v>0</v>
      </c>
      <c r="T920" s="181">
        <v>475.2</v>
      </c>
      <c r="U920" s="181">
        <v>0</v>
      </c>
      <c r="V920" s="181">
        <v>0</v>
      </c>
      <c r="W920" s="181">
        <v>0</v>
      </c>
      <c r="X920" s="181">
        <v>0</v>
      </c>
      <c r="Y920" s="181">
        <v>0</v>
      </c>
      <c r="Z920" s="181">
        <v>0</v>
      </c>
      <c r="AA920" s="181">
        <v>0</v>
      </c>
      <c r="AB920" s="226">
        <f t="shared" si="230"/>
        <v>475.2</v>
      </c>
      <c r="AD920" s="223">
        <f t="shared" si="236"/>
        <v>44950</v>
      </c>
      <c r="AE920" s="301">
        <f>S920*Assumption!$K$7</f>
        <v>0</v>
      </c>
      <c r="AF920" s="301">
        <f>T920*Assumption!$K$10</f>
        <v>19483.2</v>
      </c>
      <c r="AG920" s="301">
        <f>U920*Assumption!$K$9</f>
        <v>0</v>
      </c>
      <c r="AH920" s="301">
        <f>V920*Assumption!$K$11</f>
        <v>0</v>
      </c>
      <c r="AI920" s="301">
        <f>W920*Assumption!$K$6</f>
        <v>0</v>
      </c>
      <c r="AJ920" s="301">
        <f>X920*Assumption!$K$8</f>
        <v>0</v>
      </c>
      <c r="AK920" s="301">
        <f>Y920*Assumption!$K$12</f>
        <v>0</v>
      </c>
      <c r="AL920" s="301">
        <f>Z920*Assumption!$K$14</f>
        <v>0</v>
      </c>
      <c r="AM920" s="301">
        <f>AA920*Assumption!$K$13</f>
        <v>0</v>
      </c>
      <c r="AN920" s="226">
        <f t="shared" si="231"/>
        <v>19483.2</v>
      </c>
    </row>
    <row r="921" spans="2:40" x14ac:dyDescent="0.35">
      <c r="B921" s="223">
        <f t="shared" si="234"/>
        <v>44951</v>
      </c>
      <c r="C921" s="219">
        <v>168</v>
      </c>
      <c r="D921" s="219">
        <f t="shared" si="232"/>
        <v>483.84</v>
      </c>
      <c r="E921" s="242">
        <v>34</v>
      </c>
      <c r="F921" s="242">
        <v>21</v>
      </c>
      <c r="G921" s="242">
        <v>222</v>
      </c>
      <c r="H921" s="242">
        <v>5.04</v>
      </c>
      <c r="I921" s="242">
        <v>176</v>
      </c>
      <c r="J921" s="242">
        <v>5</v>
      </c>
      <c r="K921" s="242">
        <v>378</v>
      </c>
      <c r="L921" s="242">
        <v>202</v>
      </c>
      <c r="M921" s="181">
        <v>0</v>
      </c>
      <c r="N921" s="243">
        <v>0</v>
      </c>
      <c r="O921" s="3"/>
      <c r="P921" s="223">
        <f t="shared" si="235"/>
        <v>44951</v>
      </c>
      <c r="Q921" s="181">
        <v>168</v>
      </c>
      <c r="R921" s="181">
        <f t="shared" si="233"/>
        <v>483.84</v>
      </c>
      <c r="S921" s="181">
        <v>38.4</v>
      </c>
      <c r="T921" s="181">
        <v>432</v>
      </c>
      <c r="U921" s="181">
        <v>0</v>
      </c>
      <c r="V921" s="181">
        <v>0</v>
      </c>
      <c r="W921" s="181">
        <v>0</v>
      </c>
      <c r="X921" s="181">
        <v>0</v>
      </c>
      <c r="Y921" s="181">
        <v>0</v>
      </c>
      <c r="Z921" s="181">
        <v>0</v>
      </c>
      <c r="AA921" s="181">
        <v>0</v>
      </c>
      <c r="AB921" s="226">
        <f t="shared" si="230"/>
        <v>470.4</v>
      </c>
      <c r="AD921" s="223">
        <f t="shared" si="236"/>
        <v>44951</v>
      </c>
      <c r="AE921" s="301">
        <f>S921*Assumption!$K$7</f>
        <v>3187.2</v>
      </c>
      <c r="AF921" s="301">
        <f>T921*Assumption!$K$10</f>
        <v>17712</v>
      </c>
      <c r="AG921" s="301">
        <f>U921*Assumption!$K$9</f>
        <v>0</v>
      </c>
      <c r="AH921" s="301">
        <f>V921*Assumption!$K$11</f>
        <v>0</v>
      </c>
      <c r="AI921" s="301">
        <f>W921*Assumption!$K$6</f>
        <v>0</v>
      </c>
      <c r="AJ921" s="301">
        <f>X921*Assumption!$K$8</f>
        <v>0</v>
      </c>
      <c r="AK921" s="301">
        <f>Y921*Assumption!$K$12</f>
        <v>0</v>
      </c>
      <c r="AL921" s="301">
        <f>Z921*Assumption!$K$14</f>
        <v>0</v>
      </c>
      <c r="AM921" s="301">
        <f>AA921*Assumption!$K$13</f>
        <v>0</v>
      </c>
      <c r="AN921" s="226">
        <f t="shared" si="231"/>
        <v>20899.2</v>
      </c>
    </row>
    <row r="922" spans="2:40" x14ac:dyDescent="0.35">
      <c r="B922" s="223">
        <f t="shared" si="234"/>
        <v>44952</v>
      </c>
      <c r="C922" s="219">
        <v>168</v>
      </c>
      <c r="D922" s="219">
        <f t="shared" si="232"/>
        <v>483.84</v>
      </c>
      <c r="E922" s="242">
        <v>34</v>
      </c>
      <c r="F922" s="242">
        <v>21</v>
      </c>
      <c r="G922" s="242">
        <v>222</v>
      </c>
      <c r="H922" s="242">
        <v>5.04</v>
      </c>
      <c r="I922" s="242">
        <v>176</v>
      </c>
      <c r="J922" s="242">
        <v>5</v>
      </c>
      <c r="K922" s="242">
        <v>378</v>
      </c>
      <c r="L922" s="242">
        <v>202</v>
      </c>
      <c r="M922" s="181">
        <v>0</v>
      </c>
      <c r="N922" s="243">
        <v>0</v>
      </c>
      <c r="O922" s="3"/>
      <c r="P922" s="223">
        <f t="shared" si="235"/>
        <v>44952</v>
      </c>
      <c r="Q922" s="181">
        <v>168</v>
      </c>
      <c r="R922" s="181">
        <f t="shared" si="233"/>
        <v>483.84</v>
      </c>
      <c r="S922" s="181">
        <v>0</v>
      </c>
      <c r="T922" s="181">
        <v>475.2</v>
      </c>
      <c r="U922" s="181">
        <v>0</v>
      </c>
      <c r="V922" s="181">
        <v>0</v>
      </c>
      <c r="W922" s="181">
        <v>0</v>
      </c>
      <c r="X922" s="181">
        <v>0</v>
      </c>
      <c r="Y922" s="181">
        <v>0</v>
      </c>
      <c r="Z922" s="181">
        <v>0</v>
      </c>
      <c r="AA922" s="181">
        <v>0</v>
      </c>
      <c r="AB922" s="226">
        <f t="shared" si="230"/>
        <v>475.2</v>
      </c>
      <c r="AD922" s="223">
        <f t="shared" si="236"/>
        <v>44952</v>
      </c>
      <c r="AE922" s="301">
        <f>S922*Assumption!$K$7</f>
        <v>0</v>
      </c>
      <c r="AF922" s="301">
        <f>T922*Assumption!$K$10</f>
        <v>19483.2</v>
      </c>
      <c r="AG922" s="301">
        <f>U922*Assumption!$K$9</f>
        <v>0</v>
      </c>
      <c r="AH922" s="301">
        <f>V922*Assumption!$K$11</f>
        <v>0</v>
      </c>
      <c r="AI922" s="301">
        <f>W922*Assumption!$K$6</f>
        <v>0</v>
      </c>
      <c r="AJ922" s="301">
        <f>X922*Assumption!$K$8</f>
        <v>0</v>
      </c>
      <c r="AK922" s="301">
        <f>Y922*Assumption!$K$12</f>
        <v>0</v>
      </c>
      <c r="AL922" s="301">
        <f>Z922*Assumption!$K$14</f>
        <v>0</v>
      </c>
      <c r="AM922" s="301">
        <f>AA922*Assumption!$K$13</f>
        <v>0</v>
      </c>
      <c r="AN922" s="226">
        <f t="shared" si="231"/>
        <v>19483.2</v>
      </c>
    </row>
    <row r="923" spans="2:40" x14ac:dyDescent="0.35">
      <c r="B923" s="223">
        <f t="shared" si="234"/>
        <v>44953</v>
      </c>
      <c r="C923" s="219">
        <v>168</v>
      </c>
      <c r="D923" s="219">
        <f t="shared" si="232"/>
        <v>483.84</v>
      </c>
      <c r="E923" s="242">
        <v>34</v>
      </c>
      <c r="F923" s="242">
        <v>21</v>
      </c>
      <c r="G923" s="242">
        <v>222</v>
      </c>
      <c r="H923" s="242">
        <v>5.04</v>
      </c>
      <c r="I923" s="242">
        <v>176</v>
      </c>
      <c r="J923" s="242">
        <v>5</v>
      </c>
      <c r="K923" s="242">
        <v>378</v>
      </c>
      <c r="L923" s="242">
        <v>202</v>
      </c>
      <c r="M923" s="181">
        <v>0</v>
      </c>
      <c r="N923" s="243">
        <v>0</v>
      </c>
      <c r="O923" s="3"/>
      <c r="P923" s="223">
        <f t="shared" si="235"/>
        <v>44953</v>
      </c>
      <c r="Q923" s="181">
        <v>168</v>
      </c>
      <c r="R923" s="181">
        <f t="shared" si="233"/>
        <v>483.84</v>
      </c>
      <c r="S923" s="181">
        <v>182.4</v>
      </c>
      <c r="T923" s="181">
        <v>206.4</v>
      </c>
      <c r="U923" s="181">
        <v>90</v>
      </c>
      <c r="V923" s="181">
        <v>0</v>
      </c>
      <c r="W923" s="181">
        <v>0</v>
      </c>
      <c r="X923" s="181">
        <v>0</v>
      </c>
      <c r="Y923" s="181">
        <v>0</v>
      </c>
      <c r="Z923" s="181">
        <v>0</v>
      </c>
      <c r="AA923" s="181">
        <v>0</v>
      </c>
      <c r="AB923" s="226">
        <f t="shared" si="230"/>
        <v>478.8</v>
      </c>
      <c r="AD923" s="223">
        <f t="shared" si="236"/>
        <v>44953</v>
      </c>
      <c r="AE923" s="301">
        <f>S923*Assumption!$K$7</f>
        <v>15139.2</v>
      </c>
      <c r="AF923" s="301">
        <f>T923*Assumption!$K$10</f>
        <v>8462.4</v>
      </c>
      <c r="AG923" s="301">
        <f>U923*Assumption!$K$9</f>
        <v>4950</v>
      </c>
      <c r="AH923" s="301">
        <f>V923*Assumption!$K$11</f>
        <v>0</v>
      </c>
      <c r="AI923" s="301">
        <f>W923*Assumption!$K$6</f>
        <v>0</v>
      </c>
      <c r="AJ923" s="301">
        <f>X923*Assumption!$K$8</f>
        <v>0</v>
      </c>
      <c r="AK923" s="301">
        <f>Y923*Assumption!$K$12</f>
        <v>0</v>
      </c>
      <c r="AL923" s="301">
        <f>Z923*Assumption!$K$14</f>
        <v>0</v>
      </c>
      <c r="AM923" s="301">
        <f>AA923*Assumption!$K$13</f>
        <v>0</v>
      </c>
      <c r="AN923" s="226">
        <f t="shared" si="231"/>
        <v>28551.599999999999</v>
      </c>
    </row>
    <row r="924" spans="2:40" x14ac:dyDescent="0.35">
      <c r="B924" s="223">
        <f t="shared" si="234"/>
        <v>44954</v>
      </c>
      <c r="C924" s="219">
        <v>168</v>
      </c>
      <c r="D924" s="219">
        <f t="shared" si="232"/>
        <v>483.84</v>
      </c>
      <c r="E924" s="242">
        <v>34</v>
      </c>
      <c r="F924" s="242">
        <v>21</v>
      </c>
      <c r="G924" s="242">
        <v>222</v>
      </c>
      <c r="H924" s="242">
        <v>5.04</v>
      </c>
      <c r="I924" s="242">
        <v>176</v>
      </c>
      <c r="J924" s="242">
        <v>5</v>
      </c>
      <c r="K924" s="242">
        <v>378</v>
      </c>
      <c r="L924" s="242">
        <v>202</v>
      </c>
      <c r="M924" s="181">
        <v>0</v>
      </c>
      <c r="N924" s="243">
        <v>0</v>
      </c>
      <c r="O924" s="3"/>
      <c r="P924" s="223">
        <f t="shared" si="235"/>
        <v>44954</v>
      </c>
      <c r="Q924" s="181">
        <v>168</v>
      </c>
      <c r="R924" s="181">
        <f t="shared" si="233"/>
        <v>483.84</v>
      </c>
      <c r="S924" s="181">
        <v>216</v>
      </c>
      <c r="T924" s="181">
        <v>259.2</v>
      </c>
      <c r="U924" s="181">
        <v>0</v>
      </c>
      <c r="V924" s="181">
        <v>0</v>
      </c>
      <c r="W924" s="181">
        <v>0</v>
      </c>
      <c r="X924" s="181">
        <v>0</v>
      </c>
      <c r="Y924" s="181">
        <v>0</v>
      </c>
      <c r="Z924" s="181">
        <v>0</v>
      </c>
      <c r="AA924" s="181">
        <v>0</v>
      </c>
      <c r="AB924" s="226">
        <f t="shared" si="230"/>
        <v>475.2</v>
      </c>
      <c r="AD924" s="223">
        <f t="shared" si="236"/>
        <v>44954</v>
      </c>
      <c r="AE924" s="301">
        <f>S924*Assumption!$K$7</f>
        <v>17928</v>
      </c>
      <c r="AF924" s="301">
        <f>T924*Assumption!$K$10</f>
        <v>10627.199999999999</v>
      </c>
      <c r="AG924" s="301">
        <f>U924*Assumption!$K$9</f>
        <v>0</v>
      </c>
      <c r="AH924" s="301">
        <f>V924*Assumption!$K$11</f>
        <v>0</v>
      </c>
      <c r="AI924" s="301">
        <f>W924*Assumption!$K$6</f>
        <v>0</v>
      </c>
      <c r="AJ924" s="301">
        <f>X924*Assumption!$K$8</f>
        <v>0</v>
      </c>
      <c r="AK924" s="301">
        <f>Y924*Assumption!$K$12</f>
        <v>0</v>
      </c>
      <c r="AL924" s="301">
        <f>Z924*Assumption!$K$14</f>
        <v>0</v>
      </c>
      <c r="AM924" s="301">
        <f>AA924*Assumption!$K$13</f>
        <v>0</v>
      </c>
      <c r="AN924" s="226">
        <f t="shared" si="231"/>
        <v>28555.199999999997</v>
      </c>
    </row>
    <row r="925" spans="2:40" x14ac:dyDescent="0.35">
      <c r="B925" s="223">
        <f t="shared" si="234"/>
        <v>44955</v>
      </c>
      <c r="C925" s="219">
        <v>168</v>
      </c>
      <c r="D925" s="219">
        <f t="shared" si="232"/>
        <v>483.84</v>
      </c>
      <c r="E925" s="242">
        <v>34</v>
      </c>
      <c r="F925" s="242">
        <v>21</v>
      </c>
      <c r="G925" s="242">
        <v>222</v>
      </c>
      <c r="H925" s="242">
        <v>5.04</v>
      </c>
      <c r="I925" s="242">
        <v>176</v>
      </c>
      <c r="J925" s="242">
        <v>5</v>
      </c>
      <c r="K925" s="242">
        <v>378</v>
      </c>
      <c r="L925" s="242">
        <v>202</v>
      </c>
      <c r="M925" s="181">
        <v>0</v>
      </c>
      <c r="N925" s="243">
        <v>0</v>
      </c>
      <c r="O925" s="3"/>
      <c r="P925" s="223">
        <f t="shared" si="235"/>
        <v>44955</v>
      </c>
      <c r="Q925" s="181">
        <v>168</v>
      </c>
      <c r="R925" s="181">
        <f t="shared" si="233"/>
        <v>483.84</v>
      </c>
      <c r="S925" s="181">
        <v>0</v>
      </c>
      <c r="T925" s="181">
        <v>470.40000000000003</v>
      </c>
      <c r="U925" s="181">
        <v>0</v>
      </c>
      <c r="V925" s="181">
        <v>0</v>
      </c>
      <c r="W925" s="181">
        <v>0</v>
      </c>
      <c r="X925" s="181">
        <v>0</v>
      </c>
      <c r="Y925" s="181">
        <v>0</v>
      </c>
      <c r="Z925" s="181">
        <v>0</v>
      </c>
      <c r="AA925" s="181">
        <v>0</v>
      </c>
      <c r="AB925" s="226">
        <f t="shared" si="230"/>
        <v>470.40000000000003</v>
      </c>
      <c r="AD925" s="223">
        <f t="shared" si="236"/>
        <v>44955</v>
      </c>
      <c r="AE925" s="301">
        <f>S925*Assumption!$K$7</f>
        <v>0</v>
      </c>
      <c r="AF925" s="301">
        <f>T925*Assumption!$K$10</f>
        <v>19286.400000000001</v>
      </c>
      <c r="AG925" s="301">
        <f>U925*Assumption!$K$9</f>
        <v>0</v>
      </c>
      <c r="AH925" s="301">
        <f>V925*Assumption!$K$11</f>
        <v>0</v>
      </c>
      <c r="AI925" s="301">
        <f>W925*Assumption!$K$6</f>
        <v>0</v>
      </c>
      <c r="AJ925" s="301">
        <f>X925*Assumption!$K$8</f>
        <v>0</v>
      </c>
      <c r="AK925" s="301">
        <f>Y925*Assumption!$K$12</f>
        <v>0</v>
      </c>
      <c r="AL925" s="301">
        <f>Z925*Assumption!$K$14</f>
        <v>0</v>
      </c>
      <c r="AM925" s="301">
        <f>AA925*Assumption!$K$13</f>
        <v>0</v>
      </c>
      <c r="AN925" s="226">
        <f t="shared" si="231"/>
        <v>19286.400000000001</v>
      </c>
    </row>
    <row r="926" spans="2:40" x14ac:dyDescent="0.35">
      <c r="B926" s="223">
        <f t="shared" si="234"/>
        <v>44956</v>
      </c>
      <c r="C926" s="181">
        <v>0</v>
      </c>
      <c r="D926" s="181">
        <v>0</v>
      </c>
      <c r="E926" s="181">
        <v>0</v>
      </c>
      <c r="F926" s="181">
        <v>0</v>
      </c>
      <c r="G926" s="181">
        <v>0</v>
      </c>
      <c r="H926" s="181">
        <v>0</v>
      </c>
      <c r="I926" s="181">
        <v>0</v>
      </c>
      <c r="J926" s="181">
        <v>0</v>
      </c>
      <c r="K926" s="181">
        <v>0</v>
      </c>
      <c r="L926" s="181">
        <v>0</v>
      </c>
      <c r="M926" s="181">
        <v>0</v>
      </c>
      <c r="N926" s="243">
        <v>0</v>
      </c>
      <c r="O926" s="3"/>
      <c r="P926" s="223">
        <f t="shared" si="235"/>
        <v>44956</v>
      </c>
      <c r="Q926" s="181">
        <v>0</v>
      </c>
      <c r="R926" s="181">
        <f t="shared" si="233"/>
        <v>0</v>
      </c>
      <c r="S926" s="181">
        <v>0</v>
      </c>
      <c r="T926" s="181">
        <v>0</v>
      </c>
      <c r="U926" s="181">
        <v>0</v>
      </c>
      <c r="V926" s="181">
        <v>0</v>
      </c>
      <c r="W926" s="181">
        <v>0</v>
      </c>
      <c r="X926" s="181">
        <v>0</v>
      </c>
      <c r="Y926" s="181">
        <v>0</v>
      </c>
      <c r="Z926" s="181">
        <v>0</v>
      </c>
      <c r="AA926" s="181">
        <v>0</v>
      </c>
      <c r="AB926" s="226">
        <f t="shared" si="230"/>
        <v>0</v>
      </c>
      <c r="AD926" s="223">
        <f t="shared" si="236"/>
        <v>44956</v>
      </c>
      <c r="AE926" s="301">
        <f>S926*Assumption!$K$7</f>
        <v>0</v>
      </c>
      <c r="AF926" s="301">
        <f>T926*Assumption!$K$10</f>
        <v>0</v>
      </c>
      <c r="AG926" s="301">
        <f>U926*Assumption!$K$9</f>
        <v>0</v>
      </c>
      <c r="AH926" s="301">
        <f>V926*Assumption!$K$11</f>
        <v>0</v>
      </c>
      <c r="AI926" s="301">
        <f>W926*Assumption!$K$6</f>
        <v>0</v>
      </c>
      <c r="AJ926" s="301">
        <f>X926*Assumption!$K$8</f>
        <v>0</v>
      </c>
      <c r="AK926" s="301">
        <f>Y926*Assumption!$K$12</f>
        <v>0</v>
      </c>
      <c r="AL926" s="301">
        <f>Z926*Assumption!$K$14</f>
        <v>0</v>
      </c>
      <c r="AM926" s="301">
        <f>AA926*Assumption!$K$13</f>
        <v>0</v>
      </c>
      <c r="AN926" s="226">
        <f t="shared" si="231"/>
        <v>0</v>
      </c>
    </row>
    <row r="927" spans="2:40" ht="15" thickBot="1" x14ac:dyDescent="0.4">
      <c r="B927" s="194" t="s">
        <v>183</v>
      </c>
      <c r="C927" s="197">
        <f>SUM(C897:C926)</f>
        <v>4872</v>
      </c>
      <c r="D927" s="197">
        <f>SUM(D897:D926)</f>
        <v>14031.360000000002</v>
      </c>
      <c r="E927" s="197">
        <f>SUM(E897:E926)</f>
        <v>974.19999999999993</v>
      </c>
      <c r="F927" s="197">
        <f t="shared" ref="F927:N927" si="237">SUM(F897:F926)</f>
        <v>609</v>
      </c>
      <c r="G927" s="197">
        <f t="shared" si="237"/>
        <v>6479</v>
      </c>
      <c r="H927" s="197">
        <f t="shared" si="237"/>
        <v>146.16000000000005</v>
      </c>
      <c r="I927" s="197">
        <f t="shared" si="237"/>
        <v>5164</v>
      </c>
      <c r="J927" s="197">
        <f t="shared" si="237"/>
        <v>145.89999999999998</v>
      </c>
      <c r="K927" s="197">
        <f t="shared" si="237"/>
        <v>10963.5</v>
      </c>
      <c r="L927" s="197">
        <f t="shared" si="237"/>
        <v>5846.5</v>
      </c>
      <c r="M927" s="197">
        <f t="shared" si="237"/>
        <v>0</v>
      </c>
      <c r="N927" s="198">
        <f t="shared" si="237"/>
        <v>0</v>
      </c>
      <c r="O927" s="233"/>
      <c r="P927" s="194" t="s">
        <v>183</v>
      </c>
      <c r="Q927" s="197">
        <f>SUM(Q897:Q926)</f>
        <v>4872</v>
      </c>
      <c r="R927" s="197">
        <f>SUM(R897:R926)</f>
        <v>14031.360000000002</v>
      </c>
      <c r="S927" s="197">
        <f>SUM(S897:S926)</f>
        <v>3519.6000000000004</v>
      </c>
      <c r="T927" s="197">
        <f>SUM(T897:T926)</f>
        <v>8159.9999999999982</v>
      </c>
      <c r="U927" s="197">
        <f t="shared" ref="U927:AB927" si="238">SUM(U897:U926)</f>
        <v>900</v>
      </c>
      <c r="V927" s="197">
        <f t="shared" si="238"/>
        <v>794.88</v>
      </c>
      <c r="W927" s="197">
        <f t="shared" si="238"/>
        <v>40.5</v>
      </c>
      <c r="X927" s="197">
        <f t="shared" si="238"/>
        <v>297</v>
      </c>
      <c r="Y927" s="197">
        <f t="shared" si="238"/>
        <v>0</v>
      </c>
      <c r="Z927" s="197">
        <f t="shared" si="238"/>
        <v>0</v>
      </c>
      <c r="AA927" s="197">
        <f t="shared" si="238"/>
        <v>0</v>
      </c>
      <c r="AB927" s="198">
        <f t="shared" si="238"/>
        <v>13711.980000000003</v>
      </c>
      <c r="AD927" s="194" t="s">
        <v>183</v>
      </c>
      <c r="AE927" s="304">
        <f>S927*Assumption!$K$7</f>
        <v>292126.80000000005</v>
      </c>
      <c r="AF927" s="304">
        <f>T927*Assumption!$K$10</f>
        <v>334559.99999999994</v>
      </c>
      <c r="AG927" s="304">
        <f>U927*Assumption!$K$9</f>
        <v>49500</v>
      </c>
      <c r="AH927" s="304">
        <f>V927*Assumption!$K$11</f>
        <v>29410.560000000001</v>
      </c>
      <c r="AI927" s="304">
        <f>W927*Assumption!$K$6</f>
        <v>4495.5</v>
      </c>
      <c r="AJ927" s="304">
        <f>X927*Assumption!$K$8</f>
        <v>19602</v>
      </c>
      <c r="AK927" s="304">
        <f>Y927*Assumption!$K$12</f>
        <v>0</v>
      </c>
      <c r="AL927" s="304">
        <f>Z927*Assumption!$K$14</f>
        <v>0</v>
      </c>
      <c r="AM927" s="304">
        <f>AA927*Assumption!$K$13</f>
        <v>0</v>
      </c>
      <c r="AN927" s="198">
        <f t="shared" ref="AN927" si="239">SUM(AN897:AN926)</f>
        <v>729694.85999999975</v>
      </c>
    </row>
    <row r="928" spans="2:40" x14ac:dyDescent="0.35">
      <c r="B928" s="190"/>
      <c r="C928" s="191"/>
      <c r="D928" s="191"/>
      <c r="E928" s="191"/>
      <c r="F928" s="191"/>
      <c r="G928" s="191"/>
      <c r="H928" s="191"/>
      <c r="I928" s="191"/>
      <c r="J928" s="191"/>
      <c r="K928" s="191"/>
      <c r="L928" s="191"/>
      <c r="M928" s="191"/>
      <c r="N928" s="191"/>
      <c r="P928" s="190"/>
      <c r="Q928" s="191"/>
      <c r="R928" s="191"/>
      <c r="S928" s="191"/>
      <c r="T928" s="191"/>
      <c r="U928" s="191"/>
      <c r="V928" s="191"/>
      <c r="W928" s="191"/>
      <c r="X928" s="191"/>
      <c r="Y928" s="191"/>
      <c r="Z928" s="191"/>
      <c r="AA928" s="191"/>
      <c r="AB928" s="191"/>
      <c r="AD928" s="190"/>
      <c r="AE928" s="191"/>
      <c r="AF928" s="191"/>
      <c r="AG928" s="191"/>
      <c r="AH928" s="191"/>
      <c r="AI928" s="191"/>
      <c r="AJ928" s="191"/>
      <c r="AK928" s="191"/>
      <c r="AL928" s="191"/>
      <c r="AM928" s="191"/>
      <c r="AN928" s="191"/>
    </row>
    <row r="929" spans="2:40" ht="15" thickBot="1" x14ac:dyDescent="0.4">
      <c r="B929" s="190"/>
      <c r="C929" s="191"/>
      <c r="D929" s="191"/>
      <c r="E929" s="191"/>
      <c r="F929" s="191"/>
      <c r="G929" s="191"/>
      <c r="H929" s="191"/>
      <c r="I929" s="191"/>
      <c r="J929" s="191"/>
      <c r="K929" s="191"/>
      <c r="L929" s="191"/>
      <c r="M929" s="191"/>
      <c r="N929" s="191"/>
      <c r="P929" s="190"/>
      <c r="Q929" s="191"/>
      <c r="R929" s="191"/>
      <c r="S929" s="191"/>
      <c r="T929" s="191"/>
      <c r="U929" s="191"/>
      <c r="V929" s="191"/>
      <c r="W929" s="191"/>
      <c r="X929" s="191"/>
      <c r="Y929" s="191"/>
      <c r="Z929" s="191"/>
      <c r="AA929" s="191"/>
      <c r="AB929" s="191"/>
      <c r="AD929" s="190"/>
      <c r="AE929" s="191"/>
      <c r="AF929" s="191"/>
      <c r="AG929" s="191"/>
      <c r="AH929" s="191"/>
      <c r="AI929" s="191"/>
      <c r="AJ929" s="191"/>
      <c r="AK929" s="191"/>
      <c r="AL929" s="191"/>
      <c r="AM929" s="191"/>
      <c r="AN929" s="191"/>
    </row>
    <row r="930" spans="2:40" ht="21" x14ac:dyDescent="0.5">
      <c r="B930" s="565" t="s">
        <v>211</v>
      </c>
      <c r="C930" s="566"/>
      <c r="D930" s="566"/>
      <c r="E930" s="566"/>
      <c r="F930" s="566"/>
      <c r="G930" s="566"/>
      <c r="H930" s="566"/>
      <c r="I930" s="566"/>
      <c r="J930" s="566"/>
      <c r="K930" s="566"/>
      <c r="L930" s="566"/>
      <c r="M930" s="566"/>
      <c r="N930" s="567"/>
      <c r="P930" s="565" t="s">
        <v>211</v>
      </c>
      <c r="Q930" s="566"/>
      <c r="R930" s="566"/>
      <c r="S930" s="566"/>
      <c r="T930" s="566"/>
      <c r="U930" s="566"/>
      <c r="V930" s="566"/>
      <c r="W930" s="566"/>
      <c r="X930" s="566"/>
      <c r="Y930" s="566"/>
      <c r="Z930" s="566"/>
      <c r="AA930" s="566"/>
      <c r="AB930" s="567"/>
      <c r="AD930" s="565" t="s">
        <v>211</v>
      </c>
      <c r="AE930" s="566"/>
      <c r="AF930" s="566"/>
      <c r="AG930" s="566"/>
      <c r="AH930" s="566"/>
      <c r="AI930" s="566"/>
      <c r="AJ930" s="566"/>
      <c r="AK930" s="566"/>
      <c r="AL930" s="566"/>
      <c r="AM930" s="566"/>
      <c r="AN930" s="567"/>
    </row>
    <row r="931" spans="2:40" ht="21.5" thickBot="1" x14ac:dyDescent="0.55000000000000004">
      <c r="B931" s="574">
        <v>44958</v>
      </c>
      <c r="C931" s="575"/>
      <c r="D931" s="575"/>
      <c r="E931" s="575"/>
      <c r="F931" s="575"/>
      <c r="G931" s="575"/>
      <c r="H931" s="575"/>
      <c r="I931" s="575"/>
      <c r="J931" s="575"/>
      <c r="K931" s="575"/>
      <c r="L931" s="575"/>
      <c r="M931" s="575"/>
      <c r="N931" s="576"/>
      <c r="P931" s="568">
        <v>44958</v>
      </c>
      <c r="Q931" s="569"/>
      <c r="R931" s="569"/>
      <c r="S931" s="569"/>
      <c r="T931" s="569"/>
      <c r="U931" s="569"/>
      <c r="V931" s="569"/>
      <c r="W931" s="569"/>
      <c r="X931" s="569"/>
      <c r="Y931" s="569"/>
      <c r="Z931" s="569"/>
      <c r="AA931" s="569"/>
      <c r="AB931" s="570"/>
      <c r="AD931" s="568">
        <v>44958</v>
      </c>
      <c r="AE931" s="569"/>
      <c r="AF931" s="569"/>
      <c r="AG931" s="569"/>
      <c r="AH931" s="569"/>
      <c r="AI931" s="569"/>
      <c r="AJ931" s="569"/>
      <c r="AK931" s="569"/>
      <c r="AL931" s="569"/>
      <c r="AM931" s="569"/>
      <c r="AN931" s="570"/>
    </row>
    <row r="932" spans="2:40" ht="15" thickBot="1" x14ac:dyDescent="0.4">
      <c r="B932" s="577" t="s">
        <v>214</v>
      </c>
      <c r="C932" s="578"/>
      <c r="D932" s="578"/>
      <c r="E932" s="578"/>
      <c r="F932" s="578"/>
      <c r="G932" s="578"/>
      <c r="H932" s="578"/>
      <c r="I932" s="578"/>
      <c r="J932" s="578"/>
      <c r="K932" s="578"/>
      <c r="L932" s="578"/>
      <c r="M932" s="578"/>
      <c r="N932" s="579"/>
      <c r="P932" s="571" t="s">
        <v>213</v>
      </c>
      <c r="Q932" s="572"/>
      <c r="R932" s="572"/>
      <c r="S932" s="572"/>
      <c r="T932" s="572"/>
      <c r="U932" s="572"/>
      <c r="V932" s="572"/>
      <c r="W932" s="572"/>
      <c r="X932" s="572"/>
      <c r="Y932" s="572"/>
      <c r="Z932" s="572"/>
      <c r="AA932" s="572"/>
      <c r="AB932" s="573"/>
      <c r="AD932" s="571" t="s">
        <v>342</v>
      </c>
      <c r="AE932" s="572"/>
      <c r="AF932" s="572"/>
      <c r="AG932" s="572"/>
      <c r="AH932" s="572"/>
      <c r="AI932" s="572"/>
      <c r="AJ932" s="572"/>
      <c r="AK932" s="572"/>
      <c r="AL932" s="572"/>
      <c r="AM932" s="572"/>
      <c r="AN932" s="573"/>
    </row>
    <row r="933" spans="2:40" ht="29.5" thickBot="1" x14ac:dyDescent="0.4">
      <c r="B933" s="231" t="s">
        <v>10</v>
      </c>
      <c r="C933" s="176" t="s">
        <v>187</v>
      </c>
      <c r="D933" s="174" t="s">
        <v>188</v>
      </c>
      <c r="E933" s="176" t="s">
        <v>189</v>
      </c>
      <c r="F933" s="176" t="s">
        <v>47</v>
      </c>
      <c r="G933" s="176" t="s">
        <v>190</v>
      </c>
      <c r="H933" s="176" t="s">
        <v>345</v>
      </c>
      <c r="I933" s="176" t="s">
        <v>191</v>
      </c>
      <c r="J933" s="176" t="s">
        <v>192</v>
      </c>
      <c r="K933" s="176" t="s">
        <v>193</v>
      </c>
      <c r="L933" s="193" t="s">
        <v>194</v>
      </c>
      <c r="M933" s="176" t="s">
        <v>195</v>
      </c>
      <c r="N933" s="177" t="s">
        <v>196</v>
      </c>
      <c r="O933" s="232"/>
      <c r="P933" s="173" t="s">
        <v>10</v>
      </c>
      <c r="Q933" s="174" t="s">
        <v>187</v>
      </c>
      <c r="R933" s="174" t="s">
        <v>188</v>
      </c>
      <c r="S933" s="175" t="s">
        <v>197</v>
      </c>
      <c r="T933" s="174" t="s">
        <v>198</v>
      </c>
      <c r="U933" s="176" t="s">
        <v>199</v>
      </c>
      <c r="V933" s="176" t="s">
        <v>200</v>
      </c>
      <c r="W933" s="176" t="s">
        <v>201</v>
      </c>
      <c r="X933" s="176" t="s">
        <v>202</v>
      </c>
      <c r="Y933" s="176" t="s">
        <v>203</v>
      </c>
      <c r="Z933" s="176" t="s">
        <v>204</v>
      </c>
      <c r="AA933" s="176" t="s">
        <v>205</v>
      </c>
      <c r="AB933" s="177" t="s">
        <v>206</v>
      </c>
      <c r="AD933" s="173" t="s">
        <v>10</v>
      </c>
      <c r="AE933" s="175" t="s">
        <v>197</v>
      </c>
      <c r="AF933" s="174" t="s">
        <v>198</v>
      </c>
      <c r="AG933" s="176" t="s">
        <v>199</v>
      </c>
      <c r="AH933" s="176" t="s">
        <v>200</v>
      </c>
      <c r="AI933" s="176" t="s">
        <v>201</v>
      </c>
      <c r="AJ933" s="176" t="s">
        <v>202</v>
      </c>
      <c r="AK933" s="176" t="s">
        <v>203</v>
      </c>
      <c r="AL933" s="176" t="s">
        <v>204</v>
      </c>
      <c r="AM933" s="176" t="s">
        <v>205</v>
      </c>
      <c r="AN933" s="177" t="s">
        <v>339</v>
      </c>
    </row>
    <row r="934" spans="2:40" x14ac:dyDescent="0.35">
      <c r="B934" s="223">
        <v>44958</v>
      </c>
      <c r="C934" s="219">
        <v>168</v>
      </c>
      <c r="D934" s="219">
        <f>C934*2.88</f>
        <v>483.84</v>
      </c>
      <c r="E934" s="242">
        <v>32</v>
      </c>
      <c r="F934" s="242">
        <v>21</v>
      </c>
      <c r="G934" s="242">
        <v>248.5</v>
      </c>
      <c r="H934" s="242">
        <v>18.48</v>
      </c>
      <c r="I934" s="242">
        <v>180</v>
      </c>
      <c r="J934" s="242">
        <v>5.3</v>
      </c>
      <c r="K934" s="242">
        <v>478.6</v>
      </c>
      <c r="L934" s="242">
        <v>252</v>
      </c>
      <c r="M934" s="181">
        <v>0</v>
      </c>
      <c r="N934" s="226">
        <v>0</v>
      </c>
      <c r="O934" s="3"/>
      <c r="P934" s="223">
        <v>44958</v>
      </c>
      <c r="Q934" s="181">
        <v>168</v>
      </c>
      <c r="R934" s="181">
        <f>Q934*2.88</f>
        <v>483.84</v>
      </c>
      <c r="S934" s="181">
        <v>0</v>
      </c>
      <c r="T934" s="181">
        <v>465.6</v>
      </c>
      <c r="U934" s="181">
        <v>0</v>
      </c>
      <c r="V934" s="181">
        <v>0</v>
      </c>
      <c r="W934" s="181">
        <v>0</v>
      </c>
      <c r="X934" s="181">
        <v>0</v>
      </c>
      <c r="Y934" s="181">
        <v>0</v>
      </c>
      <c r="Z934" s="181">
        <v>0</v>
      </c>
      <c r="AA934" s="181">
        <v>0</v>
      </c>
      <c r="AB934" s="226">
        <f t="shared" ref="AB934:AB961" si="240">SUM(S934:AA934)</f>
        <v>465.6</v>
      </c>
      <c r="AD934" s="223">
        <v>44958</v>
      </c>
      <c r="AE934" s="301">
        <f>S934*Assumption!$K$7</f>
        <v>0</v>
      </c>
      <c r="AF934" s="301">
        <f>T934*Assumption!$K$10</f>
        <v>19089.600000000002</v>
      </c>
      <c r="AG934" s="301">
        <f>U934*Assumption!$K$9</f>
        <v>0</v>
      </c>
      <c r="AH934" s="301">
        <f>V934*Assumption!$K$11</f>
        <v>0</v>
      </c>
      <c r="AI934" s="301">
        <f>W934*Assumption!$K$6</f>
        <v>0</v>
      </c>
      <c r="AJ934" s="301">
        <f>X934*Assumption!$K$8</f>
        <v>0</v>
      </c>
      <c r="AK934" s="301">
        <f>Y934*Assumption!$K$12</f>
        <v>0</v>
      </c>
      <c r="AL934" s="301">
        <f>Z934*Assumption!$K$14</f>
        <v>0</v>
      </c>
      <c r="AM934" s="301">
        <f>AA934*Assumption!$K$13</f>
        <v>0</v>
      </c>
      <c r="AN934" s="226">
        <f t="shared" ref="AN934:AN961" si="241">SUM(AE934:AM934)</f>
        <v>19089.600000000002</v>
      </c>
    </row>
    <row r="935" spans="2:40" x14ac:dyDescent="0.35">
      <c r="B935" s="223">
        <f>B934+1</f>
        <v>44959</v>
      </c>
      <c r="C935" s="219">
        <v>168</v>
      </c>
      <c r="D935" s="219">
        <f t="shared" ref="D935:D961" si="242">C935*2.88</f>
        <v>483.84</v>
      </c>
      <c r="E935" s="242">
        <v>32</v>
      </c>
      <c r="F935" s="242">
        <v>21</v>
      </c>
      <c r="G935" s="242">
        <v>248.5</v>
      </c>
      <c r="H935" s="242">
        <v>18.48</v>
      </c>
      <c r="I935" s="242">
        <v>180</v>
      </c>
      <c r="J935" s="242">
        <v>5.3</v>
      </c>
      <c r="K935" s="242">
        <v>478.6</v>
      </c>
      <c r="L935" s="242">
        <v>252</v>
      </c>
      <c r="M935" s="181">
        <v>0</v>
      </c>
      <c r="N935" s="226">
        <v>0</v>
      </c>
      <c r="O935" s="3"/>
      <c r="P935" s="223">
        <f>P934+1</f>
        <v>44959</v>
      </c>
      <c r="Q935" s="181">
        <v>168</v>
      </c>
      <c r="R935" s="181">
        <f t="shared" ref="R935:R960" si="243">Q935*2.88</f>
        <v>483.84</v>
      </c>
      <c r="S935" s="181">
        <v>0</v>
      </c>
      <c r="T935" s="181">
        <v>470.40000000000003</v>
      </c>
      <c r="U935" s="181">
        <v>0</v>
      </c>
      <c r="V935" s="181">
        <v>0</v>
      </c>
      <c r="W935" s="181">
        <v>0</v>
      </c>
      <c r="X935" s="181">
        <v>0</v>
      </c>
      <c r="Y935" s="181">
        <v>0</v>
      </c>
      <c r="Z935" s="181">
        <v>0</v>
      </c>
      <c r="AA935" s="181">
        <v>0</v>
      </c>
      <c r="AB935" s="226">
        <f t="shared" si="240"/>
        <v>470.40000000000003</v>
      </c>
      <c r="AD935" s="223">
        <f>AD934+1</f>
        <v>44959</v>
      </c>
      <c r="AE935" s="301">
        <f>S935*Assumption!$K$7</f>
        <v>0</v>
      </c>
      <c r="AF935" s="301">
        <f>T935*Assumption!$K$10</f>
        <v>19286.400000000001</v>
      </c>
      <c r="AG935" s="301">
        <f>U935*Assumption!$K$9</f>
        <v>0</v>
      </c>
      <c r="AH935" s="301">
        <f>V935*Assumption!$K$11</f>
        <v>0</v>
      </c>
      <c r="AI935" s="301">
        <f>W935*Assumption!$K$6</f>
        <v>0</v>
      </c>
      <c r="AJ935" s="301">
        <f>X935*Assumption!$K$8</f>
        <v>0</v>
      </c>
      <c r="AK935" s="301">
        <f>Y935*Assumption!$K$12</f>
        <v>0</v>
      </c>
      <c r="AL935" s="301">
        <f>Z935*Assumption!$K$14</f>
        <v>0</v>
      </c>
      <c r="AM935" s="301">
        <f>AA935*Assumption!$K$13</f>
        <v>0</v>
      </c>
      <c r="AN935" s="226">
        <f t="shared" si="241"/>
        <v>19286.400000000001</v>
      </c>
    </row>
    <row r="936" spans="2:40" x14ac:dyDescent="0.35">
      <c r="B936" s="223">
        <f t="shared" ref="B936:B961" si="244">B935+1</f>
        <v>44960</v>
      </c>
      <c r="C936" s="219">
        <v>168</v>
      </c>
      <c r="D936" s="219">
        <f t="shared" si="242"/>
        <v>483.84</v>
      </c>
      <c r="E936" s="242">
        <v>32</v>
      </c>
      <c r="F936" s="242">
        <v>21</v>
      </c>
      <c r="G936" s="242">
        <v>248.5</v>
      </c>
      <c r="H936" s="242">
        <v>18.48</v>
      </c>
      <c r="I936" s="242">
        <v>180</v>
      </c>
      <c r="J936" s="242">
        <v>5.3</v>
      </c>
      <c r="K936" s="242">
        <v>478.6</v>
      </c>
      <c r="L936" s="242">
        <v>252</v>
      </c>
      <c r="M936" s="181">
        <v>0</v>
      </c>
      <c r="N936" s="226">
        <v>0</v>
      </c>
      <c r="O936" s="3"/>
      <c r="P936" s="223">
        <f t="shared" ref="P936:P961" si="245">P935+1</f>
        <v>44960</v>
      </c>
      <c r="Q936" s="181">
        <v>168</v>
      </c>
      <c r="R936" s="181">
        <f t="shared" si="243"/>
        <v>483.84</v>
      </c>
      <c r="S936" s="181">
        <v>72</v>
      </c>
      <c r="T936" s="181">
        <v>396</v>
      </c>
      <c r="U936" s="181">
        <v>0</v>
      </c>
      <c r="V936" s="181">
        <v>0</v>
      </c>
      <c r="W936" s="181">
        <v>0</v>
      </c>
      <c r="X936" s="181">
        <v>0</v>
      </c>
      <c r="Y936" s="181">
        <v>0</v>
      </c>
      <c r="Z936" s="181">
        <v>0</v>
      </c>
      <c r="AA936" s="181">
        <v>0</v>
      </c>
      <c r="AB936" s="226">
        <f t="shared" si="240"/>
        <v>468</v>
      </c>
      <c r="AD936" s="223">
        <f t="shared" ref="AD936:AD961" si="246">AD935+1</f>
        <v>44960</v>
      </c>
      <c r="AE936" s="301">
        <f>S936*Assumption!$K$7</f>
        <v>5976</v>
      </c>
      <c r="AF936" s="301">
        <f>T936*Assumption!$K$10</f>
        <v>16236</v>
      </c>
      <c r="AG936" s="301">
        <f>U936*Assumption!$K$9</f>
        <v>0</v>
      </c>
      <c r="AH936" s="301">
        <f>V936*Assumption!$K$11</f>
        <v>0</v>
      </c>
      <c r="AI936" s="301">
        <f>W936*Assumption!$K$6</f>
        <v>0</v>
      </c>
      <c r="AJ936" s="301">
        <f>X936*Assumption!$K$8</f>
        <v>0</v>
      </c>
      <c r="AK936" s="301">
        <f>Y936*Assumption!$K$12</f>
        <v>0</v>
      </c>
      <c r="AL936" s="301">
        <f>Z936*Assumption!$K$14</f>
        <v>0</v>
      </c>
      <c r="AM936" s="301">
        <f>AA936*Assumption!$K$13</f>
        <v>0</v>
      </c>
      <c r="AN936" s="226">
        <f t="shared" si="241"/>
        <v>22212</v>
      </c>
    </row>
    <row r="937" spans="2:40" x14ac:dyDescent="0.35">
      <c r="B937" s="223">
        <f t="shared" si="244"/>
        <v>44961</v>
      </c>
      <c r="C937" s="219">
        <v>168</v>
      </c>
      <c r="D937" s="219">
        <f t="shared" si="242"/>
        <v>483.84</v>
      </c>
      <c r="E937" s="242">
        <v>35</v>
      </c>
      <c r="F937" s="242">
        <v>21</v>
      </c>
      <c r="G937" s="242">
        <v>247</v>
      </c>
      <c r="H937" s="242">
        <v>18.48</v>
      </c>
      <c r="I937" s="242">
        <v>178</v>
      </c>
      <c r="J937" s="242">
        <v>5</v>
      </c>
      <c r="K937" s="242">
        <v>480</v>
      </c>
      <c r="L937" s="242">
        <v>252</v>
      </c>
      <c r="M937" s="181">
        <v>0</v>
      </c>
      <c r="N937" s="226">
        <v>0</v>
      </c>
      <c r="O937" s="3"/>
      <c r="P937" s="223">
        <f t="shared" si="245"/>
        <v>44961</v>
      </c>
      <c r="Q937" s="181">
        <v>168</v>
      </c>
      <c r="R937" s="181">
        <f t="shared" si="243"/>
        <v>483.84</v>
      </c>
      <c r="S937" s="181">
        <v>50.4</v>
      </c>
      <c r="T937" s="181">
        <v>422.40000000000003</v>
      </c>
      <c r="U937" s="181">
        <v>0</v>
      </c>
      <c r="V937" s="181">
        <v>0</v>
      </c>
      <c r="W937" s="181">
        <v>0</v>
      </c>
      <c r="X937" s="181">
        <v>0</v>
      </c>
      <c r="Y937" s="181">
        <v>0</v>
      </c>
      <c r="Z937" s="181">
        <v>0</v>
      </c>
      <c r="AA937" s="181">
        <v>0</v>
      </c>
      <c r="AB937" s="226">
        <f t="shared" si="240"/>
        <v>472.8</v>
      </c>
      <c r="AD937" s="223">
        <f t="shared" si="246"/>
        <v>44961</v>
      </c>
      <c r="AE937" s="301">
        <f>S937*Assumption!$K$7</f>
        <v>4183.2</v>
      </c>
      <c r="AF937" s="301">
        <f>T937*Assumption!$K$10</f>
        <v>17318.400000000001</v>
      </c>
      <c r="AG937" s="301">
        <f>U937*Assumption!$K$9</f>
        <v>0</v>
      </c>
      <c r="AH937" s="301">
        <f>V937*Assumption!$K$11</f>
        <v>0</v>
      </c>
      <c r="AI937" s="301">
        <f>W937*Assumption!$K$6</f>
        <v>0</v>
      </c>
      <c r="AJ937" s="301">
        <f>X937*Assumption!$K$8</f>
        <v>0</v>
      </c>
      <c r="AK937" s="301">
        <f>Y937*Assumption!$K$12</f>
        <v>0</v>
      </c>
      <c r="AL937" s="301">
        <f>Z937*Assumption!$K$14</f>
        <v>0</v>
      </c>
      <c r="AM937" s="301">
        <f>AA937*Assumption!$K$13</f>
        <v>0</v>
      </c>
      <c r="AN937" s="226">
        <f t="shared" si="241"/>
        <v>21501.600000000002</v>
      </c>
    </row>
    <row r="938" spans="2:40" x14ac:dyDescent="0.35">
      <c r="B938" s="223">
        <f t="shared" si="244"/>
        <v>44962</v>
      </c>
      <c r="C938" s="219">
        <v>168</v>
      </c>
      <c r="D938" s="219">
        <f t="shared" si="242"/>
        <v>483.84</v>
      </c>
      <c r="E938" s="242">
        <v>35</v>
      </c>
      <c r="F938" s="242">
        <v>21</v>
      </c>
      <c r="G938" s="242">
        <v>247</v>
      </c>
      <c r="H938" s="242">
        <v>18.48</v>
      </c>
      <c r="I938" s="242">
        <v>178</v>
      </c>
      <c r="J938" s="242">
        <v>5</v>
      </c>
      <c r="K938" s="242">
        <v>480</v>
      </c>
      <c r="L938" s="242">
        <v>252</v>
      </c>
      <c r="M938" s="181">
        <v>0</v>
      </c>
      <c r="N938" s="226">
        <v>0</v>
      </c>
      <c r="O938" s="3"/>
      <c r="P938" s="223">
        <f t="shared" si="245"/>
        <v>44962</v>
      </c>
      <c r="Q938" s="181">
        <v>168</v>
      </c>
      <c r="R938" s="181">
        <f t="shared" si="243"/>
        <v>483.84</v>
      </c>
      <c r="S938" s="181">
        <v>0</v>
      </c>
      <c r="T938" s="181">
        <v>468</v>
      </c>
      <c r="U938" s="181">
        <v>0</v>
      </c>
      <c r="V938" s="181">
        <v>0</v>
      </c>
      <c r="W938" s="181">
        <v>0</v>
      </c>
      <c r="X938" s="181">
        <v>0</v>
      </c>
      <c r="Y938" s="181">
        <v>0</v>
      </c>
      <c r="Z938" s="181">
        <v>0</v>
      </c>
      <c r="AA938" s="181">
        <v>0</v>
      </c>
      <c r="AB938" s="226">
        <f t="shared" si="240"/>
        <v>468</v>
      </c>
      <c r="AD938" s="223">
        <f t="shared" si="246"/>
        <v>44962</v>
      </c>
      <c r="AE938" s="301">
        <f>S938*Assumption!$K$7</f>
        <v>0</v>
      </c>
      <c r="AF938" s="301">
        <f>T938*Assumption!$K$10</f>
        <v>19188</v>
      </c>
      <c r="AG938" s="301">
        <f>U938*Assumption!$K$9</f>
        <v>0</v>
      </c>
      <c r="AH938" s="301">
        <f>V938*Assumption!$K$11</f>
        <v>0</v>
      </c>
      <c r="AI938" s="301">
        <f>W938*Assumption!$K$6</f>
        <v>0</v>
      </c>
      <c r="AJ938" s="301">
        <f>X938*Assumption!$K$8</f>
        <v>0</v>
      </c>
      <c r="AK938" s="301">
        <f>Y938*Assumption!$K$12</f>
        <v>0</v>
      </c>
      <c r="AL938" s="301">
        <f>Z938*Assumption!$K$14</f>
        <v>0</v>
      </c>
      <c r="AM938" s="301">
        <f>AA938*Assumption!$K$13</f>
        <v>0</v>
      </c>
      <c r="AN938" s="226">
        <f t="shared" si="241"/>
        <v>19188</v>
      </c>
    </row>
    <row r="939" spans="2:40" x14ac:dyDescent="0.35">
      <c r="B939" s="223">
        <f t="shared" si="244"/>
        <v>44963</v>
      </c>
      <c r="C939" s="219">
        <v>168</v>
      </c>
      <c r="D939" s="219">
        <f t="shared" si="242"/>
        <v>483.84</v>
      </c>
      <c r="E939" s="242">
        <v>35</v>
      </c>
      <c r="F939" s="242">
        <v>21</v>
      </c>
      <c r="G939" s="242">
        <v>247</v>
      </c>
      <c r="H939" s="242">
        <v>18.48</v>
      </c>
      <c r="I939" s="242">
        <v>178</v>
      </c>
      <c r="J939" s="242">
        <v>5</v>
      </c>
      <c r="K939" s="242">
        <v>480</v>
      </c>
      <c r="L939" s="242">
        <v>252</v>
      </c>
      <c r="M939" s="181">
        <v>0</v>
      </c>
      <c r="N939" s="226">
        <v>0</v>
      </c>
      <c r="O939" s="3"/>
      <c r="P939" s="223">
        <f t="shared" si="245"/>
        <v>44963</v>
      </c>
      <c r="Q939" s="181">
        <v>168</v>
      </c>
      <c r="R939" s="181">
        <f t="shared" si="243"/>
        <v>483.84</v>
      </c>
      <c r="S939" s="181">
        <v>0</v>
      </c>
      <c r="T939" s="181">
        <v>472.8</v>
      </c>
      <c r="U939" s="181">
        <v>0</v>
      </c>
      <c r="V939" s="181">
        <v>0</v>
      </c>
      <c r="W939" s="181">
        <v>0</v>
      </c>
      <c r="X939" s="181">
        <v>0</v>
      </c>
      <c r="Y939" s="181">
        <v>0</v>
      </c>
      <c r="Z939" s="181">
        <v>0</v>
      </c>
      <c r="AA939" s="181">
        <v>0</v>
      </c>
      <c r="AB939" s="226">
        <f t="shared" si="240"/>
        <v>472.8</v>
      </c>
      <c r="AD939" s="223">
        <f t="shared" si="246"/>
        <v>44963</v>
      </c>
      <c r="AE939" s="301">
        <f>S939*Assumption!$K$7</f>
        <v>0</v>
      </c>
      <c r="AF939" s="301">
        <f>T939*Assumption!$K$10</f>
        <v>19384.8</v>
      </c>
      <c r="AG939" s="301">
        <f>U939*Assumption!$K$9</f>
        <v>0</v>
      </c>
      <c r="AH939" s="301">
        <f>V939*Assumption!$K$11</f>
        <v>0</v>
      </c>
      <c r="AI939" s="301">
        <f>W939*Assumption!$K$6</f>
        <v>0</v>
      </c>
      <c r="AJ939" s="301">
        <f>X939*Assumption!$K$8</f>
        <v>0</v>
      </c>
      <c r="AK939" s="301">
        <f>Y939*Assumption!$K$12</f>
        <v>0</v>
      </c>
      <c r="AL939" s="301">
        <f>Z939*Assumption!$K$14</f>
        <v>0</v>
      </c>
      <c r="AM939" s="301">
        <f>AA939*Assumption!$K$13</f>
        <v>0</v>
      </c>
      <c r="AN939" s="226">
        <f t="shared" si="241"/>
        <v>19384.8</v>
      </c>
    </row>
    <row r="940" spans="2:40" x14ac:dyDescent="0.35">
      <c r="B940" s="223">
        <f t="shared" si="244"/>
        <v>44964</v>
      </c>
      <c r="C940" s="219">
        <v>168</v>
      </c>
      <c r="D940" s="219">
        <f t="shared" si="242"/>
        <v>483.84</v>
      </c>
      <c r="E940" s="242">
        <v>35</v>
      </c>
      <c r="F940" s="242">
        <v>21</v>
      </c>
      <c r="G940" s="242">
        <v>247</v>
      </c>
      <c r="H940" s="242">
        <v>18.48</v>
      </c>
      <c r="I940" s="242">
        <v>178</v>
      </c>
      <c r="J940" s="242">
        <v>5</v>
      </c>
      <c r="K940" s="242">
        <v>480</v>
      </c>
      <c r="L940" s="242">
        <v>252</v>
      </c>
      <c r="M940" s="181">
        <v>0</v>
      </c>
      <c r="N940" s="226">
        <v>0</v>
      </c>
      <c r="O940" s="3"/>
      <c r="P940" s="223">
        <f t="shared" si="245"/>
        <v>44964</v>
      </c>
      <c r="Q940" s="181">
        <v>168</v>
      </c>
      <c r="R940" s="181">
        <f t="shared" si="243"/>
        <v>483.84</v>
      </c>
      <c r="S940" s="181">
        <v>24</v>
      </c>
      <c r="T940" s="181">
        <v>444</v>
      </c>
      <c r="U940" s="181">
        <v>0</v>
      </c>
      <c r="V940" s="181">
        <v>0</v>
      </c>
      <c r="W940" s="181">
        <v>0</v>
      </c>
      <c r="X940" s="181">
        <v>0</v>
      </c>
      <c r="Y940" s="181">
        <v>0</v>
      </c>
      <c r="Z940" s="181">
        <v>0</v>
      </c>
      <c r="AA940" s="181">
        <v>0</v>
      </c>
      <c r="AB940" s="226">
        <f t="shared" si="240"/>
        <v>468</v>
      </c>
      <c r="AD940" s="223">
        <f t="shared" si="246"/>
        <v>44964</v>
      </c>
      <c r="AE940" s="301">
        <f>S940*Assumption!$K$7</f>
        <v>1992</v>
      </c>
      <c r="AF940" s="301">
        <f>T940*Assumption!$K$10</f>
        <v>18204</v>
      </c>
      <c r="AG940" s="301">
        <f>U940*Assumption!$K$9</f>
        <v>0</v>
      </c>
      <c r="AH940" s="301">
        <f>V940*Assumption!$K$11</f>
        <v>0</v>
      </c>
      <c r="AI940" s="301">
        <f>W940*Assumption!$K$6</f>
        <v>0</v>
      </c>
      <c r="AJ940" s="301">
        <f>X940*Assumption!$K$8</f>
        <v>0</v>
      </c>
      <c r="AK940" s="301">
        <f>Y940*Assumption!$K$12</f>
        <v>0</v>
      </c>
      <c r="AL940" s="301">
        <f>Z940*Assumption!$K$14</f>
        <v>0</v>
      </c>
      <c r="AM940" s="301">
        <f>AA940*Assumption!$K$13</f>
        <v>0</v>
      </c>
      <c r="AN940" s="226">
        <f t="shared" si="241"/>
        <v>20196</v>
      </c>
    </row>
    <row r="941" spans="2:40" x14ac:dyDescent="0.35">
      <c r="B941" s="223">
        <f t="shared" si="244"/>
        <v>44965</v>
      </c>
      <c r="C941" s="219">
        <v>168</v>
      </c>
      <c r="D941" s="219">
        <f t="shared" si="242"/>
        <v>483.84</v>
      </c>
      <c r="E941" s="242">
        <v>34</v>
      </c>
      <c r="F941" s="242">
        <v>21</v>
      </c>
      <c r="G941" s="242">
        <v>246</v>
      </c>
      <c r="H941" s="242">
        <v>18.48</v>
      </c>
      <c r="I941" s="242">
        <v>176</v>
      </c>
      <c r="J941" s="242">
        <v>5</v>
      </c>
      <c r="K941" s="242">
        <v>478</v>
      </c>
      <c r="L941" s="242">
        <v>252</v>
      </c>
      <c r="M941" s="181">
        <v>0</v>
      </c>
      <c r="N941" s="226">
        <v>0</v>
      </c>
      <c r="O941" s="3"/>
      <c r="P941" s="223">
        <f t="shared" si="245"/>
        <v>44965</v>
      </c>
      <c r="Q941" s="181">
        <v>168</v>
      </c>
      <c r="R941" s="181">
        <f t="shared" si="243"/>
        <v>483.84</v>
      </c>
      <c r="S941" s="181">
        <v>42</v>
      </c>
      <c r="T941" s="181">
        <v>429.6</v>
      </c>
      <c r="U941" s="181">
        <v>0</v>
      </c>
      <c r="V941" s="181">
        <v>0</v>
      </c>
      <c r="W941" s="181">
        <v>0</v>
      </c>
      <c r="X941" s="181">
        <v>0</v>
      </c>
      <c r="Y941" s="181">
        <v>0</v>
      </c>
      <c r="Z941" s="181">
        <v>0</v>
      </c>
      <c r="AA941" s="181">
        <v>0</v>
      </c>
      <c r="AB941" s="226">
        <f t="shared" si="240"/>
        <v>471.6</v>
      </c>
      <c r="AD941" s="223">
        <f t="shared" si="246"/>
        <v>44965</v>
      </c>
      <c r="AE941" s="301">
        <f>S941*Assumption!$K$7</f>
        <v>3486</v>
      </c>
      <c r="AF941" s="301">
        <f>T941*Assumption!$K$10</f>
        <v>17613.600000000002</v>
      </c>
      <c r="AG941" s="301">
        <f>U941*Assumption!$K$9</f>
        <v>0</v>
      </c>
      <c r="AH941" s="301">
        <f>V941*Assumption!$K$11</f>
        <v>0</v>
      </c>
      <c r="AI941" s="301">
        <f>W941*Assumption!$K$6</f>
        <v>0</v>
      </c>
      <c r="AJ941" s="301">
        <f>X941*Assumption!$K$8</f>
        <v>0</v>
      </c>
      <c r="AK941" s="301">
        <f>Y941*Assumption!$K$12</f>
        <v>0</v>
      </c>
      <c r="AL941" s="301">
        <f>Z941*Assumption!$K$14</f>
        <v>0</v>
      </c>
      <c r="AM941" s="301">
        <f>AA941*Assumption!$K$13</f>
        <v>0</v>
      </c>
      <c r="AN941" s="226">
        <f t="shared" si="241"/>
        <v>21099.600000000002</v>
      </c>
    </row>
    <row r="942" spans="2:40" x14ac:dyDescent="0.35">
      <c r="B942" s="223">
        <f t="shared" si="244"/>
        <v>44966</v>
      </c>
      <c r="C942" s="219">
        <v>168</v>
      </c>
      <c r="D942" s="219">
        <f t="shared" si="242"/>
        <v>483.84</v>
      </c>
      <c r="E942" s="242">
        <v>34</v>
      </c>
      <c r="F942" s="242">
        <v>21</v>
      </c>
      <c r="G942" s="242">
        <v>246</v>
      </c>
      <c r="H942" s="242">
        <v>18.48</v>
      </c>
      <c r="I942" s="242">
        <v>176</v>
      </c>
      <c r="J942" s="242">
        <v>5</v>
      </c>
      <c r="K942" s="242">
        <v>478</v>
      </c>
      <c r="L942" s="242">
        <v>252</v>
      </c>
      <c r="M942" s="181">
        <v>0</v>
      </c>
      <c r="N942" s="226">
        <v>0</v>
      </c>
      <c r="O942" s="3"/>
      <c r="P942" s="223">
        <f t="shared" si="245"/>
        <v>44966</v>
      </c>
      <c r="Q942" s="181">
        <v>168</v>
      </c>
      <c r="R942" s="181">
        <f t="shared" si="243"/>
        <v>483.84</v>
      </c>
      <c r="S942" s="181">
        <v>0</v>
      </c>
      <c r="T942" s="181">
        <v>470.40000000000003</v>
      </c>
      <c r="U942" s="181">
        <v>0</v>
      </c>
      <c r="V942" s="181">
        <v>0</v>
      </c>
      <c r="W942" s="181">
        <v>0</v>
      </c>
      <c r="X942" s="181">
        <v>0</v>
      </c>
      <c r="Y942" s="181">
        <v>0</v>
      </c>
      <c r="Z942" s="181">
        <v>0</v>
      </c>
      <c r="AA942" s="181">
        <v>0</v>
      </c>
      <c r="AB942" s="226">
        <f t="shared" si="240"/>
        <v>470.40000000000003</v>
      </c>
      <c r="AD942" s="223">
        <f t="shared" si="246"/>
        <v>44966</v>
      </c>
      <c r="AE942" s="301">
        <f>S942*Assumption!$K$7</f>
        <v>0</v>
      </c>
      <c r="AF942" s="301">
        <f>T942*Assumption!$K$10</f>
        <v>19286.400000000001</v>
      </c>
      <c r="AG942" s="301">
        <f>U942*Assumption!$K$9</f>
        <v>0</v>
      </c>
      <c r="AH942" s="301">
        <f>V942*Assumption!$K$11</f>
        <v>0</v>
      </c>
      <c r="AI942" s="301">
        <f>W942*Assumption!$K$6</f>
        <v>0</v>
      </c>
      <c r="AJ942" s="301">
        <f>X942*Assumption!$K$8</f>
        <v>0</v>
      </c>
      <c r="AK942" s="301">
        <f>Y942*Assumption!$K$12</f>
        <v>0</v>
      </c>
      <c r="AL942" s="301">
        <f>Z942*Assumption!$K$14</f>
        <v>0</v>
      </c>
      <c r="AM942" s="301">
        <f>AA942*Assumption!$K$13</f>
        <v>0</v>
      </c>
      <c r="AN942" s="226">
        <f t="shared" si="241"/>
        <v>19286.400000000001</v>
      </c>
    </row>
    <row r="943" spans="2:40" x14ac:dyDescent="0.35">
      <c r="B943" s="223">
        <f t="shared" si="244"/>
        <v>44967</v>
      </c>
      <c r="C943" s="219">
        <v>168</v>
      </c>
      <c r="D943" s="219">
        <f t="shared" si="242"/>
        <v>483.84</v>
      </c>
      <c r="E943" s="242">
        <v>34</v>
      </c>
      <c r="F943" s="242">
        <v>21</v>
      </c>
      <c r="G943" s="242">
        <v>246</v>
      </c>
      <c r="H943" s="242">
        <v>18.48</v>
      </c>
      <c r="I943" s="242">
        <v>176</v>
      </c>
      <c r="J943" s="242">
        <v>5</v>
      </c>
      <c r="K943" s="242">
        <v>478</v>
      </c>
      <c r="L943" s="242">
        <v>252</v>
      </c>
      <c r="M943" s="181">
        <v>0</v>
      </c>
      <c r="N943" s="226">
        <v>0</v>
      </c>
      <c r="O943" s="3"/>
      <c r="P943" s="223">
        <f t="shared" si="245"/>
        <v>44967</v>
      </c>
      <c r="Q943" s="181">
        <v>168</v>
      </c>
      <c r="R943" s="181">
        <f t="shared" si="243"/>
        <v>483.84</v>
      </c>
      <c r="S943" s="181">
        <v>48</v>
      </c>
      <c r="T943" s="181">
        <v>420</v>
      </c>
      <c r="U943" s="181">
        <v>0</v>
      </c>
      <c r="V943" s="181">
        <v>0</v>
      </c>
      <c r="W943" s="181">
        <v>0</v>
      </c>
      <c r="X943" s="181">
        <v>0</v>
      </c>
      <c r="Y943" s="181">
        <v>0</v>
      </c>
      <c r="Z943" s="181">
        <v>0</v>
      </c>
      <c r="AA943" s="181">
        <v>0</v>
      </c>
      <c r="AB943" s="226">
        <f t="shared" si="240"/>
        <v>468</v>
      </c>
      <c r="AD943" s="223">
        <f t="shared" si="246"/>
        <v>44967</v>
      </c>
      <c r="AE943" s="301">
        <f>S943*Assumption!$K$7</f>
        <v>3984</v>
      </c>
      <c r="AF943" s="301">
        <f>T943*Assumption!$K$10</f>
        <v>17220</v>
      </c>
      <c r="AG943" s="301">
        <f>U943*Assumption!$K$9</f>
        <v>0</v>
      </c>
      <c r="AH943" s="301">
        <f>V943*Assumption!$K$11</f>
        <v>0</v>
      </c>
      <c r="AI943" s="301">
        <f>W943*Assumption!$K$6</f>
        <v>0</v>
      </c>
      <c r="AJ943" s="301">
        <f>X943*Assumption!$K$8</f>
        <v>0</v>
      </c>
      <c r="AK943" s="301">
        <f>Y943*Assumption!$K$12</f>
        <v>0</v>
      </c>
      <c r="AL943" s="301">
        <f>Z943*Assumption!$K$14</f>
        <v>0</v>
      </c>
      <c r="AM943" s="301">
        <f>AA943*Assumption!$K$13</f>
        <v>0</v>
      </c>
      <c r="AN943" s="226">
        <f t="shared" si="241"/>
        <v>21204</v>
      </c>
    </row>
    <row r="944" spans="2:40" x14ac:dyDescent="0.35">
      <c r="B944" s="223">
        <f t="shared" si="244"/>
        <v>44968</v>
      </c>
      <c r="C944" s="219">
        <v>168</v>
      </c>
      <c r="D944" s="219">
        <f t="shared" si="242"/>
        <v>483.84</v>
      </c>
      <c r="E944" s="242">
        <v>34</v>
      </c>
      <c r="F944" s="242">
        <v>21</v>
      </c>
      <c r="G944" s="242">
        <v>246</v>
      </c>
      <c r="H944" s="242">
        <v>18.48</v>
      </c>
      <c r="I944" s="242">
        <v>176</v>
      </c>
      <c r="J944" s="242">
        <v>5</v>
      </c>
      <c r="K944" s="242">
        <v>478</v>
      </c>
      <c r="L944" s="242">
        <v>252</v>
      </c>
      <c r="M944" s="181">
        <v>0</v>
      </c>
      <c r="N944" s="226">
        <v>0</v>
      </c>
      <c r="O944" s="3"/>
      <c r="P944" s="223">
        <f t="shared" si="245"/>
        <v>44968</v>
      </c>
      <c r="Q944" s="181">
        <v>168</v>
      </c>
      <c r="R944" s="181">
        <f t="shared" si="243"/>
        <v>483.84</v>
      </c>
      <c r="S944" s="181">
        <v>0</v>
      </c>
      <c r="T944" s="181">
        <v>468</v>
      </c>
      <c r="U944" s="181">
        <v>0</v>
      </c>
      <c r="V944" s="181">
        <v>0</v>
      </c>
      <c r="W944" s="181">
        <v>0</v>
      </c>
      <c r="X944" s="181">
        <v>0</v>
      </c>
      <c r="Y944" s="181">
        <v>0</v>
      </c>
      <c r="Z944" s="181">
        <v>0</v>
      </c>
      <c r="AA944" s="181">
        <v>0</v>
      </c>
      <c r="AB944" s="226">
        <f t="shared" si="240"/>
        <v>468</v>
      </c>
      <c r="AD944" s="223">
        <f t="shared" si="246"/>
        <v>44968</v>
      </c>
      <c r="AE944" s="301">
        <f>S944*Assumption!$K$7</f>
        <v>0</v>
      </c>
      <c r="AF944" s="301">
        <f>T944*Assumption!$K$10</f>
        <v>19188</v>
      </c>
      <c r="AG944" s="301">
        <f>U944*Assumption!$K$9</f>
        <v>0</v>
      </c>
      <c r="AH944" s="301">
        <f>V944*Assumption!$K$11</f>
        <v>0</v>
      </c>
      <c r="AI944" s="301">
        <f>W944*Assumption!$K$6</f>
        <v>0</v>
      </c>
      <c r="AJ944" s="301">
        <f>X944*Assumption!$K$8</f>
        <v>0</v>
      </c>
      <c r="AK944" s="301">
        <f>Y944*Assumption!$K$12</f>
        <v>0</v>
      </c>
      <c r="AL944" s="301">
        <f>Z944*Assumption!$K$14</f>
        <v>0</v>
      </c>
      <c r="AM944" s="301">
        <f>AA944*Assumption!$K$13</f>
        <v>0</v>
      </c>
      <c r="AN944" s="226">
        <f t="shared" si="241"/>
        <v>19188</v>
      </c>
    </row>
    <row r="945" spans="2:40" x14ac:dyDescent="0.35">
      <c r="B945" s="223">
        <f t="shared" si="244"/>
        <v>44969</v>
      </c>
      <c r="C945" s="219">
        <v>168</v>
      </c>
      <c r="D945" s="219">
        <f t="shared" si="242"/>
        <v>483.84</v>
      </c>
      <c r="E945" s="242">
        <v>34</v>
      </c>
      <c r="F945" s="242">
        <v>21</v>
      </c>
      <c r="G945" s="242">
        <v>246</v>
      </c>
      <c r="H945" s="242">
        <v>18.48</v>
      </c>
      <c r="I945" s="242">
        <v>176</v>
      </c>
      <c r="J945" s="242">
        <v>5</v>
      </c>
      <c r="K945" s="242">
        <v>478</v>
      </c>
      <c r="L945" s="242">
        <v>252</v>
      </c>
      <c r="M945" s="181">
        <v>0</v>
      </c>
      <c r="N945" s="226">
        <v>0</v>
      </c>
      <c r="O945" s="3"/>
      <c r="P945" s="223">
        <f t="shared" si="245"/>
        <v>44969</v>
      </c>
      <c r="Q945" s="181">
        <v>168</v>
      </c>
      <c r="R945" s="181">
        <f t="shared" si="243"/>
        <v>483.84</v>
      </c>
      <c r="S945" s="181">
        <v>0</v>
      </c>
      <c r="T945" s="181">
        <v>465.6</v>
      </c>
      <c r="U945" s="181">
        <v>0</v>
      </c>
      <c r="V945" s="181">
        <v>0</v>
      </c>
      <c r="W945" s="181">
        <v>0</v>
      </c>
      <c r="X945" s="181">
        <v>0</v>
      </c>
      <c r="Y945" s="181">
        <v>0</v>
      </c>
      <c r="Z945" s="181">
        <v>0</v>
      </c>
      <c r="AA945" s="181">
        <v>0</v>
      </c>
      <c r="AB945" s="226">
        <f t="shared" si="240"/>
        <v>465.6</v>
      </c>
      <c r="AD945" s="223">
        <f t="shared" si="246"/>
        <v>44969</v>
      </c>
      <c r="AE945" s="301">
        <f>S945*Assumption!$K$7</f>
        <v>0</v>
      </c>
      <c r="AF945" s="301">
        <f>T945*Assumption!$K$10</f>
        <v>19089.600000000002</v>
      </c>
      <c r="AG945" s="301">
        <f>U945*Assumption!$K$9</f>
        <v>0</v>
      </c>
      <c r="AH945" s="301">
        <f>V945*Assumption!$K$11</f>
        <v>0</v>
      </c>
      <c r="AI945" s="301">
        <f>W945*Assumption!$K$6</f>
        <v>0</v>
      </c>
      <c r="AJ945" s="301">
        <f>X945*Assumption!$K$8</f>
        <v>0</v>
      </c>
      <c r="AK945" s="301">
        <f>Y945*Assumption!$K$12</f>
        <v>0</v>
      </c>
      <c r="AL945" s="301">
        <f>Z945*Assumption!$K$14</f>
        <v>0</v>
      </c>
      <c r="AM945" s="301">
        <f>AA945*Assumption!$K$13</f>
        <v>0</v>
      </c>
      <c r="AN945" s="226">
        <f t="shared" si="241"/>
        <v>19089.600000000002</v>
      </c>
    </row>
    <row r="946" spans="2:40" x14ac:dyDescent="0.35">
      <c r="B946" s="223">
        <f t="shared" si="244"/>
        <v>44970</v>
      </c>
      <c r="C946" s="181">
        <v>0</v>
      </c>
      <c r="D946" s="219">
        <f t="shared" si="242"/>
        <v>0</v>
      </c>
      <c r="E946" s="181">
        <v>0</v>
      </c>
      <c r="F946" s="181">
        <v>0</v>
      </c>
      <c r="G946" s="181">
        <v>0</v>
      </c>
      <c r="H946" s="181">
        <v>0</v>
      </c>
      <c r="I946" s="181">
        <v>0</v>
      </c>
      <c r="J946" s="181">
        <v>0</v>
      </c>
      <c r="K946" s="181">
        <v>0</v>
      </c>
      <c r="L946" s="181">
        <v>0</v>
      </c>
      <c r="M946" s="181">
        <v>0</v>
      </c>
      <c r="N946" s="226">
        <v>0</v>
      </c>
      <c r="O946" s="3"/>
      <c r="P946" s="223">
        <f t="shared" si="245"/>
        <v>44970</v>
      </c>
      <c r="Q946" s="181">
        <v>0</v>
      </c>
      <c r="R946" s="181">
        <f t="shared" si="243"/>
        <v>0</v>
      </c>
      <c r="S946" s="181">
        <v>0</v>
      </c>
      <c r="T946" s="181">
        <v>0</v>
      </c>
      <c r="U946" s="181">
        <v>0</v>
      </c>
      <c r="V946" s="181">
        <v>0</v>
      </c>
      <c r="W946" s="181">
        <v>0</v>
      </c>
      <c r="X946" s="181">
        <v>0</v>
      </c>
      <c r="Y946" s="181">
        <v>0</v>
      </c>
      <c r="Z946" s="181">
        <v>0</v>
      </c>
      <c r="AA946" s="181">
        <v>0</v>
      </c>
      <c r="AB946" s="226">
        <f t="shared" si="240"/>
        <v>0</v>
      </c>
      <c r="AD946" s="223">
        <f t="shared" si="246"/>
        <v>44970</v>
      </c>
      <c r="AE946" s="301">
        <f>S946*Assumption!$K$7</f>
        <v>0</v>
      </c>
      <c r="AF946" s="301">
        <f>T946*Assumption!$K$10</f>
        <v>0</v>
      </c>
      <c r="AG946" s="301">
        <f>U946*Assumption!$K$9</f>
        <v>0</v>
      </c>
      <c r="AH946" s="301">
        <f>V946*Assumption!$K$11</f>
        <v>0</v>
      </c>
      <c r="AI946" s="301">
        <f>W946*Assumption!$K$6</f>
        <v>0</v>
      </c>
      <c r="AJ946" s="301">
        <f>X946*Assumption!$K$8</f>
        <v>0</v>
      </c>
      <c r="AK946" s="301">
        <f>Y946*Assumption!$K$12</f>
        <v>0</v>
      </c>
      <c r="AL946" s="301">
        <f>Z946*Assumption!$K$14</f>
        <v>0</v>
      </c>
      <c r="AM946" s="301">
        <f>AA946*Assumption!$K$13</f>
        <v>0</v>
      </c>
      <c r="AN946" s="226">
        <f t="shared" si="241"/>
        <v>0</v>
      </c>
    </row>
    <row r="947" spans="2:40" x14ac:dyDescent="0.35">
      <c r="B947" s="223">
        <f t="shared" si="244"/>
        <v>44971</v>
      </c>
      <c r="C947" s="181">
        <v>0</v>
      </c>
      <c r="D947" s="219">
        <f t="shared" si="242"/>
        <v>0</v>
      </c>
      <c r="E947" s="181">
        <v>0</v>
      </c>
      <c r="F947" s="181">
        <v>0</v>
      </c>
      <c r="G947" s="181">
        <v>0</v>
      </c>
      <c r="H947" s="181">
        <v>0</v>
      </c>
      <c r="I947" s="181">
        <v>0</v>
      </c>
      <c r="J947" s="181">
        <v>0</v>
      </c>
      <c r="K947" s="181">
        <v>0</v>
      </c>
      <c r="L947" s="181">
        <v>0</v>
      </c>
      <c r="M947" s="181">
        <v>0</v>
      </c>
      <c r="N947" s="226">
        <v>0</v>
      </c>
      <c r="O947" s="3"/>
      <c r="P947" s="223">
        <f t="shared" si="245"/>
        <v>44971</v>
      </c>
      <c r="Q947" s="181">
        <v>0</v>
      </c>
      <c r="R947" s="181">
        <f t="shared" si="243"/>
        <v>0</v>
      </c>
      <c r="S947" s="181">
        <v>0</v>
      </c>
      <c r="T947" s="181">
        <v>0</v>
      </c>
      <c r="U947" s="181">
        <v>0</v>
      </c>
      <c r="V947" s="181">
        <v>0</v>
      </c>
      <c r="W947" s="181">
        <v>0</v>
      </c>
      <c r="X947" s="181">
        <v>0</v>
      </c>
      <c r="Y947" s="181">
        <v>0</v>
      </c>
      <c r="Z947" s="181">
        <v>0</v>
      </c>
      <c r="AA947" s="181">
        <v>0</v>
      </c>
      <c r="AB947" s="226">
        <f t="shared" si="240"/>
        <v>0</v>
      </c>
      <c r="AD947" s="223">
        <f t="shared" si="246"/>
        <v>44971</v>
      </c>
      <c r="AE947" s="301">
        <f>S947*Assumption!$K$7</f>
        <v>0</v>
      </c>
      <c r="AF947" s="301">
        <f>T947*Assumption!$K$10</f>
        <v>0</v>
      </c>
      <c r="AG947" s="301">
        <f>U947*Assumption!$K$9</f>
        <v>0</v>
      </c>
      <c r="AH947" s="301">
        <f>V947*Assumption!$K$11</f>
        <v>0</v>
      </c>
      <c r="AI947" s="301">
        <f>W947*Assumption!$K$6</f>
        <v>0</v>
      </c>
      <c r="AJ947" s="301">
        <f>X947*Assumption!$K$8</f>
        <v>0</v>
      </c>
      <c r="AK947" s="301">
        <f>Y947*Assumption!$K$12</f>
        <v>0</v>
      </c>
      <c r="AL947" s="301">
        <f>Z947*Assumption!$K$14</f>
        <v>0</v>
      </c>
      <c r="AM947" s="301">
        <f>AA947*Assumption!$K$13</f>
        <v>0</v>
      </c>
      <c r="AN947" s="226">
        <f t="shared" si="241"/>
        <v>0</v>
      </c>
    </row>
    <row r="948" spans="2:40" x14ac:dyDescent="0.35">
      <c r="B948" s="223">
        <f t="shared" si="244"/>
        <v>44972</v>
      </c>
      <c r="C948" s="181">
        <v>0</v>
      </c>
      <c r="D948" s="219">
        <f t="shared" si="242"/>
        <v>0</v>
      </c>
      <c r="E948" s="181">
        <v>0</v>
      </c>
      <c r="F948" s="181">
        <v>0</v>
      </c>
      <c r="G948" s="181">
        <v>0</v>
      </c>
      <c r="H948" s="181">
        <v>0</v>
      </c>
      <c r="I948" s="181">
        <v>0</v>
      </c>
      <c r="J948" s="181">
        <v>0</v>
      </c>
      <c r="K948" s="181">
        <v>0</v>
      </c>
      <c r="L948" s="181">
        <v>0</v>
      </c>
      <c r="M948" s="181">
        <v>0</v>
      </c>
      <c r="N948" s="226">
        <v>0</v>
      </c>
      <c r="O948" s="3"/>
      <c r="P948" s="223">
        <f t="shared" si="245"/>
        <v>44972</v>
      </c>
      <c r="Q948" s="181">
        <v>0</v>
      </c>
      <c r="R948" s="181">
        <f t="shared" si="243"/>
        <v>0</v>
      </c>
      <c r="S948" s="181">
        <v>0</v>
      </c>
      <c r="T948" s="181">
        <v>0</v>
      </c>
      <c r="U948" s="181">
        <v>0</v>
      </c>
      <c r="V948" s="181">
        <v>0</v>
      </c>
      <c r="W948" s="181">
        <v>0</v>
      </c>
      <c r="X948" s="181">
        <v>0</v>
      </c>
      <c r="Y948" s="181">
        <v>0</v>
      </c>
      <c r="Z948" s="181">
        <v>0</v>
      </c>
      <c r="AA948" s="181">
        <v>0</v>
      </c>
      <c r="AB948" s="226">
        <f t="shared" si="240"/>
        <v>0</v>
      </c>
      <c r="AD948" s="223">
        <f t="shared" si="246"/>
        <v>44972</v>
      </c>
      <c r="AE948" s="301">
        <f>S948*Assumption!$K$7</f>
        <v>0</v>
      </c>
      <c r="AF948" s="301">
        <f>T948*Assumption!$K$10</f>
        <v>0</v>
      </c>
      <c r="AG948" s="301">
        <f>U948*Assumption!$K$9</f>
        <v>0</v>
      </c>
      <c r="AH948" s="301">
        <f>V948*Assumption!$K$11</f>
        <v>0</v>
      </c>
      <c r="AI948" s="301">
        <f>W948*Assumption!$K$6</f>
        <v>0</v>
      </c>
      <c r="AJ948" s="301">
        <f>X948*Assumption!$K$8</f>
        <v>0</v>
      </c>
      <c r="AK948" s="301">
        <f>Y948*Assumption!$K$12</f>
        <v>0</v>
      </c>
      <c r="AL948" s="301">
        <f>Z948*Assumption!$K$14</f>
        <v>0</v>
      </c>
      <c r="AM948" s="301">
        <f>AA948*Assumption!$K$13</f>
        <v>0</v>
      </c>
      <c r="AN948" s="226">
        <f t="shared" si="241"/>
        <v>0</v>
      </c>
    </row>
    <row r="949" spans="2:40" x14ac:dyDescent="0.35">
      <c r="B949" s="223">
        <f t="shared" si="244"/>
        <v>44973</v>
      </c>
      <c r="C949" s="181">
        <v>0</v>
      </c>
      <c r="D949" s="219">
        <f t="shared" si="242"/>
        <v>0</v>
      </c>
      <c r="E949" s="181">
        <v>0</v>
      </c>
      <c r="F949" s="181">
        <v>0</v>
      </c>
      <c r="G949" s="181">
        <v>0</v>
      </c>
      <c r="H949" s="181">
        <v>0</v>
      </c>
      <c r="I949" s="181">
        <v>0</v>
      </c>
      <c r="J949" s="181">
        <v>0</v>
      </c>
      <c r="K949" s="181">
        <v>0</v>
      </c>
      <c r="L949" s="181">
        <v>0</v>
      </c>
      <c r="M949" s="181">
        <v>0</v>
      </c>
      <c r="N949" s="226">
        <v>0</v>
      </c>
      <c r="O949" s="3"/>
      <c r="P949" s="223">
        <f t="shared" si="245"/>
        <v>44973</v>
      </c>
      <c r="Q949" s="181">
        <v>0</v>
      </c>
      <c r="R949" s="181">
        <f t="shared" si="243"/>
        <v>0</v>
      </c>
      <c r="S949" s="181">
        <v>0</v>
      </c>
      <c r="T949" s="181">
        <v>0</v>
      </c>
      <c r="U949" s="181">
        <v>0</v>
      </c>
      <c r="V949" s="181">
        <v>0</v>
      </c>
      <c r="W949" s="181">
        <v>0</v>
      </c>
      <c r="X949" s="181">
        <v>0</v>
      </c>
      <c r="Y949" s="181">
        <v>0</v>
      </c>
      <c r="Z949" s="181">
        <v>0</v>
      </c>
      <c r="AA949" s="181">
        <v>0</v>
      </c>
      <c r="AB949" s="226">
        <f t="shared" si="240"/>
        <v>0</v>
      </c>
      <c r="AD949" s="223">
        <f t="shared" si="246"/>
        <v>44973</v>
      </c>
      <c r="AE949" s="301">
        <f>S949*Assumption!$K$7</f>
        <v>0</v>
      </c>
      <c r="AF949" s="301">
        <f>T949*Assumption!$K$10</f>
        <v>0</v>
      </c>
      <c r="AG949" s="301">
        <f>U949*Assumption!$K$9</f>
        <v>0</v>
      </c>
      <c r="AH949" s="301">
        <f>V949*Assumption!$K$11</f>
        <v>0</v>
      </c>
      <c r="AI949" s="301">
        <f>W949*Assumption!$K$6</f>
        <v>0</v>
      </c>
      <c r="AJ949" s="301">
        <f>X949*Assumption!$K$8</f>
        <v>0</v>
      </c>
      <c r="AK949" s="301">
        <f>Y949*Assumption!$K$12</f>
        <v>0</v>
      </c>
      <c r="AL949" s="301">
        <f>Z949*Assumption!$K$14</f>
        <v>0</v>
      </c>
      <c r="AM949" s="301">
        <f>AA949*Assumption!$K$13</f>
        <v>0</v>
      </c>
      <c r="AN949" s="226">
        <f t="shared" si="241"/>
        <v>0</v>
      </c>
    </row>
    <row r="950" spans="2:40" x14ac:dyDescent="0.35">
      <c r="B950" s="223">
        <f t="shared" si="244"/>
        <v>44974</v>
      </c>
      <c r="C950" s="181">
        <v>0</v>
      </c>
      <c r="D950" s="219">
        <f t="shared" si="242"/>
        <v>0</v>
      </c>
      <c r="E950" s="181">
        <v>0</v>
      </c>
      <c r="F950" s="181">
        <v>0</v>
      </c>
      <c r="G950" s="181">
        <v>0</v>
      </c>
      <c r="H950" s="181">
        <v>0</v>
      </c>
      <c r="I950" s="181">
        <v>0</v>
      </c>
      <c r="J950" s="181">
        <v>0</v>
      </c>
      <c r="K950" s="181">
        <v>0</v>
      </c>
      <c r="L950" s="181">
        <v>0</v>
      </c>
      <c r="M950" s="181">
        <v>0</v>
      </c>
      <c r="N950" s="226">
        <v>0</v>
      </c>
      <c r="O950" s="3"/>
      <c r="P950" s="223">
        <f t="shared" si="245"/>
        <v>44974</v>
      </c>
      <c r="Q950" s="181">
        <v>0</v>
      </c>
      <c r="R950" s="181">
        <f t="shared" si="243"/>
        <v>0</v>
      </c>
      <c r="S950" s="181">
        <v>0</v>
      </c>
      <c r="T950" s="181">
        <v>0</v>
      </c>
      <c r="U950" s="181">
        <v>0</v>
      </c>
      <c r="V950" s="181">
        <v>0</v>
      </c>
      <c r="W950" s="181">
        <v>0</v>
      </c>
      <c r="X950" s="181">
        <v>0</v>
      </c>
      <c r="Y950" s="181">
        <v>0</v>
      </c>
      <c r="Z950" s="181">
        <v>0</v>
      </c>
      <c r="AA950" s="181">
        <v>0</v>
      </c>
      <c r="AB950" s="226">
        <f t="shared" si="240"/>
        <v>0</v>
      </c>
      <c r="AD950" s="223">
        <f t="shared" si="246"/>
        <v>44974</v>
      </c>
      <c r="AE950" s="301">
        <f>S950*Assumption!$K$7</f>
        <v>0</v>
      </c>
      <c r="AF950" s="301">
        <f>T950*Assumption!$K$10</f>
        <v>0</v>
      </c>
      <c r="AG950" s="301">
        <f>U950*Assumption!$K$9</f>
        <v>0</v>
      </c>
      <c r="AH950" s="301">
        <f>V950*Assumption!$K$11</f>
        <v>0</v>
      </c>
      <c r="AI950" s="301">
        <f>W950*Assumption!$K$6</f>
        <v>0</v>
      </c>
      <c r="AJ950" s="301">
        <f>X950*Assumption!$K$8</f>
        <v>0</v>
      </c>
      <c r="AK950" s="301">
        <f>Y950*Assumption!$K$12</f>
        <v>0</v>
      </c>
      <c r="AL950" s="301">
        <f>Z950*Assumption!$K$14</f>
        <v>0</v>
      </c>
      <c r="AM950" s="301">
        <f>AA950*Assumption!$K$13</f>
        <v>0</v>
      </c>
      <c r="AN950" s="226">
        <f t="shared" si="241"/>
        <v>0</v>
      </c>
    </row>
    <row r="951" spans="2:40" x14ac:dyDescent="0.35">
      <c r="B951" s="223">
        <f t="shared" si="244"/>
        <v>44975</v>
      </c>
      <c r="C951" s="181">
        <v>0</v>
      </c>
      <c r="D951" s="219">
        <f t="shared" si="242"/>
        <v>0</v>
      </c>
      <c r="E951" s="181">
        <v>0</v>
      </c>
      <c r="F951" s="181">
        <v>0</v>
      </c>
      <c r="G951" s="181">
        <v>0</v>
      </c>
      <c r="H951" s="181">
        <v>0</v>
      </c>
      <c r="I951" s="181">
        <v>0</v>
      </c>
      <c r="J951" s="181">
        <v>0</v>
      </c>
      <c r="K951" s="181">
        <v>0</v>
      </c>
      <c r="L951" s="181">
        <v>0</v>
      </c>
      <c r="M951" s="181">
        <v>0</v>
      </c>
      <c r="N951" s="226">
        <v>0</v>
      </c>
      <c r="O951" s="3"/>
      <c r="P951" s="223">
        <f t="shared" si="245"/>
        <v>44975</v>
      </c>
      <c r="Q951" s="181">
        <v>0</v>
      </c>
      <c r="R951" s="181">
        <f t="shared" si="243"/>
        <v>0</v>
      </c>
      <c r="S951" s="181">
        <v>0</v>
      </c>
      <c r="T951" s="181">
        <v>0</v>
      </c>
      <c r="U951" s="181">
        <v>0</v>
      </c>
      <c r="V951" s="181">
        <v>0</v>
      </c>
      <c r="W951" s="181">
        <v>0</v>
      </c>
      <c r="X951" s="181">
        <v>0</v>
      </c>
      <c r="Y951" s="181">
        <v>0</v>
      </c>
      <c r="Z951" s="181">
        <v>0</v>
      </c>
      <c r="AA951" s="181">
        <v>0</v>
      </c>
      <c r="AB951" s="226">
        <f t="shared" si="240"/>
        <v>0</v>
      </c>
      <c r="AD951" s="223">
        <f t="shared" si="246"/>
        <v>44975</v>
      </c>
      <c r="AE951" s="301">
        <f>S951*Assumption!$K$7</f>
        <v>0</v>
      </c>
      <c r="AF951" s="301">
        <f>T951*Assumption!$K$10</f>
        <v>0</v>
      </c>
      <c r="AG951" s="301">
        <f>U951*Assumption!$K$9</f>
        <v>0</v>
      </c>
      <c r="AH951" s="301">
        <f>V951*Assumption!$K$11</f>
        <v>0</v>
      </c>
      <c r="AI951" s="301">
        <f>W951*Assumption!$K$6</f>
        <v>0</v>
      </c>
      <c r="AJ951" s="301">
        <f>X951*Assumption!$K$8</f>
        <v>0</v>
      </c>
      <c r="AK951" s="301">
        <f>Y951*Assumption!$K$12</f>
        <v>0</v>
      </c>
      <c r="AL951" s="301">
        <f>Z951*Assumption!$K$14</f>
        <v>0</v>
      </c>
      <c r="AM951" s="301">
        <f>AA951*Assumption!$K$13</f>
        <v>0</v>
      </c>
      <c r="AN951" s="226">
        <f t="shared" si="241"/>
        <v>0</v>
      </c>
    </row>
    <row r="952" spans="2:40" x14ac:dyDescent="0.35">
      <c r="B952" s="223">
        <f t="shared" si="244"/>
        <v>44976</v>
      </c>
      <c r="C952" s="181">
        <v>0</v>
      </c>
      <c r="D952" s="219">
        <f t="shared" si="242"/>
        <v>0</v>
      </c>
      <c r="E952" s="181">
        <v>0</v>
      </c>
      <c r="F952" s="181">
        <v>0</v>
      </c>
      <c r="G952" s="181">
        <v>0</v>
      </c>
      <c r="H952" s="181">
        <v>0</v>
      </c>
      <c r="I952" s="181">
        <v>0</v>
      </c>
      <c r="J952" s="181">
        <v>0</v>
      </c>
      <c r="K952" s="181">
        <v>0</v>
      </c>
      <c r="L952" s="181">
        <v>0</v>
      </c>
      <c r="M952" s="181">
        <v>0</v>
      </c>
      <c r="N952" s="226">
        <v>0</v>
      </c>
      <c r="O952" s="3"/>
      <c r="P952" s="223">
        <f t="shared" si="245"/>
        <v>44976</v>
      </c>
      <c r="Q952" s="181">
        <v>0</v>
      </c>
      <c r="R952" s="181">
        <f t="shared" si="243"/>
        <v>0</v>
      </c>
      <c r="S952" s="181">
        <v>0</v>
      </c>
      <c r="T952" s="181">
        <v>0</v>
      </c>
      <c r="U952" s="181">
        <v>0</v>
      </c>
      <c r="V952" s="181">
        <v>0</v>
      </c>
      <c r="W952" s="181">
        <v>0</v>
      </c>
      <c r="X952" s="181">
        <v>0</v>
      </c>
      <c r="Y952" s="181">
        <v>0</v>
      </c>
      <c r="Z952" s="181">
        <v>0</v>
      </c>
      <c r="AA952" s="181">
        <v>0</v>
      </c>
      <c r="AB952" s="226">
        <f t="shared" si="240"/>
        <v>0</v>
      </c>
      <c r="AD952" s="223">
        <f t="shared" si="246"/>
        <v>44976</v>
      </c>
      <c r="AE952" s="301">
        <f>S952*Assumption!$K$7</f>
        <v>0</v>
      </c>
      <c r="AF952" s="301">
        <f>T952*Assumption!$K$10</f>
        <v>0</v>
      </c>
      <c r="AG952" s="301">
        <f>U952*Assumption!$K$9</f>
        <v>0</v>
      </c>
      <c r="AH952" s="301">
        <f>V952*Assumption!$K$11</f>
        <v>0</v>
      </c>
      <c r="AI952" s="301">
        <f>W952*Assumption!$K$6</f>
        <v>0</v>
      </c>
      <c r="AJ952" s="301">
        <f>X952*Assumption!$K$8</f>
        <v>0</v>
      </c>
      <c r="AK952" s="301">
        <f>Y952*Assumption!$K$12</f>
        <v>0</v>
      </c>
      <c r="AL952" s="301">
        <f>Z952*Assumption!$K$14</f>
        <v>0</v>
      </c>
      <c r="AM952" s="301">
        <f>AA952*Assumption!$K$13</f>
        <v>0</v>
      </c>
      <c r="AN952" s="226">
        <f t="shared" si="241"/>
        <v>0</v>
      </c>
    </row>
    <row r="953" spans="2:40" x14ac:dyDescent="0.35">
      <c r="B953" s="223">
        <f t="shared" si="244"/>
        <v>44977</v>
      </c>
      <c r="C953" s="181">
        <v>0</v>
      </c>
      <c r="D953" s="219">
        <f t="shared" si="242"/>
        <v>0</v>
      </c>
      <c r="E953" s="181">
        <v>0</v>
      </c>
      <c r="F953" s="181">
        <v>0</v>
      </c>
      <c r="G953" s="181">
        <v>0</v>
      </c>
      <c r="H953" s="181">
        <v>0</v>
      </c>
      <c r="I953" s="181">
        <v>0</v>
      </c>
      <c r="J953" s="181">
        <v>0</v>
      </c>
      <c r="K953" s="181">
        <v>0</v>
      </c>
      <c r="L953" s="181">
        <v>0</v>
      </c>
      <c r="M953" s="181">
        <v>0</v>
      </c>
      <c r="N953" s="226">
        <v>0</v>
      </c>
      <c r="O953" s="3"/>
      <c r="P953" s="223">
        <f t="shared" si="245"/>
        <v>44977</v>
      </c>
      <c r="Q953" s="181">
        <v>0</v>
      </c>
      <c r="R953" s="181">
        <f t="shared" si="243"/>
        <v>0</v>
      </c>
      <c r="S953" s="181">
        <v>0</v>
      </c>
      <c r="T953" s="181">
        <v>0</v>
      </c>
      <c r="U953" s="181">
        <v>0</v>
      </c>
      <c r="V953" s="181">
        <v>0</v>
      </c>
      <c r="W953" s="181">
        <v>0</v>
      </c>
      <c r="X953" s="181">
        <v>0</v>
      </c>
      <c r="Y953" s="181">
        <v>0</v>
      </c>
      <c r="Z953" s="181">
        <v>0</v>
      </c>
      <c r="AA953" s="181">
        <v>0</v>
      </c>
      <c r="AB953" s="226">
        <f t="shared" si="240"/>
        <v>0</v>
      </c>
      <c r="AD953" s="223">
        <f t="shared" si="246"/>
        <v>44977</v>
      </c>
      <c r="AE953" s="301">
        <f>S953*Assumption!$K$7</f>
        <v>0</v>
      </c>
      <c r="AF953" s="301">
        <f>T953*Assumption!$K$10</f>
        <v>0</v>
      </c>
      <c r="AG953" s="301">
        <f>U953*Assumption!$K$9</f>
        <v>0</v>
      </c>
      <c r="AH953" s="301">
        <f>V953*Assumption!$K$11</f>
        <v>0</v>
      </c>
      <c r="AI953" s="301">
        <f>W953*Assumption!$K$6</f>
        <v>0</v>
      </c>
      <c r="AJ953" s="301">
        <f>X953*Assumption!$K$8</f>
        <v>0</v>
      </c>
      <c r="AK953" s="301">
        <f>Y953*Assumption!$K$12</f>
        <v>0</v>
      </c>
      <c r="AL953" s="301">
        <f>Z953*Assumption!$K$14</f>
        <v>0</v>
      </c>
      <c r="AM953" s="301">
        <f>AA953*Assumption!$K$13</f>
        <v>0</v>
      </c>
      <c r="AN953" s="226">
        <f t="shared" si="241"/>
        <v>0</v>
      </c>
    </row>
    <row r="954" spans="2:40" x14ac:dyDescent="0.35">
      <c r="B954" s="223">
        <f t="shared" si="244"/>
        <v>44978</v>
      </c>
      <c r="C954" s="181">
        <v>0</v>
      </c>
      <c r="D954" s="219">
        <f t="shared" si="242"/>
        <v>0</v>
      </c>
      <c r="E954" s="181">
        <v>0</v>
      </c>
      <c r="F954" s="181">
        <v>0</v>
      </c>
      <c r="G954" s="181">
        <v>0</v>
      </c>
      <c r="H954" s="181">
        <v>0</v>
      </c>
      <c r="I954" s="181">
        <v>0</v>
      </c>
      <c r="J954" s="181">
        <v>0</v>
      </c>
      <c r="K954" s="181">
        <v>0</v>
      </c>
      <c r="L954" s="181">
        <v>0</v>
      </c>
      <c r="M954" s="181">
        <v>0</v>
      </c>
      <c r="N954" s="226">
        <v>0</v>
      </c>
      <c r="O954" s="3"/>
      <c r="P954" s="223">
        <f t="shared" si="245"/>
        <v>44978</v>
      </c>
      <c r="Q954" s="181">
        <v>0</v>
      </c>
      <c r="R954" s="181">
        <f t="shared" si="243"/>
        <v>0</v>
      </c>
      <c r="S954" s="181">
        <v>0</v>
      </c>
      <c r="T954" s="181">
        <v>0</v>
      </c>
      <c r="U954" s="181">
        <v>0</v>
      </c>
      <c r="V954" s="181">
        <v>0</v>
      </c>
      <c r="W954" s="181">
        <v>0</v>
      </c>
      <c r="X954" s="181">
        <v>0</v>
      </c>
      <c r="Y954" s="181">
        <v>0</v>
      </c>
      <c r="Z954" s="181">
        <v>0</v>
      </c>
      <c r="AA954" s="181">
        <v>0</v>
      </c>
      <c r="AB954" s="226">
        <f t="shared" si="240"/>
        <v>0</v>
      </c>
      <c r="AD954" s="223">
        <f t="shared" si="246"/>
        <v>44978</v>
      </c>
      <c r="AE954" s="301">
        <f>S954*Assumption!$K$7</f>
        <v>0</v>
      </c>
      <c r="AF954" s="301">
        <f>T954*Assumption!$K$10</f>
        <v>0</v>
      </c>
      <c r="AG954" s="301">
        <f>U954*Assumption!$K$9</f>
        <v>0</v>
      </c>
      <c r="AH954" s="301">
        <f>V954*Assumption!$K$11</f>
        <v>0</v>
      </c>
      <c r="AI954" s="301">
        <f>W954*Assumption!$K$6</f>
        <v>0</v>
      </c>
      <c r="AJ954" s="301">
        <f>X954*Assumption!$K$8</f>
        <v>0</v>
      </c>
      <c r="AK954" s="301">
        <f>Y954*Assumption!$K$12</f>
        <v>0</v>
      </c>
      <c r="AL954" s="301">
        <f>Z954*Assumption!$K$14</f>
        <v>0</v>
      </c>
      <c r="AM954" s="301">
        <f>AA954*Assumption!$K$13</f>
        <v>0</v>
      </c>
      <c r="AN954" s="226">
        <f t="shared" si="241"/>
        <v>0</v>
      </c>
    </row>
    <row r="955" spans="2:40" x14ac:dyDescent="0.35">
      <c r="B955" s="223">
        <f t="shared" si="244"/>
        <v>44979</v>
      </c>
      <c r="C955" s="219">
        <v>168</v>
      </c>
      <c r="D955" s="219">
        <f t="shared" si="242"/>
        <v>483.84</v>
      </c>
      <c r="E955" s="242">
        <v>33.15</v>
      </c>
      <c r="F955" s="242">
        <v>21</v>
      </c>
      <c r="G955" s="242">
        <v>247</v>
      </c>
      <c r="H955" s="242">
        <v>18.48</v>
      </c>
      <c r="I955" s="242">
        <v>179</v>
      </c>
      <c r="J955" s="242">
        <v>5</v>
      </c>
      <c r="K955" s="242">
        <v>479</v>
      </c>
      <c r="L955" s="242">
        <v>252</v>
      </c>
      <c r="M955" s="181">
        <v>0</v>
      </c>
      <c r="N955" s="226">
        <v>0</v>
      </c>
      <c r="O955" s="3"/>
      <c r="P955" s="223">
        <f t="shared" si="245"/>
        <v>44979</v>
      </c>
      <c r="Q955" s="181">
        <v>168</v>
      </c>
      <c r="R955" s="181">
        <f t="shared" si="243"/>
        <v>483.84</v>
      </c>
      <c r="S955" s="181">
        <v>466.8</v>
      </c>
      <c r="T955" s="181">
        <v>0</v>
      </c>
      <c r="U955" s="181">
        <v>0</v>
      </c>
      <c r="V955" s="181">
        <v>0</v>
      </c>
      <c r="W955" s="181">
        <v>0</v>
      </c>
      <c r="X955" s="181">
        <v>0</v>
      </c>
      <c r="Y955" s="181">
        <v>0</v>
      </c>
      <c r="Z955" s="181">
        <v>0</v>
      </c>
      <c r="AA955" s="181">
        <v>0</v>
      </c>
      <c r="AB955" s="226">
        <f t="shared" si="240"/>
        <v>466.8</v>
      </c>
      <c r="AD955" s="223">
        <f t="shared" si="246"/>
        <v>44979</v>
      </c>
      <c r="AE955" s="301">
        <f>S955*Assumption!$K$7</f>
        <v>38744.400000000001</v>
      </c>
      <c r="AF955" s="301">
        <f>T955*Assumption!$K$10</f>
        <v>0</v>
      </c>
      <c r="AG955" s="301">
        <f>U955*Assumption!$K$9</f>
        <v>0</v>
      </c>
      <c r="AH955" s="301">
        <f>V955*Assumption!$K$11</f>
        <v>0</v>
      </c>
      <c r="AI955" s="301">
        <f>W955*Assumption!$K$6</f>
        <v>0</v>
      </c>
      <c r="AJ955" s="301">
        <f>X955*Assumption!$K$8</f>
        <v>0</v>
      </c>
      <c r="AK955" s="301">
        <f>Y955*Assumption!$K$12</f>
        <v>0</v>
      </c>
      <c r="AL955" s="301">
        <f>Z955*Assumption!$K$14</f>
        <v>0</v>
      </c>
      <c r="AM955" s="301">
        <f>AA955*Assumption!$K$13</f>
        <v>0</v>
      </c>
      <c r="AN955" s="226">
        <f t="shared" si="241"/>
        <v>38744.400000000001</v>
      </c>
    </row>
    <row r="956" spans="2:40" x14ac:dyDescent="0.35">
      <c r="B956" s="223">
        <f t="shared" si="244"/>
        <v>44980</v>
      </c>
      <c r="C956" s="219">
        <v>168</v>
      </c>
      <c r="D956" s="219">
        <f t="shared" si="242"/>
        <v>483.84</v>
      </c>
      <c r="E956" s="242">
        <v>33.15</v>
      </c>
      <c r="F956" s="242">
        <v>21</v>
      </c>
      <c r="G956" s="242">
        <v>247</v>
      </c>
      <c r="H956" s="242">
        <v>18.48</v>
      </c>
      <c r="I956" s="242">
        <v>179</v>
      </c>
      <c r="J956" s="242">
        <v>5</v>
      </c>
      <c r="K956" s="242">
        <v>479</v>
      </c>
      <c r="L956" s="242">
        <v>252</v>
      </c>
      <c r="M956" s="181">
        <v>0</v>
      </c>
      <c r="N956" s="226">
        <v>0</v>
      </c>
      <c r="O956" s="3"/>
      <c r="P956" s="223">
        <f t="shared" si="245"/>
        <v>44980</v>
      </c>
      <c r="Q956" s="181">
        <v>168</v>
      </c>
      <c r="R956" s="181">
        <f t="shared" si="243"/>
        <v>483.84</v>
      </c>
      <c r="S956" s="181">
        <v>0</v>
      </c>
      <c r="T956" s="181">
        <v>470.40000000000003</v>
      </c>
      <c r="U956" s="181">
        <v>0</v>
      </c>
      <c r="V956" s="181">
        <v>0</v>
      </c>
      <c r="W956" s="181">
        <v>0</v>
      </c>
      <c r="X956" s="181">
        <v>0</v>
      </c>
      <c r="Y956" s="181">
        <v>0</v>
      </c>
      <c r="Z956" s="181">
        <v>0</v>
      </c>
      <c r="AA956" s="181">
        <v>0</v>
      </c>
      <c r="AB956" s="226">
        <f t="shared" si="240"/>
        <v>470.40000000000003</v>
      </c>
      <c r="AD956" s="223">
        <f t="shared" si="246"/>
        <v>44980</v>
      </c>
      <c r="AE956" s="301">
        <f>S956*Assumption!$K$7</f>
        <v>0</v>
      </c>
      <c r="AF956" s="301">
        <f>T956*Assumption!$K$10</f>
        <v>19286.400000000001</v>
      </c>
      <c r="AG956" s="301">
        <f>U956*Assumption!$K$9</f>
        <v>0</v>
      </c>
      <c r="AH956" s="301">
        <f>V956*Assumption!$K$11</f>
        <v>0</v>
      </c>
      <c r="AI956" s="301">
        <f>W956*Assumption!$K$6</f>
        <v>0</v>
      </c>
      <c r="AJ956" s="301">
        <f>X956*Assumption!$K$8</f>
        <v>0</v>
      </c>
      <c r="AK956" s="301">
        <f>Y956*Assumption!$K$12</f>
        <v>0</v>
      </c>
      <c r="AL956" s="301">
        <f>Z956*Assumption!$K$14</f>
        <v>0</v>
      </c>
      <c r="AM956" s="301">
        <f>AA956*Assumption!$K$13</f>
        <v>0</v>
      </c>
      <c r="AN956" s="226">
        <f t="shared" si="241"/>
        <v>19286.400000000001</v>
      </c>
    </row>
    <row r="957" spans="2:40" x14ac:dyDescent="0.35">
      <c r="B957" s="223">
        <f t="shared" si="244"/>
        <v>44981</v>
      </c>
      <c r="C957" s="219">
        <v>168</v>
      </c>
      <c r="D957" s="219">
        <f t="shared" si="242"/>
        <v>483.84</v>
      </c>
      <c r="E957" s="242">
        <v>33.15</v>
      </c>
      <c r="F957" s="242">
        <v>21</v>
      </c>
      <c r="G957" s="242">
        <v>247</v>
      </c>
      <c r="H957" s="242">
        <v>18.48</v>
      </c>
      <c r="I957" s="242">
        <v>179</v>
      </c>
      <c r="J957" s="242">
        <v>5</v>
      </c>
      <c r="K957" s="242">
        <v>479</v>
      </c>
      <c r="L957" s="242">
        <v>252</v>
      </c>
      <c r="M957" s="181">
        <v>0</v>
      </c>
      <c r="N957" s="226">
        <v>0</v>
      </c>
      <c r="O957" s="3"/>
      <c r="P957" s="223">
        <f t="shared" si="245"/>
        <v>44981</v>
      </c>
      <c r="Q957" s="181">
        <v>168</v>
      </c>
      <c r="R957" s="181">
        <f t="shared" si="243"/>
        <v>483.84</v>
      </c>
      <c r="S957" s="181">
        <v>0</v>
      </c>
      <c r="T957" s="181">
        <v>460.8</v>
      </c>
      <c r="U957" s="181">
        <v>0</v>
      </c>
      <c r="V957" s="181">
        <v>0</v>
      </c>
      <c r="W957" s="181">
        <v>0</v>
      </c>
      <c r="X957" s="181">
        <v>0</v>
      </c>
      <c r="Y957" s="181">
        <v>0</v>
      </c>
      <c r="Z957" s="181">
        <v>0</v>
      </c>
      <c r="AA957" s="181">
        <v>0</v>
      </c>
      <c r="AB957" s="226">
        <f t="shared" si="240"/>
        <v>460.8</v>
      </c>
      <c r="AD957" s="223">
        <f t="shared" si="246"/>
        <v>44981</v>
      </c>
      <c r="AE957" s="301">
        <f>S957*Assumption!$K$7</f>
        <v>0</v>
      </c>
      <c r="AF957" s="301">
        <f>T957*Assumption!$K$10</f>
        <v>18892.8</v>
      </c>
      <c r="AG957" s="301">
        <f>U957*Assumption!$K$9</f>
        <v>0</v>
      </c>
      <c r="AH957" s="301">
        <f>V957*Assumption!$K$11</f>
        <v>0</v>
      </c>
      <c r="AI957" s="301">
        <f>W957*Assumption!$K$6</f>
        <v>0</v>
      </c>
      <c r="AJ957" s="301">
        <f>X957*Assumption!$K$8</f>
        <v>0</v>
      </c>
      <c r="AK957" s="301">
        <f>Y957*Assumption!$K$12</f>
        <v>0</v>
      </c>
      <c r="AL957" s="301">
        <f>Z957*Assumption!$K$14</f>
        <v>0</v>
      </c>
      <c r="AM957" s="301">
        <f>AA957*Assumption!$K$13</f>
        <v>0</v>
      </c>
      <c r="AN957" s="226">
        <f t="shared" si="241"/>
        <v>18892.8</v>
      </c>
    </row>
    <row r="958" spans="2:40" x14ac:dyDescent="0.35">
      <c r="B958" s="223">
        <f t="shared" si="244"/>
        <v>44982</v>
      </c>
      <c r="C958" s="219">
        <v>168</v>
      </c>
      <c r="D958" s="219">
        <f t="shared" si="242"/>
        <v>483.84</v>
      </c>
      <c r="E958" s="242">
        <v>33.15</v>
      </c>
      <c r="F958" s="242">
        <v>21</v>
      </c>
      <c r="G958" s="242">
        <v>247</v>
      </c>
      <c r="H958" s="242">
        <v>18.48</v>
      </c>
      <c r="I958" s="242">
        <v>179</v>
      </c>
      <c r="J958" s="242">
        <v>5</v>
      </c>
      <c r="K958" s="242">
        <v>479</v>
      </c>
      <c r="L958" s="242">
        <v>252</v>
      </c>
      <c r="M958" s="181">
        <v>0</v>
      </c>
      <c r="N958" s="226">
        <v>0</v>
      </c>
      <c r="O958" s="3"/>
      <c r="P958" s="223">
        <f t="shared" si="245"/>
        <v>44982</v>
      </c>
      <c r="Q958" s="181">
        <v>168</v>
      </c>
      <c r="R958" s="181">
        <f t="shared" si="243"/>
        <v>483.84</v>
      </c>
      <c r="S958" s="181">
        <v>36</v>
      </c>
      <c r="T958" s="181">
        <v>432</v>
      </c>
      <c r="U958" s="181">
        <v>0</v>
      </c>
      <c r="V958" s="181">
        <v>0</v>
      </c>
      <c r="W958" s="181">
        <v>0</v>
      </c>
      <c r="X958" s="181">
        <v>0</v>
      </c>
      <c r="Y958" s="181">
        <v>0</v>
      </c>
      <c r="Z958" s="181">
        <v>0</v>
      </c>
      <c r="AA958" s="181">
        <v>0</v>
      </c>
      <c r="AB958" s="226">
        <f t="shared" si="240"/>
        <v>468</v>
      </c>
      <c r="AD958" s="223">
        <f t="shared" si="246"/>
        <v>44982</v>
      </c>
      <c r="AE958" s="301">
        <f>S958*Assumption!$K$7</f>
        <v>2988</v>
      </c>
      <c r="AF958" s="301">
        <f>T958*Assumption!$K$10</f>
        <v>17712</v>
      </c>
      <c r="AG958" s="301">
        <f>U958*Assumption!$K$9</f>
        <v>0</v>
      </c>
      <c r="AH958" s="301">
        <f>V958*Assumption!$K$11</f>
        <v>0</v>
      </c>
      <c r="AI958" s="301">
        <f>W958*Assumption!$K$6</f>
        <v>0</v>
      </c>
      <c r="AJ958" s="301">
        <f>X958*Assumption!$K$8</f>
        <v>0</v>
      </c>
      <c r="AK958" s="301">
        <f>Y958*Assumption!$K$12</f>
        <v>0</v>
      </c>
      <c r="AL958" s="301">
        <f>Z958*Assumption!$K$14</f>
        <v>0</v>
      </c>
      <c r="AM958" s="301">
        <f>AA958*Assumption!$K$13</f>
        <v>0</v>
      </c>
      <c r="AN958" s="226">
        <f t="shared" si="241"/>
        <v>20700</v>
      </c>
    </row>
    <row r="959" spans="2:40" x14ac:dyDescent="0.35">
      <c r="B959" s="223">
        <f t="shared" si="244"/>
        <v>44983</v>
      </c>
      <c r="C959" s="219">
        <v>168</v>
      </c>
      <c r="D959" s="219">
        <f t="shared" si="242"/>
        <v>483.84</v>
      </c>
      <c r="E959" s="242">
        <v>33.15</v>
      </c>
      <c r="F959" s="242">
        <v>21</v>
      </c>
      <c r="G959" s="242">
        <v>247</v>
      </c>
      <c r="H959" s="242">
        <v>18.48</v>
      </c>
      <c r="I959" s="242">
        <v>179</v>
      </c>
      <c r="J959" s="242">
        <v>5</v>
      </c>
      <c r="K959" s="242">
        <v>479</v>
      </c>
      <c r="L959" s="242">
        <v>252</v>
      </c>
      <c r="M959" s="181">
        <v>0</v>
      </c>
      <c r="N959" s="226">
        <v>0</v>
      </c>
      <c r="O959" s="3"/>
      <c r="P959" s="223">
        <f t="shared" si="245"/>
        <v>44983</v>
      </c>
      <c r="Q959" s="181">
        <v>168</v>
      </c>
      <c r="R959" s="181">
        <f t="shared" si="243"/>
        <v>483.84</v>
      </c>
      <c r="S959" s="181">
        <v>0</v>
      </c>
      <c r="T959" s="181">
        <v>468</v>
      </c>
      <c r="U959" s="181">
        <v>0</v>
      </c>
      <c r="V959" s="181">
        <v>0</v>
      </c>
      <c r="W959" s="181">
        <v>0</v>
      </c>
      <c r="X959" s="181">
        <v>0</v>
      </c>
      <c r="Y959" s="181">
        <v>0</v>
      </c>
      <c r="Z959" s="181">
        <v>0</v>
      </c>
      <c r="AA959" s="181">
        <v>0</v>
      </c>
      <c r="AB959" s="226">
        <f t="shared" si="240"/>
        <v>468</v>
      </c>
      <c r="AD959" s="223">
        <f t="shared" si="246"/>
        <v>44983</v>
      </c>
      <c r="AE959" s="301">
        <f>S959*Assumption!$K$7</f>
        <v>0</v>
      </c>
      <c r="AF959" s="301">
        <f>T959*Assumption!$K$10</f>
        <v>19188</v>
      </c>
      <c r="AG959" s="301">
        <f>U959*Assumption!$K$9</f>
        <v>0</v>
      </c>
      <c r="AH959" s="301">
        <f>V959*Assumption!$K$11</f>
        <v>0</v>
      </c>
      <c r="AI959" s="301">
        <f>W959*Assumption!$K$6</f>
        <v>0</v>
      </c>
      <c r="AJ959" s="301">
        <f>X959*Assumption!$K$8</f>
        <v>0</v>
      </c>
      <c r="AK959" s="301">
        <f>Y959*Assumption!$K$12</f>
        <v>0</v>
      </c>
      <c r="AL959" s="301">
        <f>Z959*Assumption!$K$14</f>
        <v>0</v>
      </c>
      <c r="AM959" s="301">
        <f>AA959*Assumption!$K$13</f>
        <v>0</v>
      </c>
      <c r="AN959" s="226">
        <f t="shared" si="241"/>
        <v>19188</v>
      </c>
    </row>
    <row r="960" spans="2:40" x14ac:dyDescent="0.35">
      <c r="B960" s="223">
        <f t="shared" si="244"/>
        <v>44984</v>
      </c>
      <c r="C960" s="219">
        <v>168</v>
      </c>
      <c r="D960" s="219">
        <f t="shared" si="242"/>
        <v>483.84</v>
      </c>
      <c r="E960" s="242">
        <v>33.15</v>
      </c>
      <c r="F960" s="242">
        <v>21</v>
      </c>
      <c r="G960" s="242">
        <v>247</v>
      </c>
      <c r="H960" s="242">
        <v>18.48</v>
      </c>
      <c r="I960" s="242">
        <v>179</v>
      </c>
      <c r="J960" s="242">
        <v>5</v>
      </c>
      <c r="K960" s="242">
        <v>479</v>
      </c>
      <c r="L960" s="242">
        <v>252</v>
      </c>
      <c r="M960" s="181">
        <v>0</v>
      </c>
      <c r="N960" s="226">
        <v>0</v>
      </c>
      <c r="O960" s="3"/>
      <c r="P960" s="223">
        <f t="shared" si="245"/>
        <v>44984</v>
      </c>
      <c r="Q960" s="181">
        <v>168</v>
      </c>
      <c r="R960" s="181">
        <f t="shared" si="243"/>
        <v>483.84</v>
      </c>
      <c r="S960" s="181">
        <v>217.20000000000002</v>
      </c>
      <c r="T960" s="181">
        <v>180</v>
      </c>
      <c r="U960" s="181">
        <v>0</v>
      </c>
      <c r="V960" s="181">
        <v>0</v>
      </c>
      <c r="W960" s="181">
        <v>72</v>
      </c>
      <c r="X960" s="181">
        <v>0</v>
      </c>
      <c r="Y960" s="181">
        <v>0</v>
      </c>
      <c r="Z960" s="181">
        <v>0</v>
      </c>
      <c r="AA960" s="181">
        <v>0</v>
      </c>
      <c r="AB960" s="226">
        <f t="shared" si="240"/>
        <v>469.20000000000005</v>
      </c>
      <c r="AD960" s="223">
        <f t="shared" si="246"/>
        <v>44984</v>
      </c>
      <c r="AE960" s="301">
        <f>S960*Assumption!$K$7</f>
        <v>18027.600000000002</v>
      </c>
      <c r="AF960" s="301">
        <f>T960*Assumption!$K$10</f>
        <v>7380</v>
      </c>
      <c r="AG960" s="301">
        <f>U960*Assumption!$K$9</f>
        <v>0</v>
      </c>
      <c r="AH960" s="301">
        <f>V960*Assumption!$K$11</f>
        <v>0</v>
      </c>
      <c r="AI960" s="301">
        <f>W960*Assumption!$K$6</f>
        <v>7992</v>
      </c>
      <c r="AJ960" s="301">
        <f>X960*Assumption!$K$8</f>
        <v>0</v>
      </c>
      <c r="AK960" s="301">
        <f>Y960*Assumption!$K$12</f>
        <v>0</v>
      </c>
      <c r="AL960" s="301">
        <f>Z960*Assumption!$K$14</f>
        <v>0</v>
      </c>
      <c r="AM960" s="301">
        <f>AA960*Assumption!$K$13</f>
        <v>0</v>
      </c>
      <c r="AN960" s="226">
        <f t="shared" si="241"/>
        <v>33399.600000000006</v>
      </c>
    </row>
    <row r="961" spans="2:40" x14ac:dyDescent="0.35">
      <c r="B961" s="223">
        <f t="shared" si="244"/>
        <v>44985</v>
      </c>
      <c r="C961" s="181">
        <v>0</v>
      </c>
      <c r="D961" s="219">
        <f t="shared" si="242"/>
        <v>0</v>
      </c>
      <c r="E961" s="181">
        <v>0</v>
      </c>
      <c r="F961" s="181">
        <v>0</v>
      </c>
      <c r="G961" s="181">
        <v>0</v>
      </c>
      <c r="H961" s="181">
        <v>0</v>
      </c>
      <c r="I961" s="181">
        <v>0</v>
      </c>
      <c r="J961" s="181">
        <v>0</v>
      </c>
      <c r="K961" s="181">
        <v>0</v>
      </c>
      <c r="L961" s="181">
        <v>0</v>
      </c>
      <c r="M961" s="181">
        <v>0</v>
      </c>
      <c r="N961" s="226">
        <v>0</v>
      </c>
      <c r="O961" s="3"/>
      <c r="P961" s="223">
        <f t="shared" si="245"/>
        <v>44985</v>
      </c>
      <c r="Q961" s="181">
        <v>0</v>
      </c>
      <c r="R961" s="181">
        <v>0</v>
      </c>
      <c r="S961" s="181">
        <v>0</v>
      </c>
      <c r="T961" s="181">
        <v>0</v>
      </c>
      <c r="U961" s="181">
        <v>0</v>
      </c>
      <c r="V961" s="181">
        <v>0</v>
      </c>
      <c r="W961" s="181">
        <v>0</v>
      </c>
      <c r="X961" s="181">
        <v>0</v>
      </c>
      <c r="Y961" s="181">
        <v>0</v>
      </c>
      <c r="Z961" s="181">
        <v>0</v>
      </c>
      <c r="AA961" s="181">
        <v>0</v>
      </c>
      <c r="AB961" s="226">
        <f t="shared" si="240"/>
        <v>0</v>
      </c>
      <c r="AD961" s="223">
        <f t="shared" si="246"/>
        <v>44985</v>
      </c>
      <c r="AE961" s="301">
        <f>S961*Assumption!$K$7</f>
        <v>0</v>
      </c>
      <c r="AF961" s="301">
        <f>T961*Assumption!$K$10</f>
        <v>0</v>
      </c>
      <c r="AG961" s="301">
        <f>U961*Assumption!$K$9</f>
        <v>0</v>
      </c>
      <c r="AH961" s="301">
        <f>V961*Assumption!$K$11</f>
        <v>0</v>
      </c>
      <c r="AI961" s="301">
        <f>W961*Assumption!$K$6</f>
        <v>0</v>
      </c>
      <c r="AJ961" s="301">
        <f>X961*Assumption!$K$8</f>
        <v>0</v>
      </c>
      <c r="AK961" s="301">
        <f>Y961*Assumption!$K$12</f>
        <v>0</v>
      </c>
      <c r="AL961" s="301">
        <f>Z961*Assumption!$K$14</f>
        <v>0</v>
      </c>
      <c r="AM961" s="301">
        <f>AA961*Assumption!$K$13</f>
        <v>0</v>
      </c>
      <c r="AN961" s="226">
        <f t="shared" si="241"/>
        <v>0</v>
      </c>
    </row>
    <row r="962" spans="2:40" ht="15" thickBot="1" x14ac:dyDescent="0.4">
      <c r="B962" s="194" t="s">
        <v>183</v>
      </c>
      <c r="C962" s="197">
        <f t="shared" ref="C962:M962" si="247">SUM(C934:C961)</f>
        <v>3024</v>
      </c>
      <c r="D962" s="197">
        <f t="shared" si="247"/>
        <v>8709.1200000000008</v>
      </c>
      <c r="E962" s="197">
        <f t="shared" si="247"/>
        <v>604.89999999999986</v>
      </c>
      <c r="F962" s="197">
        <f t="shared" si="247"/>
        <v>378</v>
      </c>
      <c r="G962" s="197">
        <f t="shared" si="247"/>
        <v>4445.5</v>
      </c>
      <c r="H962" s="197">
        <f t="shared" si="247"/>
        <v>332.64000000000004</v>
      </c>
      <c r="I962" s="197">
        <f t="shared" si="247"/>
        <v>3206</v>
      </c>
      <c r="J962" s="197">
        <f t="shared" si="247"/>
        <v>90.9</v>
      </c>
      <c r="K962" s="197">
        <f t="shared" si="247"/>
        <v>8619.7999999999993</v>
      </c>
      <c r="L962" s="197">
        <f t="shared" si="247"/>
        <v>4536</v>
      </c>
      <c r="M962" s="197">
        <f t="shared" si="247"/>
        <v>0</v>
      </c>
      <c r="N962" s="198">
        <v>0</v>
      </c>
      <c r="P962" s="194" t="s">
        <v>183</v>
      </c>
      <c r="Q962" s="197">
        <f t="shared" ref="Q962:AB962" si="248">SUM(Q934:Q961)</f>
        <v>3024</v>
      </c>
      <c r="R962" s="197">
        <f t="shared" si="248"/>
        <v>8709.1200000000008</v>
      </c>
      <c r="S962" s="197">
        <f t="shared" si="248"/>
        <v>956.40000000000009</v>
      </c>
      <c r="T962" s="197">
        <f t="shared" si="248"/>
        <v>7404.0000000000009</v>
      </c>
      <c r="U962" s="197">
        <f t="shared" si="248"/>
        <v>0</v>
      </c>
      <c r="V962" s="197">
        <f t="shared" si="248"/>
        <v>0</v>
      </c>
      <c r="W962" s="197">
        <f t="shared" si="248"/>
        <v>72</v>
      </c>
      <c r="X962" s="197">
        <f t="shared" si="248"/>
        <v>0</v>
      </c>
      <c r="Y962" s="197">
        <f t="shared" si="248"/>
        <v>0</v>
      </c>
      <c r="Z962" s="197">
        <f t="shared" si="248"/>
        <v>0</v>
      </c>
      <c r="AA962" s="197">
        <f t="shared" si="248"/>
        <v>0</v>
      </c>
      <c r="AB962" s="198">
        <f t="shared" si="248"/>
        <v>8432.4000000000015</v>
      </c>
      <c r="AD962" s="194" t="s">
        <v>183</v>
      </c>
      <c r="AE962" s="304">
        <f>S962*Assumption!$K$7</f>
        <v>79381.200000000012</v>
      </c>
      <c r="AF962" s="304">
        <f>T962*Assumption!$K$10</f>
        <v>303564.00000000006</v>
      </c>
      <c r="AG962" s="304">
        <f>U962*Assumption!$K$9</f>
        <v>0</v>
      </c>
      <c r="AH962" s="304">
        <f>V962*Assumption!$K$11</f>
        <v>0</v>
      </c>
      <c r="AI962" s="304">
        <f>W962*Assumption!$K$6</f>
        <v>7992</v>
      </c>
      <c r="AJ962" s="304">
        <f>X962*Assumption!$K$8</f>
        <v>0</v>
      </c>
      <c r="AK962" s="304">
        <f>Y962*Assumption!$K$12</f>
        <v>0</v>
      </c>
      <c r="AL962" s="304">
        <f>Z962*Assumption!$K$14</f>
        <v>0</v>
      </c>
      <c r="AM962" s="304">
        <f>AA962*Assumption!$K$13</f>
        <v>0</v>
      </c>
      <c r="AN962" s="198">
        <f t="shared" ref="AN962" si="249">SUM(AN934:AN961)</f>
        <v>390937.20000000007</v>
      </c>
    </row>
    <row r="963" spans="2:40" x14ac:dyDescent="0.35">
      <c r="B963" s="190"/>
      <c r="C963" s="191"/>
      <c r="D963" s="191"/>
      <c r="E963" s="191"/>
      <c r="F963" s="191"/>
      <c r="G963" s="191"/>
      <c r="H963" s="191"/>
      <c r="I963" s="191"/>
      <c r="J963" s="191"/>
      <c r="K963" s="191"/>
      <c r="L963" s="191"/>
      <c r="M963" s="191"/>
      <c r="N963" s="191"/>
      <c r="P963" s="190"/>
      <c r="Q963" s="191"/>
      <c r="R963" s="191"/>
      <c r="S963" s="191"/>
      <c r="T963" s="191"/>
      <c r="U963" s="191"/>
      <c r="V963" s="191"/>
      <c r="W963" s="191"/>
      <c r="X963" s="191"/>
      <c r="Y963" s="191"/>
      <c r="Z963" s="191"/>
      <c r="AA963" s="191"/>
      <c r="AB963" s="191"/>
      <c r="AD963" s="190"/>
      <c r="AE963" s="191"/>
      <c r="AF963" s="191"/>
      <c r="AG963" s="191"/>
      <c r="AH963" s="191"/>
      <c r="AI963" s="191"/>
      <c r="AJ963" s="191"/>
      <c r="AK963" s="191"/>
      <c r="AL963" s="191"/>
      <c r="AM963" s="191"/>
      <c r="AN963" s="191"/>
    </row>
    <row r="964" spans="2:40" ht="15" thickBot="1" x14ac:dyDescent="0.4">
      <c r="B964" s="190"/>
      <c r="C964" s="191"/>
      <c r="D964" s="191"/>
      <c r="E964" s="191"/>
      <c r="F964" s="191"/>
      <c r="G964" s="191"/>
      <c r="H964" s="191"/>
      <c r="I964" s="191"/>
      <c r="J964" s="191"/>
      <c r="K964" s="191"/>
      <c r="L964" s="191"/>
      <c r="M964" s="191"/>
      <c r="N964" s="191"/>
      <c r="P964" s="190"/>
      <c r="Q964" s="191"/>
      <c r="R964" s="191"/>
      <c r="S964" s="191"/>
      <c r="T964" s="191"/>
      <c r="U964" s="191"/>
      <c r="V964" s="191"/>
      <c r="W964" s="191"/>
      <c r="X964" s="191"/>
      <c r="Y964" s="191"/>
      <c r="Z964" s="191"/>
      <c r="AA964" s="191"/>
      <c r="AB964" s="191"/>
      <c r="AD964" s="190"/>
      <c r="AE964" s="191"/>
      <c r="AF964" s="191"/>
      <c r="AG964" s="191"/>
      <c r="AH964" s="191"/>
      <c r="AI964" s="191"/>
      <c r="AJ964" s="191"/>
      <c r="AK964" s="191"/>
      <c r="AL964" s="191"/>
      <c r="AM964" s="191"/>
      <c r="AN964" s="191"/>
    </row>
    <row r="965" spans="2:40" ht="21" x14ac:dyDescent="0.5">
      <c r="B965" s="565" t="s">
        <v>211</v>
      </c>
      <c r="C965" s="566"/>
      <c r="D965" s="566"/>
      <c r="E965" s="566"/>
      <c r="F965" s="566"/>
      <c r="G965" s="566"/>
      <c r="H965" s="566"/>
      <c r="I965" s="566"/>
      <c r="J965" s="566"/>
      <c r="K965" s="566"/>
      <c r="L965" s="566"/>
      <c r="M965" s="566"/>
      <c r="N965" s="567"/>
      <c r="P965" s="565" t="s">
        <v>211</v>
      </c>
      <c r="Q965" s="566"/>
      <c r="R965" s="566"/>
      <c r="S965" s="566"/>
      <c r="T965" s="566"/>
      <c r="U965" s="566"/>
      <c r="V965" s="566"/>
      <c r="W965" s="566"/>
      <c r="X965" s="566"/>
      <c r="Y965" s="566"/>
      <c r="Z965" s="566"/>
      <c r="AA965" s="566"/>
      <c r="AB965" s="567"/>
      <c r="AD965" s="565" t="s">
        <v>211</v>
      </c>
      <c r="AE965" s="566"/>
      <c r="AF965" s="566"/>
      <c r="AG965" s="566"/>
      <c r="AH965" s="566"/>
      <c r="AI965" s="566"/>
      <c r="AJ965" s="566"/>
      <c r="AK965" s="566"/>
      <c r="AL965" s="566"/>
      <c r="AM965" s="566"/>
      <c r="AN965" s="567"/>
    </row>
    <row r="966" spans="2:40" ht="21.5" thickBot="1" x14ac:dyDescent="0.55000000000000004">
      <c r="B966" s="574">
        <v>44986</v>
      </c>
      <c r="C966" s="575"/>
      <c r="D966" s="575"/>
      <c r="E966" s="575"/>
      <c r="F966" s="575"/>
      <c r="G966" s="575"/>
      <c r="H966" s="575"/>
      <c r="I966" s="575"/>
      <c r="J966" s="575"/>
      <c r="K966" s="575"/>
      <c r="L966" s="575"/>
      <c r="M966" s="575"/>
      <c r="N966" s="576"/>
      <c r="P966" s="568">
        <v>44986</v>
      </c>
      <c r="Q966" s="569"/>
      <c r="R966" s="569"/>
      <c r="S966" s="569"/>
      <c r="T966" s="569"/>
      <c r="U966" s="569"/>
      <c r="V966" s="569"/>
      <c r="W966" s="569"/>
      <c r="X966" s="569"/>
      <c r="Y966" s="569"/>
      <c r="Z966" s="569"/>
      <c r="AA966" s="569"/>
      <c r="AB966" s="570"/>
      <c r="AD966" s="568">
        <v>44986</v>
      </c>
      <c r="AE966" s="569"/>
      <c r="AF966" s="569"/>
      <c r="AG966" s="569"/>
      <c r="AH966" s="569"/>
      <c r="AI966" s="569"/>
      <c r="AJ966" s="569"/>
      <c r="AK966" s="569"/>
      <c r="AL966" s="569"/>
      <c r="AM966" s="569"/>
      <c r="AN966" s="570"/>
    </row>
    <row r="967" spans="2:40" ht="15" thickBot="1" x14ac:dyDescent="0.4">
      <c r="B967" s="577" t="s">
        <v>214</v>
      </c>
      <c r="C967" s="578"/>
      <c r="D967" s="578"/>
      <c r="E967" s="578"/>
      <c r="F967" s="578"/>
      <c r="G967" s="578"/>
      <c r="H967" s="578"/>
      <c r="I967" s="578"/>
      <c r="J967" s="578"/>
      <c r="K967" s="578"/>
      <c r="L967" s="578"/>
      <c r="M967" s="578"/>
      <c r="N967" s="579"/>
      <c r="P967" s="571" t="s">
        <v>213</v>
      </c>
      <c r="Q967" s="572"/>
      <c r="R967" s="572"/>
      <c r="S967" s="572"/>
      <c r="T967" s="572"/>
      <c r="U967" s="572"/>
      <c r="V967" s="572"/>
      <c r="W967" s="572"/>
      <c r="X967" s="572"/>
      <c r="Y967" s="572"/>
      <c r="Z967" s="572"/>
      <c r="AA967" s="572"/>
      <c r="AB967" s="573"/>
      <c r="AD967" s="571" t="s">
        <v>342</v>
      </c>
      <c r="AE967" s="572"/>
      <c r="AF967" s="572"/>
      <c r="AG967" s="572"/>
      <c r="AH967" s="572"/>
      <c r="AI967" s="572"/>
      <c r="AJ967" s="572"/>
      <c r="AK967" s="572"/>
      <c r="AL967" s="572"/>
      <c r="AM967" s="572"/>
      <c r="AN967" s="573"/>
    </row>
    <row r="968" spans="2:40" ht="29.5" thickBot="1" x14ac:dyDescent="0.4">
      <c r="B968" s="231" t="s">
        <v>10</v>
      </c>
      <c r="C968" s="176" t="s">
        <v>187</v>
      </c>
      <c r="D968" s="174" t="s">
        <v>188</v>
      </c>
      <c r="E968" s="176" t="s">
        <v>189</v>
      </c>
      <c r="F968" s="176" t="s">
        <v>47</v>
      </c>
      <c r="G968" s="176" t="s">
        <v>190</v>
      </c>
      <c r="H968" s="176" t="s">
        <v>345</v>
      </c>
      <c r="I968" s="176" t="s">
        <v>191</v>
      </c>
      <c r="J968" s="176" t="s">
        <v>192</v>
      </c>
      <c r="K968" s="176" t="s">
        <v>193</v>
      </c>
      <c r="L968" s="193" t="s">
        <v>194</v>
      </c>
      <c r="M968" s="176" t="s">
        <v>195</v>
      </c>
      <c r="N968" s="177" t="s">
        <v>196</v>
      </c>
      <c r="O968" s="232"/>
      <c r="P968" s="173" t="s">
        <v>10</v>
      </c>
      <c r="Q968" s="174" t="s">
        <v>187</v>
      </c>
      <c r="R968" s="174" t="s">
        <v>188</v>
      </c>
      <c r="S968" s="175" t="s">
        <v>197</v>
      </c>
      <c r="T968" s="174" t="s">
        <v>198</v>
      </c>
      <c r="U968" s="176" t="s">
        <v>199</v>
      </c>
      <c r="V968" s="176" t="s">
        <v>200</v>
      </c>
      <c r="W968" s="176" t="s">
        <v>201</v>
      </c>
      <c r="X968" s="176" t="s">
        <v>202</v>
      </c>
      <c r="Y968" s="176" t="s">
        <v>203</v>
      </c>
      <c r="Z968" s="176" t="s">
        <v>204</v>
      </c>
      <c r="AA968" s="176" t="s">
        <v>205</v>
      </c>
      <c r="AB968" s="177" t="s">
        <v>206</v>
      </c>
      <c r="AD968" s="173" t="s">
        <v>10</v>
      </c>
      <c r="AE968" s="175" t="s">
        <v>197</v>
      </c>
      <c r="AF968" s="174" t="s">
        <v>198</v>
      </c>
      <c r="AG968" s="176" t="s">
        <v>199</v>
      </c>
      <c r="AH968" s="176" t="s">
        <v>200</v>
      </c>
      <c r="AI968" s="176" t="s">
        <v>201</v>
      </c>
      <c r="AJ968" s="176" t="s">
        <v>202</v>
      </c>
      <c r="AK968" s="176" t="s">
        <v>203</v>
      </c>
      <c r="AL968" s="176" t="s">
        <v>204</v>
      </c>
      <c r="AM968" s="176" t="s">
        <v>205</v>
      </c>
      <c r="AN968" s="177" t="s">
        <v>339</v>
      </c>
    </row>
    <row r="969" spans="2:40" x14ac:dyDescent="0.35">
      <c r="B969" s="182">
        <v>44986</v>
      </c>
      <c r="C969" s="178">
        <v>168</v>
      </c>
      <c r="D969" s="178">
        <f>C969*2.88</f>
        <v>483.84</v>
      </c>
      <c r="E969" s="245">
        <v>32</v>
      </c>
      <c r="F969" s="245">
        <v>21</v>
      </c>
      <c r="G969" s="245">
        <v>235</v>
      </c>
      <c r="H969" s="245">
        <v>18.48</v>
      </c>
      <c r="I969" s="245">
        <v>180.5</v>
      </c>
      <c r="J969" s="245">
        <v>5.4</v>
      </c>
      <c r="K969" s="245">
        <v>378.5</v>
      </c>
      <c r="L969" s="245">
        <v>252</v>
      </c>
      <c r="M969" s="181">
        <v>0</v>
      </c>
      <c r="N969" s="226">
        <v>0</v>
      </c>
      <c r="O969" s="53"/>
      <c r="P969" s="182">
        <v>44986</v>
      </c>
      <c r="Q969" s="178">
        <v>168</v>
      </c>
      <c r="R969" s="181">
        <f>Q969*2.88</f>
        <v>483.84</v>
      </c>
      <c r="S969" s="181">
        <v>0</v>
      </c>
      <c r="T969" s="181">
        <v>472.8</v>
      </c>
      <c r="U969" s="181">
        <v>0</v>
      </c>
      <c r="V969" s="181">
        <v>0</v>
      </c>
      <c r="W969" s="181">
        <v>0</v>
      </c>
      <c r="X969" s="181">
        <v>0</v>
      </c>
      <c r="Y969" s="181">
        <v>0</v>
      </c>
      <c r="Z969" s="181">
        <v>0</v>
      </c>
      <c r="AA969" s="181">
        <v>0</v>
      </c>
      <c r="AB969" s="226">
        <f t="shared" ref="AB969:AB999" si="250">SUM(S969:AA969)</f>
        <v>472.8</v>
      </c>
      <c r="AD969" s="182">
        <v>44986</v>
      </c>
      <c r="AE969" s="301">
        <f>S969*Assumption!$K$7</f>
        <v>0</v>
      </c>
      <c r="AF969" s="301">
        <f>T969*Assumption!$K$10</f>
        <v>19384.8</v>
      </c>
      <c r="AG969" s="301">
        <f>U969*Assumption!$K$9</f>
        <v>0</v>
      </c>
      <c r="AH969" s="301">
        <f>V969*Assumption!$K$11</f>
        <v>0</v>
      </c>
      <c r="AI969" s="301">
        <f>W969*Assumption!$K$6</f>
        <v>0</v>
      </c>
      <c r="AJ969" s="301">
        <f>X969*Assumption!$K$8</f>
        <v>0</v>
      </c>
      <c r="AK969" s="301">
        <f>Y969*Assumption!$K$12</f>
        <v>0</v>
      </c>
      <c r="AL969" s="301">
        <f>Z969*Assumption!$K$14</f>
        <v>0</v>
      </c>
      <c r="AM969" s="301">
        <f>AA969*Assumption!$K$13</f>
        <v>0</v>
      </c>
      <c r="AN969" s="226">
        <f t="shared" ref="AN969:AN999" si="251">SUM(AE969:AM969)</f>
        <v>19384.8</v>
      </c>
    </row>
    <row r="970" spans="2:40" x14ac:dyDescent="0.35">
      <c r="B970" s="182">
        <f>B969+1</f>
        <v>44987</v>
      </c>
      <c r="C970" s="178">
        <v>168</v>
      </c>
      <c r="D970" s="178">
        <f t="shared" ref="D970:D998" si="252">C970*2.88</f>
        <v>483.84</v>
      </c>
      <c r="E970" s="245">
        <v>32</v>
      </c>
      <c r="F970" s="245">
        <v>21</v>
      </c>
      <c r="G970" s="245">
        <v>235</v>
      </c>
      <c r="H970" s="245">
        <v>18.48</v>
      </c>
      <c r="I970" s="245">
        <v>180.5</v>
      </c>
      <c r="J970" s="245">
        <v>5.4</v>
      </c>
      <c r="K970" s="245">
        <v>378.5</v>
      </c>
      <c r="L970" s="245">
        <v>252</v>
      </c>
      <c r="M970" s="181">
        <v>0</v>
      </c>
      <c r="N970" s="226">
        <v>0</v>
      </c>
      <c r="O970" s="53"/>
      <c r="P970" s="182">
        <f>P969+1</f>
        <v>44987</v>
      </c>
      <c r="Q970" s="178">
        <v>168</v>
      </c>
      <c r="R970" s="181">
        <f t="shared" ref="R970:R999" si="253">Q970*2.88</f>
        <v>483.84</v>
      </c>
      <c r="S970" s="181">
        <v>0</v>
      </c>
      <c r="T970" s="181">
        <v>475.2</v>
      </c>
      <c r="U970" s="181">
        <v>0</v>
      </c>
      <c r="V970" s="181">
        <v>0</v>
      </c>
      <c r="W970" s="181">
        <v>0</v>
      </c>
      <c r="X970" s="181">
        <v>0</v>
      </c>
      <c r="Y970" s="181">
        <v>0</v>
      </c>
      <c r="Z970" s="181">
        <v>0</v>
      </c>
      <c r="AA970" s="181">
        <v>0</v>
      </c>
      <c r="AB970" s="226">
        <f t="shared" si="250"/>
        <v>475.2</v>
      </c>
      <c r="AD970" s="182">
        <f>AD969+1</f>
        <v>44987</v>
      </c>
      <c r="AE970" s="301">
        <f>S970*Assumption!$K$7</f>
        <v>0</v>
      </c>
      <c r="AF970" s="301">
        <f>T970*Assumption!$K$10</f>
        <v>19483.2</v>
      </c>
      <c r="AG970" s="301">
        <f>U970*Assumption!$K$9</f>
        <v>0</v>
      </c>
      <c r="AH970" s="301">
        <f>V970*Assumption!$K$11</f>
        <v>0</v>
      </c>
      <c r="AI970" s="301">
        <f>W970*Assumption!$K$6</f>
        <v>0</v>
      </c>
      <c r="AJ970" s="301">
        <f>X970*Assumption!$K$8</f>
        <v>0</v>
      </c>
      <c r="AK970" s="301">
        <f>Y970*Assumption!$K$12</f>
        <v>0</v>
      </c>
      <c r="AL970" s="301">
        <f>Z970*Assumption!$K$14</f>
        <v>0</v>
      </c>
      <c r="AM970" s="301">
        <f>AA970*Assumption!$K$13</f>
        <v>0</v>
      </c>
      <c r="AN970" s="226">
        <f t="shared" si="251"/>
        <v>19483.2</v>
      </c>
    </row>
    <row r="971" spans="2:40" x14ac:dyDescent="0.35">
      <c r="B971" s="182">
        <f t="shared" ref="B971:B999" si="254">B970+1</f>
        <v>44988</v>
      </c>
      <c r="C971" s="178">
        <v>168</v>
      </c>
      <c r="D971" s="178">
        <f t="shared" si="252"/>
        <v>483.84</v>
      </c>
      <c r="E971" s="245">
        <v>32</v>
      </c>
      <c r="F971" s="245">
        <v>21</v>
      </c>
      <c r="G971" s="245">
        <v>235</v>
      </c>
      <c r="H971" s="245">
        <v>18.48</v>
      </c>
      <c r="I971" s="245">
        <v>180.5</v>
      </c>
      <c r="J971" s="245">
        <v>5.4</v>
      </c>
      <c r="K971" s="245">
        <v>378.5</v>
      </c>
      <c r="L971" s="245">
        <v>252</v>
      </c>
      <c r="M971" s="181">
        <v>0</v>
      </c>
      <c r="N971" s="226">
        <v>0</v>
      </c>
      <c r="O971" s="53"/>
      <c r="P971" s="182">
        <f t="shared" ref="P971:P999" si="255">P970+1</f>
        <v>44988</v>
      </c>
      <c r="Q971" s="178">
        <v>168</v>
      </c>
      <c r="R971" s="181">
        <f t="shared" si="253"/>
        <v>483.84</v>
      </c>
      <c r="S971" s="181">
        <v>474</v>
      </c>
      <c r="T971" s="181">
        <v>0</v>
      </c>
      <c r="U971" s="181">
        <v>0</v>
      </c>
      <c r="V971" s="181">
        <v>0</v>
      </c>
      <c r="W971" s="181">
        <v>0</v>
      </c>
      <c r="X971" s="181">
        <v>0</v>
      </c>
      <c r="Y971" s="181">
        <v>0</v>
      </c>
      <c r="Z971" s="181">
        <v>0</v>
      </c>
      <c r="AA971" s="181">
        <v>0</v>
      </c>
      <c r="AB971" s="226">
        <f t="shared" si="250"/>
        <v>474</v>
      </c>
      <c r="AD971" s="182">
        <f t="shared" ref="AD971:AD999" si="256">AD970+1</f>
        <v>44988</v>
      </c>
      <c r="AE971" s="301">
        <f>S971*Assumption!$K$7</f>
        <v>39342</v>
      </c>
      <c r="AF971" s="301">
        <f>T971*Assumption!$K$10</f>
        <v>0</v>
      </c>
      <c r="AG971" s="301">
        <f>U971*Assumption!$K$9</f>
        <v>0</v>
      </c>
      <c r="AH971" s="301">
        <f>V971*Assumption!$K$11</f>
        <v>0</v>
      </c>
      <c r="AI971" s="301">
        <f>W971*Assumption!$K$6</f>
        <v>0</v>
      </c>
      <c r="AJ971" s="301">
        <f>X971*Assumption!$K$8</f>
        <v>0</v>
      </c>
      <c r="AK971" s="301">
        <f>Y971*Assumption!$K$12</f>
        <v>0</v>
      </c>
      <c r="AL971" s="301">
        <f>Z971*Assumption!$K$14</f>
        <v>0</v>
      </c>
      <c r="AM971" s="301">
        <f>AA971*Assumption!$K$13</f>
        <v>0</v>
      </c>
      <c r="AN971" s="226">
        <f t="shared" si="251"/>
        <v>39342</v>
      </c>
    </row>
    <row r="972" spans="2:40" x14ac:dyDescent="0.35">
      <c r="B972" s="182">
        <f t="shared" si="254"/>
        <v>44989</v>
      </c>
      <c r="C972" s="178">
        <v>168</v>
      </c>
      <c r="D972" s="178">
        <f t="shared" si="252"/>
        <v>483.84</v>
      </c>
      <c r="E972" s="245">
        <v>34.5</v>
      </c>
      <c r="F972" s="245">
        <v>21</v>
      </c>
      <c r="G972" s="245">
        <v>236</v>
      </c>
      <c r="H972" s="245">
        <v>18.48</v>
      </c>
      <c r="I972" s="245">
        <v>178</v>
      </c>
      <c r="J972" s="245">
        <v>5</v>
      </c>
      <c r="K972" s="245">
        <v>378</v>
      </c>
      <c r="L972" s="245">
        <v>252</v>
      </c>
      <c r="M972" s="181">
        <v>0</v>
      </c>
      <c r="N972" s="226">
        <v>0</v>
      </c>
      <c r="O972" s="53"/>
      <c r="P972" s="182">
        <f t="shared" si="255"/>
        <v>44989</v>
      </c>
      <c r="Q972" s="178">
        <v>168</v>
      </c>
      <c r="R972" s="181">
        <f t="shared" si="253"/>
        <v>483.84</v>
      </c>
      <c r="S972" s="181">
        <v>50.4</v>
      </c>
      <c r="T972" s="181">
        <v>422.40000000000003</v>
      </c>
      <c r="U972" s="181">
        <v>0</v>
      </c>
      <c r="V972" s="181">
        <v>0</v>
      </c>
      <c r="W972" s="181">
        <v>0</v>
      </c>
      <c r="X972" s="181">
        <v>0</v>
      </c>
      <c r="Y972" s="181">
        <v>0</v>
      </c>
      <c r="Z972" s="181">
        <v>0</v>
      </c>
      <c r="AA972" s="181">
        <v>0</v>
      </c>
      <c r="AB972" s="226">
        <f t="shared" si="250"/>
        <v>472.8</v>
      </c>
      <c r="AD972" s="182">
        <f t="shared" si="256"/>
        <v>44989</v>
      </c>
      <c r="AE972" s="301">
        <f>S972*Assumption!$K$7</f>
        <v>4183.2</v>
      </c>
      <c r="AF972" s="301">
        <f>T972*Assumption!$K$10</f>
        <v>17318.400000000001</v>
      </c>
      <c r="AG972" s="301">
        <f>U972*Assumption!$K$9</f>
        <v>0</v>
      </c>
      <c r="AH972" s="301">
        <f>V972*Assumption!$K$11</f>
        <v>0</v>
      </c>
      <c r="AI972" s="301">
        <f>W972*Assumption!$K$6</f>
        <v>0</v>
      </c>
      <c r="AJ972" s="301">
        <f>X972*Assumption!$K$8</f>
        <v>0</v>
      </c>
      <c r="AK972" s="301">
        <f>Y972*Assumption!$K$12</f>
        <v>0</v>
      </c>
      <c r="AL972" s="301">
        <f>Z972*Assumption!$K$14</f>
        <v>0</v>
      </c>
      <c r="AM972" s="301">
        <f>AA972*Assumption!$K$13</f>
        <v>0</v>
      </c>
      <c r="AN972" s="226">
        <f t="shared" si="251"/>
        <v>21501.600000000002</v>
      </c>
    </row>
    <row r="973" spans="2:40" x14ac:dyDescent="0.35">
      <c r="B973" s="182">
        <f t="shared" si="254"/>
        <v>44990</v>
      </c>
      <c r="C973" s="178">
        <v>168</v>
      </c>
      <c r="D973" s="178">
        <f t="shared" si="252"/>
        <v>483.84</v>
      </c>
      <c r="E973" s="245">
        <v>34.5</v>
      </c>
      <c r="F973" s="245">
        <v>21</v>
      </c>
      <c r="G973" s="245">
        <v>236</v>
      </c>
      <c r="H973" s="245">
        <v>18.48</v>
      </c>
      <c r="I973" s="245">
        <v>178</v>
      </c>
      <c r="J973" s="245">
        <v>5</v>
      </c>
      <c r="K973" s="245">
        <v>378</v>
      </c>
      <c r="L973" s="245">
        <v>252</v>
      </c>
      <c r="M973" s="181">
        <v>0</v>
      </c>
      <c r="N973" s="226">
        <v>0</v>
      </c>
      <c r="O973" s="53"/>
      <c r="P973" s="182">
        <f t="shared" si="255"/>
        <v>44990</v>
      </c>
      <c r="Q973" s="178">
        <v>168</v>
      </c>
      <c r="R973" s="181">
        <f t="shared" si="253"/>
        <v>483.84</v>
      </c>
      <c r="S973" s="181">
        <v>472.8</v>
      </c>
      <c r="T973" s="181">
        <v>0</v>
      </c>
      <c r="U973" s="181">
        <v>0</v>
      </c>
      <c r="V973" s="181">
        <v>0</v>
      </c>
      <c r="W973" s="181">
        <v>0</v>
      </c>
      <c r="X973" s="181">
        <v>0</v>
      </c>
      <c r="Y973" s="181">
        <v>0</v>
      </c>
      <c r="Z973" s="181">
        <v>0</v>
      </c>
      <c r="AA973" s="181">
        <v>0</v>
      </c>
      <c r="AB973" s="226">
        <f t="shared" si="250"/>
        <v>472.8</v>
      </c>
      <c r="AD973" s="182">
        <f t="shared" si="256"/>
        <v>44990</v>
      </c>
      <c r="AE973" s="301">
        <f>S973*Assumption!$K$7</f>
        <v>39242.400000000001</v>
      </c>
      <c r="AF973" s="301">
        <f>T973*Assumption!$K$10</f>
        <v>0</v>
      </c>
      <c r="AG973" s="301">
        <f>U973*Assumption!$K$9</f>
        <v>0</v>
      </c>
      <c r="AH973" s="301">
        <f>V973*Assumption!$K$11</f>
        <v>0</v>
      </c>
      <c r="AI973" s="301">
        <f>W973*Assumption!$K$6</f>
        <v>0</v>
      </c>
      <c r="AJ973" s="301">
        <f>X973*Assumption!$K$8</f>
        <v>0</v>
      </c>
      <c r="AK973" s="301">
        <f>Y973*Assumption!$K$12</f>
        <v>0</v>
      </c>
      <c r="AL973" s="301">
        <f>Z973*Assumption!$K$14</f>
        <v>0</v>
      </c>
      <c r="AM973" s="301">
        <f>AA973*Assumption!$K$13</f>
        <v>0</v>
      </c>
      <c r="AN973" s="226">
        <f t="shared" si="251"/>
        <v>39242.400000000001</v>
      </c>
    </row>
    <row r="974" spans="2:40" x14ac:dyDescent="0.35">
      <c r="B974" s="182">
        <f t="shared" si="254"/>
        <v>44991</v>
      </c>
      <c r="C974" s="178">
        <v>168</v>
      </c>
      <c r="D974" s="178">
        <f t="shared" si="252"/>
        <v>483.84</v>
      </c>
      <c r="E974" s="245">
        <v>34.5</v>
      </c>
      <c r="F974" s="245">
        <v>21</v>
      </c>
      <c r="G974" s="245">
        <v>236</v>
      </c>
      <c r="H974" s="245">
        <v>18.48</v>
      </c>
      <c r="I974" s="245">
        <v>178</v>
      </c>
      <c r="J974" s="245">
        <v>5</v>
      </c>
      <c r="K974" s="245">
        <v>378</v>
      </c>
      <c r="L974" s="245">
        <v>252</v>
      </c>
      <c r="M974" s="181">
        <v>0</v>
      </c>
      <c r="N974" s="226">
        <v>0</v>
      </c>
      <c r="O974" s="53"/>
      <c r="P974" s="182">
        <f t="shared" si="255"/>
        <v>44991</v>
      </c>
      <c r="Q974" s="178">
        <v>168</v>
      </c>
      <c r="R974" s="181">
        <f t="shared" si="253"/>
        <v>483.84</v>
      </c>
      <c r="S974" s="181">
        <v>0</v>
      </c>
      <c r="T974" s="181">
        <v>472.8</v>
      </c>
      <c r="U974" s="181">
        <v>0</v>
      </c>
      <c r="V974" s="181">
        <v>0</v>
      </c>
      <c r="W974" s="181">
        <v>0</v>
      </c>
      <c r="X974" s="181">
        <v>0</v>
      </c>
      <c r="Y974" s="181">
        <v>0</v>
      </c>
      <c r="Z974" s="181">
        <v>0</v>
      </c>
      <c r="AA974" s="181">
        <v>0</v>
      </c>
      <c r="AB974" s="226">
        <f t="shared" si="250"/>
        <v>472.8</v>
      </c>
      <c r="AD974" s="182">
        <f t="shared" si="256"/>
        <v>44991</v>
      </c>
      <c r="AE974" s="301">
        <f>S974*Assumption!$K$7</f>
        <v>0</v>
      </c>
      <c r="AF974" s="301">
        <f>T974*Assumption!$K$10</f>
        <v>19384.8</v>
      </c>
      <c r="AG974" s="301">
        <f>U974*Assumption!$K$9</f>
        <v>0</v>
      </c>
      <c r="AH974" s="301">
        <f>V974*Assumption!$K$11</f>
        <v>0</v>
      </c>
      <c r="AI974" s="301">
        <f>W974*Assumption!$K$6</f>
        <v>0</v>
      </c>
      <c r="AJ974" s="301">
        <f>X974*Assumption!$K$8</f>
        <v>0</v>
      </c>
      <c r="AK974" s="301">
        <f>Y974*Assumption!$K$12</f>
        <v>0</v>
      </c>
      <c r="AL974" s="301">
        <f>Z974*Assumption!$K$14</f>
        <v>0</v>
      </c>
      <c r="AM974" s="301">
        <f>AA974*Assumption!$K$13</f>
        <v>0</v>
      </c>
      <c r="AN974" s="226">
        <f t="shared" si="251"/>
        <v>19384.8</v>
      </c>
    </row>
    <row r="975" spans="2:40" x14ac:dyDescent="0.35">
      <c r="B975" s="182">
        <f t="shared" si="254"/>
        <v>44992</v>
      </c>
      <c r="C975" s="178">
        <v>168</v>
      </c>
      <c r="D975" s="178">
        <f t="shared" si="252"/>
        <v>483.84</v>
      </c>
      <c r="E975" s="245">
        <v>34.5</v>
      </c>
      <c r="F975" s="245">
        <v>21</v>
      </c>
      <c r="G975" s="245">
        <v>236</v>
      </c>
      <c r="H975" s="245">
        <v>18.48</v>
      </c>
      <c r="I975" s="245">
        <v>178</v>
      </c>
      <c r="J975" s="245">
        <v>5</v>
      </c>
      <c r="K975" s="245">
        <v>378</v>
      </c>
      <c r="L975" s="245">
        <v>252</v>
      </c>
      <c r="M975" s="181">
        <v>0</v>
      </c>
      <c r="N975" s="226">
        <v>0</v>
      </c>
      <c r="O975" s="53"/>
      <c r="P975" s="182">
        <f t="shared" si="255"/>
        <v>44992</v>
      </c>
      <c r="Q975" s="178">
        <v>168</v>
      </c>
      <c r="R975" s="181">
        <f t="shared" si="253"/>
        <v>483.84</v>
      </c>
      <c r="S975" s="181">
        <v>26.400000000000002</v>
      </c>
      <c r="T975" s="181">
        <v>444</v>
      </c>
      <c r="U975" s="181">
        <v>0</v>
      </c>
      <c r="V975" s="181">
        <v>0</v>
      </c>
      <c r="W975" s="181">
        <v>0</v>
      </c>
      <c r="X975" s="181">
        <v>0</v>
      </c>
      <c r="Y975" s="181">
        <v>0</v>
      </c>
      <c r="Z975" s="181">
        <v>0</v>
      </c>
      <c r="AA975" s="181">
        <v>0</v>
      </c>
      <c r="AB975" s="226">
        <f t="shared" si="250"/>
        <v>470.4</v>
      </c>
      <c r="AD975" s="182">
        <f t="shared" si="256"/>
        <v>44992</v>
      </c>
      <c r="AE975" s="301">
        <f>S975*Assumption!$K$7</f>
        <v>2191.2000000000003</v>
      </c>
      <c r="AF975" s="301">
        <f>T975*Assumption!$K$10</f>
        <v>18204</v>
      </c>
      <c r="AG975" s="301">
        <f>U975*Assumption!$K$9</f>
        <v>0</v>
      </c>
      <c r="AH975" s="301">
        <f>V975*Assumption!$K$11</f>
        <v>0</v>
      </c>
      <c r="AI975" s="301">
        <f>W975*Assumption!$K$6</f>
        <v>0</v>
      </c>
      <c r="AJ975" s="301">
        <f>X975*Assumption!$K$8</f>
        <v>0</v>
      </c>
      <c r="AK975" s="301">
        <f>Y975*Assumption!$K$12</f>
        <v>0</v>
      </c>
      <c r="AL975" s="301">
        <f>Z975*Assumption!$K$14</f>
        <v>0</v>
      </c>
      <c r="AM975" s="301">
        <f>AA975*Assumption!$K$13</f>
        <v>0</v>
      </c>
      <c r="AN975" s="226">
        <f t="shared" si="251"/>
        <v>20395.2</v>
      </c>
    </row>
    <row r="976" spans="2:40" x14ac:dyDescent="0.35">
      <c r="B976" s="182">
        <f t="shared" si="254"/>
        <v>44993</v>
      </c>
      <c r="C976" s="178">
        <v>168</v>
      </c>
      <c r="D976" s="178">
        <f t="shared" si="252"/>
        <v>483.84</v>
      </c>
      <c r="E976" s="245">
        <v>34</v>
      </c>
      <c r="F976" s="245">
        <v>21</v>
      </c>
      <c r="G976" s="245">
        <v>236</v>
      </c>
      <c r="H976" s="245">
        <v>18.48</v>
      </c>
      <c r="I976" s="246">
        <v>176</v>
      </c>
      <c r="J976" s="245">
        <v>5</v>
      </c>
      <c r="K976" s="245">
        <v>378</v>
      </c>
      <c r="L976" s="245">
        <v>252</v>
      </c>
      <c r="M976" s="181">
        <v>0</v>
      </c>
      <c r="N976" s="226">
        <v>0</v>
      </c>
      <c r="O976" s="53"/>
      <c r="P976" s="182">
        <f t="shared" si="255"/>
        <v>44993</v>
      </c>
      <c r="Q976" s="178">
        <v>168</v>
      </c>
      <c r="R976" s="181">
        <f t="shared" si="253"/>
        <v>483.84</v>
      </c>
      <c r="S976" s="181">
        <v>42</v>
      </c>
      <c r="T976" s="181">
        <v>429.6</v>
      </c>
      <c r="U976" s="181">
        <v>0</v>
      </c>
      <c r="V976" s="181">
        <v>0</v>
      </c>
      <c r="W976" s="181">
        <v>0</v>
      </c>
      <c r="X976" s="181">
        <v>0</v>
      </c>
      <c r="Y976" s="181">
        <v>0</v>
      </c>
      <c r="Z976" s="181">
        <v>0</v>
      </c>
      <c r="AA976" s="181">
        <v>0</v>
      </c>
      <c r="AB976" s="226">
        <f t="shared" si="250"/>
        <v>471.6</v>
      </c>
      <c r="AD976" s="182">
        <f t="shared" si="256"/>
        <v>44993</v>
      </c>
      <c r="AE976" s="301">
        <f>S976*Assumption!$K$7</f>
        <v>3486</v>
      </c>
      <c r="AF976" s="301">
        <f>T976*Assumption!$K$10</f>
        <v>17613.600000000002</v>
      </c>
      <c r="AG976" s="301">
        <f>U976*Assumption!$K$9</f>
        <v>0</v>
      </c>
      <c r="AH976" s="301">
        <f>V976*Assumption!$K$11</f>
        <v>0</v>
      </c>
      <c r="AI976" s="301">
        <f>W976*Assumption!$K$6</f>
        <v>0</v>
      </c>
      <c r="AJ976" s="301">
        <f>X976*Assumption!$K$8</f>
        <v>0</v>
      </c>
      <c r="AK976" s="301">
        <f>Y976*Assumption!$K$12</f>
        <v>0</v>
      </c>
      <c r="AL976" s="301">
        <f>Z976*Assumption!$K$14</f>
        <v>0</v>
      </c>
      <c r="AM976" s="301">
        <f>AA976*Assumption!$K$13</f>
        <v>0</v>
      </c>
      <c r="AN976" s="226">
        <f t="shared" si="251"/>
        <v>21099.600000000002</v>
      </c>
    </row>
    <row r="977" spans="2:40" x14ac:dyDescent="0.35">
      <c r="B977" s="182">
        <f t="shared" si="254"/>
        <v>44994</v>
      </c>
      <c r="C977" s="178">
        <v>168</v>
      </c>
      <c r="D977" s="178">
        <f t="shared" si="252"/>
        <v>483.84</v>
      </c>
      <c r="E977" s="246">
        <v>34</v>
      </c>
      <c r="F977" s="246">
        <v>21</v>
      </c>
      <c r="G977" s="246">
        <v>236</v>
      </c>
      <c r="H977" s="245">
        <v>18.48</v>
      </c>
      <c r="I977" s="246">
        <v>176</v>
      </c>
      <c r="J977" s="246">
        <v>5</v>
      </c>
      <c r="K977" s="246">
        <v>378</v>
      </c>
      <c r="L977" s="246">
        <v>252</v>
      </c>
      <c r="M977" s="181">
        <v>0</v>
      </c>
      <c r="N977" s="226">
        <v>0</v>
      </c>
      <c r="O977" s="53"/>
      <c r="P977" s="182">
        <f t="shared" si="255"/>
        <v>44994</v>
      </c>
      <c r="Q977" s="178">
        <v>168</v>
      </c>
      <c r="R977" s="181">
        <f t="shared" si="253"/>
        <v>483.84</v>
      </c>
      <c r="S977" s="181">
        <v>0</v>
      </c>
      <c r="T977" s="181">
        <v>470.40000000000003</v>
      </c>
      <c r="U977" s="181">
        <v>0</v>
      </c>
      <c r="V977" s="181">
        <v>0</v>
      </c>
      <c r="W977" s="181">
        <v>0</v>
      </c>
      <c r="X977" s="181">
        <v>0</v>
      </c>
      <c r="Y977" s="181">
        <v>0</v>
      </c>
      <c r="Z977" s="181">
        <v>0</v>
      </c>
      <c r="AA977" s="181">
        <v>0</v>
      </c>
      <c r="AB977" s="226">
        <f t="shared" si="250"/>
        <v>470.40000000000003</v>
      </c>
      <c r="AD977" s="182">
        <f t="shared" si="256"/>
        <v>44994</v>
      </c>
      <c r="AE977" s="301">
        <f>S977*Assumption!$K$7</f>
        <v>0</v>
      </c>
      <c r="AF977" s="301">
        <f>T977*Assumption!$K$10</f>
        <v>19286.400000000001</v>
      </c>
      <c r="AG977" s="301">
        <f>U977*Assumption!$K$9</f>
        <v>0</v>
      </c>
      <c r="AH977" s="301">
        <f>V977*Assumption!$K$11</f>
        <v>0</v>
      </c>
      <c r="AI977" s="301">
        <f>W977*Assumption!$K$6</f>
        <v>0</v>
      </c>
      <c r="AJ977" s="301">
        <f>X977*Assumption!$K$8</f>
        <v>0</v>
      </c>
      <c r="AK977" s="301">
        <f>Y977*Assumption!$K$12</f>
        <v>0</v>
      </c>
      <c r="AL977" s="301">
        <f>Z977*Assumption!$K$14</f>
        <v>0</v>
      </c>
      <c r="AM977" s="301">
        <f>AA977*Assumption!$K$13</f>
        <v>0</v>
      </c>
      <c r="AN977" s="226">
        <f t="shared" si="251"/>
        <v>19286.400000000001</v>
      </c>
    </row>
    <row r="978" spans="2:40" x14ac:dyDescent="0.35">
      <c r="B978" s="182">
        <f t="shared" si="254"/>
        <v>44995</v>
      </c>
      <c r="C978" s="178">
        <v>168</v>
      </c>
      <c r="D978" s="178">
        <f t="shared" si="252"/>
        <v>483.84</v>
      </c>
      <c r="E978" s="246">
        <v>34</v>
      </c>
      <c r="F978" s="246">
        <v>21</v>
      </c>
      <c r="G978" s="246">
        <v>236</v>
      </c>
      <c r="H978" s="245">
        <v>18.48</v>
      </c>
      <c r="I978" s="246">
        <v>176</v>
      </c>
      <c r="J978" s="246">
        <v>5</v>
      </c>
      <c r="K978" s="246">
        <v>378</v>
      </c>
      <c r="L978" s="246">
        <v>252</v>
      </c>
      <c r="M978" s="181">
        <v>0</v>
      </c>
      <c r="N978" s="226">
        <v>0</v>
      </c>
      <c r="O978" s="53"/>
      <c r="P978" s="182">
        <f t="shared" si="255"/>
        <v>44995</v>
      </c>
      <c r="Q978" s="178">
        <v>168</v>
      </c>
      <c r="R978" s="181">
        <f t="shared" si="253"/>
        <v>483.84</v>
      </c>
      <c r="S978" s="181">
        <v>336</v>
      </c>
      <c r="T978" s="181">
        <v>139.20000000000002</v>
      </c>
      <c r="U978" s="181">
        <v>0</v>
      </c>
      <c r="V978" s="181">
        <v>0</v>
      </c>
      <c r="W978" s="181">
        <v>0</v>
      </c>
      <c r="X978" s="181">
        <v>0</v>
      </c>
      <c r="Y978" s="181">
        <v>0</v>
      </c>
      <c r="Z978" s="181">
        <v>0</v>
      </c>
      <c r="AA978" s="181">
        <v>0</v>
      </c>
      <c r="AB978" s="226">
        <f t="shared" si="250"/>
        <v>475.20000000000005</v>
      </c>
      <c r="AD978" s="182">
        <f t="shared" si="256"/>
        <v>44995</v>
      </c>
      <c r="AE978" s="301">
        <f>S978*Assumption!$K$7</f>
        <v>27888</v>
      </c>
      <c r="AF978" s="301">
        <f>T978*Assumption!$K$10</f>
        <v>5707.2000000000007</v>
      </c>
      <c r="AG978" s="301">
        <f>U978*Assumption!$K$9</f>
        <v>0</v>
      </c>
      <c r="AH978" s="301">
        <f>V978*Assumption!$K$11</f>
        <v>0</v>
      </c>
      <c r="AI978" s="301">
        <f>W978*Assumption!$K$6</f>
        <v>0</v>
      </c>
      <c r="AJ978" s="301">
        <f>X978*Assumption!$K$8</f>
        <v>0</v>
      </c>
      <c r="AK978" s="301">
        <f>Y978*Assumption!$K$12</f>
        <v>0</v>
      </c>
      <c r="AL978" s="301">
        <f>Z978*Assumption!$K$14</f>
        <v>0</v>
      </c>
      <c r="AM978" s="301">
        <f>AA978*Assumption!$K$13</f>
        <v>0</v>
      </c>
      <c r="AN978" s="226">
        <f t="shared" si="251"/>
        <v>33595.199999999997</v>
      </c>
    </row>
    <row r="979" spans="2:40" x14ac:dyDescent="0.35">
      <c r="B979" s="182">
        <f t="shared" si="254"/>
        <v>44996</v>
      </c>
      <c r="C979" s="178">
        <v>168</v>
      </c>
      <c r="D979" s="178">
        <f t="shared" si="252"/>
        <v>483.84</v>
      </c>
      <c r="E979" s="246">
        <v>34</v>
      </c>
      <c r="F979" s="246">
        <v>21</v>
      </c>
      <c r="G979" s="246">
        <v>236</v>
      </c>
      <c r="H979" s="245">
        <v>18.48</v>
      </c>
      <c r="I979" s="246">
        <v>176</v>
      </c>
      <c r="J979" s="246">
        <v>5</v>
      </c>
      <c r="K979" s="246">
        <v>378</v>
      </c>
      <c r="L979" s="246">
        <v>252</v>
      </c>
      <c r="M979" s="181">
        <v>0</v>
      </c>
      <c r="N979" s="226">
        <v>0</v>
      </c>
      <c r="O979" s="53"/>
      <c r="P979" s="182">
        <f t="shared" si="255"/>
        <v>44996</v>
      </c>
      <c r="Q979" s="178">
        <v>168</v>
      </c>
      <c r="R979" s="181">
        <f t="shared" si="253"/>
        <v>483.84</v>
      </c>
      <c r="S979" s="181">
        <v>475.2</v>
      </c>
      <c r="T979" s="181">
        <v>0</v>
      </c>
      <c r="U979" s="181">
        <v>0</v>
      </c>
      <c r="V979" s="181">
        <v>0</v>
      </c>
      <c r="W979" s="181">
        <v>0</v>
      </c>
      <c r="X979" s="181">
        <v>0</v>
      </c>
      <c r="Y979" s="181">
        <v>0</v>
      </c>
      <c r="Z979" s="181">
        <v>0</v>
      </c>
      <c r="AA979" s="181">
        <v>0</v>
      </c>
      <c r="AB979" s="226">
        <f t="shared" si="250"/>
        <v>475.2</v>
      </c>
      <c r="AD979" s="182">
        <f t="shared" si="256"/>
        <v>44996</v>
      </c>
      <c r="AE979" s="301">
        <f>S979*Assumption!$K$7</f>
        <v>39441.599999999999</v>
      </c>
      <c r="AF979" s="301">
        <f>T979*Assumption!$K$10</f>
        <v>0</v>
      </c>
      <c r="AG979" s="301">
        <f>U979*Assumption!$K$9</f>
        <v>0</v>
      </c>
      <c r="AH979" s="301">
        <f>V979*Assumption!$K$11</f>
        <v>0</v>
      </c>
      <c r="AI979" s="301">
        <f>W979*Assumption!$K$6</f>
        <v>0</v>
      </c>
      <c r="AJ979" s="301">
        <f>X979*Assumption!$K$8</f>
        <v>0</v>
      </c>
      <c r="AK979" s="301">
        <f>Y979*Assumption!$K$12</f>
        <v>0</v>
      </c>
      <c r="AL979" s="301">
        <f>Z979*Assumption!$K$14</f>
        <v>0</v>
      </c>
      <c r="AM979" s="301">
        <f>AA979*Assumption!$K$13</f>
        <v>0</v>
      </c>
      <c r="AN979" s="226">
        <f t="shared" si="251"/>
        <v>39441.599999999999</v>
      </c>
    </row>
    <row r="980" spans="2:40" x14ac:dyDescent="0.35">
      <c r="B980" s="182">
        <f t="shared" si="254"/>
        <v>44997</v>
      </c>
      <c r="C980" s="178">
        <v>168</v>
      </c>
      <c r="D980" s="178">
        <f t="shared" si="252"/>
        <v>483.84</v>
      </c>
      <c r="E980" s="246">
        <v>34</v>
      </c>
      <c r="F980" s="246">
        <v>21</v>
      </c>
      <c r="G980" s="246">
        <v>236</v>
      </c>
      <c r="H980" s="245">
        <v>18.48</v>
      </c>
      <c r="I980" s="246">
        <v>176</v>
      </c>
      <c r="J980" s="246">
        <v>5</v>
      </c>
      <c r="K980" s="246">
        <v>378</v>
      </c>
      <c r="L980" s="246">
        <v>252</v>
      </c>
      <c r="M980" s="181">
        <v>0</v>
      </c>
      <c r="N980" s="226">
        <v>0</v>
      </c>
      <c r="O980" s="53"/>
      <c r="P980" s="182">
        <f t="shared" si="255"/>
        <v>44997</v>
      </c>
      <c r="Q980" s="178">
        <v>168</v>
      </c>
      <c r="R980" s="181">
        <f t="shared" si="253"/>
        <v>483.84</v>
      </c>
      <c r="S980" s="181">
        <v>0</v>
      </c>
      <c r="T980" s="181">
        <v>470.40000000000003</v>
      </c>
      <c r="U980" s="181">
        <v>0</v>
      </c>
      <c r="V980" s="181">
        <v>0</v>
      </c>
      <c r="W980" s="181">
        <v>0</v>
      </c>
      <c r="X980" s="181">
        <v>0</v>
      </c>
      <c r="Y980" s="181">
        <v>0</v>
      </c>
      <c r="Z980" s="181">
        <v>0</v>
      </c>
      <c r="AA980" s="181">
        <v>0</v>
      </c>
      <c r="AB980" s="226">
        <f t="shared" si="250"/>
        <v>470.40000000000003</v>
      </c>
      <c r="AD980" s="182">
        <f t="shared" si="256"/>
        <v>44997</v>
      </c>
      <c r="AE980" s="301">
        <f>S980*Assumption!$K$7</f>
        <v>0</v>
      </c>
      <c r="AF980" s="301">
        <f>T980*Assumption!$K$10</f>
        <v>19286.400000000001</v>
      </c>
      <c r="AG980" s="301">
        <f>U980*Assumption!$K$9</f>
        <v>0</v>
      </c>
      <c r="AH980" s="301">
        <f>V980*Assumption!$K$11</f>
        <v>0</v>
      </c>
      <c r="AI980" s="301">
        <f>W980*Assumption!$K$6</f>
        <v>0</v>
      </c>
      <c r="AJ980" s="301">
        <f>X980*Assumption!$K$8</f>
        <v>0</v>
      </c>
      <c r="AK980" s="301">
        <f>Y980*Assumption!$K$12</f>
        <v>0</v>
      </c>
      <c r="AL980" s="301">
        <f>Z980*Assumption!$K$14</f>
        <v>0</v>
      </c>
      <c r="AM980" s="301">
        <f>AA980*Assumption!$K$13</f>
        <v>0</v>
      </c>
      <c r="AN980" s="226">
        <f t="shared" si="251"/>
        <v>19286.400000000001</v>
      </c>
    </row>
    <row r="981" spans="2:40" x14ac:dyDescent="0.35">
      <c r="B981" s="182">
        <f t="shared" si="254"/>
        <v>44998</v>
      </c>
      <c r="C981" s="178">
        <v>168</v>
      </c>
      <c r="D981" s="178">
        <f t="shared" si="252"/>
        <v>483.84</v>
      </c>
      <c r="E981" s="246">
        <v>35</v>
      </c>
      <c r="F981" s="246">
        <v>21</v>
      </c>
      <c r="G981" s="246">
        <v>237</v>
      </c>
      <c r="H981" s="245">
        <v>18.48</v>
      </c>
      <c r="I981" s="246">
        <v>177</v>
      </c>
      <c r="J981" s="246">
        <v>5</v>
      </c>
      <c r="K981" s="246">
        <v>378</v>
      </c>
      <c r="L981" s="246">
        <v>252</v>
      </c>
      <c r="M981" s="181">
        <v>0</v>
      </c>
      <c r="N981" s="226">
        <v>0</v>
      </c>
      <c r="O981" s="53"/>
      <c r="P981" s="182">
        <f t="shared" si="255"/>
        <v>44998</v>
      </c>
      <c r="Q981" s="178">
        <v>168</v>
      </c>
      <c r="R981" s="181">
        <f t="shared" si="253"/>
        <v>483.84</v>
      </c>
      <c r="S981" s="181">
        <v>72</v>
      </c>
      <c r="T981" s="181">
        <v>403.2</v>
      </c>
      <c r="U981" s="181">
        <v>0</v>
      </c>
      <c r="V981" s="181">
        <v>0</v>
      </c>
      <c r="W981" s="181">
        <v>0</v>
      </c>
      <c r="X981" s="181">
        <v>0</v>
      </c>
      <c r="Y981" s="181">
        <v>0</v>
      </c>
      <c r="Z981" s="181">
        <v>0</v>
      </c>
      <c r="AA981" s="181">
        <v>0</v>
      </c>
      <c r="AB981" s="226">
        <f t="shared" si="250"/>
        <v>475.2</v>
      </c>
      <c r="AD981" s="182">
        <f t="shared" si="256"/>
        <v>44998</v>
      </c>
      <c r="AE981" s="301">
        <f>S981*Assumption!$K$7</f>
        <v>5976</v>
      </c>
      <c r="AF981" s="301">
        <f>T981*Assumption!$K$10</f>
        <v>16531.2</v>
      </c>
      <c r="AG981" s="301">
        <f>U981*Assumption!$K$9</f>
        <v>0</v>
      </c>
      <c r="AH981" s="301">
        <f>V981*Assumption!$K$11</f>
        <v>0</v>
      </c>
      <c r="AI981" s="301">
        <f>W981*Assumption!$K$6</f>
        <v>0</v>
      </c>
      <c r="AJ981" s="301">
        <f>X981*Assumption!$K$8</f>
        <v>0</v>
      </c>
      <c r="AK981" s="301">
        <f>Y981*Assumption!$K$12</f>
        <v>0</v>
      </c>
      <c r="AL981" s="301">
        <f>Z981*Assumption!$K$14</f>
        <v>0</v>
      </c>
      <c r="AM981" s="301">
        <f>AA981*Assumption!$K$13</f>
        <v>0</v>
      </c>
      <c r="AN981" s="226">
        <f t="shared" si="251"/>
        <v>22507.200000000001</v>
      </c>
    </row>
    <row r="982" spans="2:40" x14ac:dyDescent="0.35">
      <c r="B982" s="182">
        <f t="shared" si="254"/>
        <v>44999</v>
      </c>
      <c r="C982" s="178">
        <v>168</v>
      </c>
      <c r="D982" s="178">
        <f t="shared" si="252"/>
        <v>483.84</v>
      </c>
      <c r="E982" s="246">
        <v>35</v>
      </c>
      <c r="F982" s="246">
        <v>21</v>
      </c>
      <c r="G982" s="246">
        <v>237</v>
      </c>
      <c r="H982" s="245">
        <v>18.48</v>
      </c>
      <c r="I982" s="246">
        <v>177</v>
      </c>
      <c r="J982" s="246">
        <v>5</v>
      </c>
      <c r="K982" s="246">
        <v>378</v>
      </c>
      <c r="L982" s="246">
        <v>252</v>
      </c>
      <c r="M982" s="181">
        <v>0</v>
      </c>
      <c r="N982" s="226">
        <v>0</v>
      </c>
      <c r="O982" s="53"/>
      <c r="P982" s="182">
        <f t="shared" si="255"/>
        <v>44999</v>
      </c>
      <c r="Q982" s="178">
        <v>168</v>
      </c>
      <c r="R982" s="181">
        <f t="shared" si="253"/>
        <v>483.84</v>
      </c>
      <c r="S982" s="181">
        <v>50.4</v>
      </c>
      <c r="T982" s="181">
        <v>422.40000000000003</v>
      </c>
      <c r="U982" s="181">
        <v>0</v>
      </c>
      <c r="V982" s="181">
        <v>0</v>
      </c>
      <c r="W982" s="181">
        <v>0</v>
      </c>
      <c r="X982" s="181">
        <v>0</v>
      </c>
      <c r="Y982" s="181">
        <v>0</v>
      </c>
      <c r="Z982" s="181">
        <v>0</v>
      </c>
      <c r="AA982" s="181">
        <v>0</v>
      </c>
      <c r="AB982" s="226">
        <f t="shared" si="250"/>
        <v>472.8</v>
      </c>
      <c r="AD982" s="182">
        <f t="shared" si="256"/>
        <v>44999</v>
      </c>
      <c r="AE982" s="301">
        <f>S982*Assumption!$K$7</f>
        <v>4183.2</v>
      </c>
      <c r="AF982" s="301">
        <f>T982*Assumption!$K$10</f>
        <v>17318.400000000001</v>
      </c>
      <c r="AG982" s="301">
        <f>U982*Assumption!$K$9</f>
        <v>0</v>
      </c>
      <c r="AH982" s="301">
        <f>V982*Assumption!$K$11</f>
        <v>0</v>
      </c>
      <c r="AI982" s="301">
        <f>W982*Assumption!$K$6</f>
        <v>0</v>
      </c>
      <c r="AJ982" s="301">
        <f>X982*Assumption!$K$8</f>
        <v>0</v>
      </c>
      <c r="AK982" s="301">
        <f>Y982*Assumption!$K$12</f>
        <v>0</v>
      </c>
      <c r="AL982" s="301">
        <f>Z982*Assumption!$K$14</f>
        <v>0</v>
      </c>
      <c r="AM982" s="301">
        <f>AA982*Assumption!$K$13</f>
        <v>0</v>
      </c>
      <c r="AN982" s="226">
        <f t="shared" si="251"/>
        <v>21501.600000000002</v>
      </c>
    </row>
    <row r="983" spans="2:40" x14ac:dyDescent="0.35">
      <c r="B983" s="182">
        <f t="shared" si="254"/>
        <v>45000</v>
      </c>
      <c r="C983" s="178">
        <v>168</v>
      </c>
      <c r="D983" s="178">
        <f t="shared" si="252"/>
        <v>483.84</v>
      </c>
      <c r="E983" s="246">
        <v>35</v>
      </c>
      <c r="F983" s="246">
        <v>21</v>
      </c>
      <c r="G983" s="246">
        <v>237</v>
      </c>
      <c r="H983" s="245">
        <v>18.48</v>
      </c>
      <c r="I983" s="246">
        <v>177</v>
      </c>
      <c r="J983" s="246">
        <v>5</v>
      </c>
      <c r="K983" s="246">
        <v>378</v>
      </c>
      <c r="L983" s="246">
        <v>252</v>
      </c>
      <c r="M983" s="181">
        <v>0</v>
      </c>
      <c r="N983" s="226">
        <v>0</v>
      </c>
      <c r="O983" s="53"/>
      <c r="P983" s="182">
        <f t="shared" si="255"/>
        <v>45000</v>
      </c>
      <c r="Q983" s="178">
        <v>168</v>
      </c>
      <c r="R983" s="181">
        <f t="shared" si="253"/>
        <v>483.84</v>
      </c>
      <c r="S983" s="181">
        <v>0</v>
      </c>
      <c r="T983" s="181">
        <v>470.40000000000003</v>
      </c>
      <c r="U983" s="181">
        <v>0</v>
      </c>
      <c r="V983" s="181">
        <v>0</v>
      </c>
      <c r="W983" s="181">
        <v>0</v>
      </c>
      <c r="X983" s="181">
        <v>0</v>
      </c>
      <c r="Y983" s="181">
        <v>0</v>
      </c>
      <c r="Z983" s="181">
        <v>0</v>
      </c>
      <c r="AA983" s="181">
        <v>0</v>
      </c>
      <c r="AB983" s="226">
        <f t="shared" si="250"/>
        <v>470.40000000000003</v>
      </c>
      <c r="AD983" s="182">
        <f t="shared" si="256"/>
        <v>45000</v>
      </c>
      <c r="AE983" s="301">
        <f>S983*Assumption!$K$7</f>
        <v>0</v>
      </c>
      <c r="AF983" s="301">
        <f>T983*Assumption!$K$10</f>
        <v>19286.400000000001</v>
      </c>
      <c r="AG983" s="301">
        <f>U983*Assumption!$K$9</f>
        <v>0</v>
      </c>
      <c r="AH983" s="301">
        <f>V983*Assumption!$K$11</f>
        <v>0</v>
      </c>
      <c r="AI983" s="301">
        <f>W983*Assumption!$K$6</f>
        <v>0</v>
      </c>
      <c r="AJ983" s="301">
        <f>X983*Assumption!$K$8</f>
        <v>0</v>
      </c>
      <c r="AK983" s="301">
        <f>Y983*Assumption!$K$12</f>
        <v>0</v>
      </c>
      <c r="AL983" s="301">
        <f>Z983*Assumption!$K$14</f>
        <v>0</v>
      </c>
      <c r="AM983" s="301">
        <f>AA983*Assumption!$K$13</f>
        <v>0</v>
      </c>
      <c r="AN983" s="226">
        <f t="shared" si="251"/>
        <v>19286.400000000001</v>
      </c>
    </row>
    <row r="984" spans="2:40" x14ac:dyDescent="0.35">
      <c r="B984" s="182">
        <f t="shared" si="254"/>
        <v>45001</v>
      </c>
      <c r="C984" s="178">
        <v>168</v>
      </c>
      <c r="D984" s="178">
        <f t="shared" si="252"/>
        <v>483.84</v>
      </c>
      <c r="E984" s="246">
        <v>35</v>
      </c>
      <c r="F984" s="246">
        <v>21</v>
      </c>
      <c r="G984" s="246">
        <v>237</v>
      </c>
      <c r="H984" s="245">
        <v>18.48</v>
      </c>
      <c r="I984" s="246">
        <v>177</v>
      </c>
      <c r="J984" s="246">
        <v>5</v>
      </c>
      <c r="K984" s="246">
        <v>378</v>
      </c>
      <c r="L984" s="246">
        <v>252</v>
      </c>
      <c r="M984" s="181">
        <v>0</v>
      </c>
      <c r="N984" s="226">
        <v>0</v>
      </c>
      <c r="O984" s="53"/>
      <c r="P984" s="182">
        <f t="shared" si="255"/>
        <v>45001</v>
      </c>
      <c r="Q984" s="178">
        <v>168</v>
      </c>
      <c r="R984" s="181">
        <f t="shared" si="253"/>
        <v>483.84</v>
      </c>
      <c r="S984" s="181">
        <v>0</v>
      </c>
      <c r="T984" s="181">
        <v>472.8</v>
      </c>
      <c r="U984" s="181">
        <v>0</v>
      </c>
      <c r="V984" s="181">
        <v>0</v>
      </c>
      <c r="W984" s="181">
        <v>0</v>
      </c>
      <c r="X984" s="181">
        <v>0</v>
      </c>
      <c r="Y984" s="181">
        <v>0</v>
      </c>
      <c r="Z984" s="181">
        <v>0</v>
      </c>
      <c r="AA984" s="181">
        <v>0</v>
      </c>
      <c r="AB984" s="226">
        <f t="shared" si="250"/>
        <v>472.8</v>
      </c>
      <c r="AD984" s="182">
        <f t="shared" si="256"/>
        <v>45001</v>
      </c>
      <c r="AE984" s="301">
        <f>S984*Assumption!$K$7</f>
        <v>0</v>
      </c>
      <c r="AF984" s="301">
        <f>T984*Assumption!$K$10</f>
        <v>19384.8</v>
      </c>
      <c r="AG984" s="301">
        <f>U984*Assumption!$K$9</f>
        <v>0</v>
      </c>
      <c r="AH984" s="301">
        <f>V984*Assumption!$K$11</f>
        <v>0</v>
      </c>
      <c r="AI984" s="301">
        <f>W984*Assumption!$K$6</f>
        <v>0</v>
      </c>
      <c r="AJ984" s="301">
        <f>X984*Assumption!$K$8</f>
        <v>0</v>
      </c>
      <c r="AK984" s="301">
        <f>Y984*Assumption!$K$12</f>
        <v>0</v>
      </c>
      <c r="AL984" s="301">
        <f>Z984*Assumption!$K$14</f>
        <v>0</v>
      </c>
      <c r="AM984" s="301">
        <f>AA984*Assumption!$K$13</f>
        <v>0</v>
      </c>
      <c r="AN984" s="226">
        <f t="shared" si="251"/>
        <v>19384.8</v>
      </c>
    </row>
    <row r="985" spans="2:40" x14ac:dyDescent="0.35">
      <c r="B985" s="182">
        <f t="shared" si="254"/>
        <v>45002</v>
      </c>
      <c r="C985" s="178">
        <v>168</v>
      </c>
      <c r="D985" s="178">
        <f t="shared" si="252"/>
        <v>483.84</v>
      </c>
      <c r="E985" s="246">
        <v>34</v>
      </c>
      <c r="F985" s="246">
        <v>21</v>
      </c>
      <c r="G985" s="246">
        <v>231</v>
      </c>
      <c r="H985" s="245">
        <v>18.48</v>
      </c>
      <c r="I985" s="246">
        <v>181</v>
      </c>
      <c r="J985" s="246">
        <v>5</v>
      </c>
      <c r="K985" s="246">
        <v>378</v>
      </c>
      <c r="L985" s="246">
        <v>252</v>
      </c>
      <c r="M985" s="181">
        <v>0</v>
      </c>
      <c r="N985" s="226">
        <v>0</v>
      </c>
      <c r="O985" s="53"/>
      <c r="P985" s="182">
        <f t="shared" si="255"/>
        <v>45002</v>
      </c>
      <c r="Q985" s="178">
        <v>168</v>
      </c>
      <c r="R985" s="181">
        <f t="shared" si="253"/>
        <v>483.84</v>
      </c>
      <c r="S985" s="181">
        <v>31.2</v>
      </c>
      <c r="T985" s="181">
        <v>444</v>
      </c>
      <c r="U985" s="181">
        <v>0</v>
      </c>
      <c r="V985" s="181">
        <v>0</v>
      </c>
      <c r="W985" s="181">
        <v>0</v>
      </c>
      <c r="X985" s="181">
        <v>0</v>
      </c>
      <c r="Y985" s="181">
        <v>0</v>
      </c>
      <c r="Z985" s="181">
        <v>0</v>
      </c>
      <c r="AA985" s="181">
        <v>0</v>
      </c>
      <c r="AB985" s="226">
        <f t="shared" si="250"/>
        <v>475.2</v>
      </c>
      <c r="AD985" s="182">
        <f t="shared" si="256"/>
        <v>45002</v>
      </c>
      <c r="AE985" s="301">
        <f>S985*Assumption!$K$7</f>
        <v>2589.6</v>
      </c>
      <c r="AF985" s="301">
        <f>T985*Assumption!$K$10</f>
        <v>18204</v>
      </c>
      <c r="AG985" s="301">
        <f>U985*Assumption!$K$9</f>
        <v>0</v>
      </c>
      <c r="AH985" s="301">
        <f>V985*Assumption!$K$11</f>
        <v>0</v>
      </c>
      <c r="AI985" s="301">
        <f>W985*Assumption!$K$6</f>
        <v>0</v>
      </c>
      <c r="AJ985" s="301">
        <f>X985*Assumption!$K$8</f>
        <v>0</v>
      </c>
      <c r="AK985" s="301">
        <f>Y985*Assumption!$K$12</f>
        <v>0</v>
      </c>
      <c r="AL985" s="301">
        <f>Z985*Assumption!$K$14</f>
        <v>0</v>
      </c>
      <c r="AM985" s="301">
        <f>AA985*Assumption!$K$13</f>
        <v>0</v>
      </c>
      <c r="AN985" s="226">
        <f t="shared" si="251"/>
        <v>20793.599999999999</v>
      </c>
    </row>
    <row r="986" spans="2:40" x14ac:dyDescent="0.35">
      <c r="B986" s="182">
        <f t="shared" si="254"/>
        <v>45003</v>
      </c>
      <c r="C986" s="178">
        <v>168</v>
      </c>
      <c r="D986" s="178">
        <f t="shared" si="252"/>
        <v>483.84</v>
      </c>
      <c r="E986" s="246">
        <v>34</v>
      </c>
      <c r="F986" s="246">
        <v>21</v>
      </c>
      <c r="G986" s="246">
        <v>231</v>
      </c>
      <c r="H986" s="245">
        <v>18.48</v>
      </c>
      <c r="I986" s="246">
        <v>181</v>
      </c>
      <c r="J986" s="246">
        <v>5</v>
      </c>
      <c r="K986" s="246">
        <v>378</v>
      </c>
      <c r="L986" s="246">
        <v>252</v>
      </c>
      <c r="M986" s="181">
        <v>0</v>
      </c>
      <c r="N986" s="226">
        <v>0</v>
      </c>
      <c r="O986" s="53"/>
      <c r="P986" s="182">
        <f t="shared" si="255"/>
        <v>45003</v>
      </c>
      <c r="Q986" s="178">
        <v>168</v>
      </c>
      <c r="R986" s="181">
        <f t="shared" si="253"/>
        <v>483.84</v>
      </c>
      <c r="S986" s="181">
        <v>42</v>
      </c>
      <c r="T986" s="181">
        <v>429.6</v>
      </c>
      <c r="U986" s="181">
        <v>0</v>
      </c>
      <c r="V986" s="181">
        <v>0</v>
      </c>
      <c r="W986" s="181">
        <v>0</v>
      </c>
      <c r="X986" s="181">
        <v>0</v>
      </c>
      <c r="Y986" s="181">
        <v>0</v>
      </c>
      <c r="Z986" s="181">
        <v>0</v>
      </c>
      <c r="AA986" s="181">
        <v>0</v>
      </c>
      <c r="AB986" s="226">
        <f t="shared" si="250"/>
        <v>471.6</v>
      </c>
      <c r="AD986" s="182">
        <f t="shared" si="256"/>
        <v>45003</v>
      </c>
      <c r="AE986" s="301">
        <f>S986*Assumption!$K$7</f>
        <v>3486</v>
      </c>
      <c r="AF986" s="301">
        <f>T986*Assumption!$K$10</f>
        <v>17613.600000000002</v>
      </c>
      <c r="AG986" s="301">
        <f>U986*Assumption!$K$9</f>
        <v>0</v>
      </c>
      <c r="AH986" s="301">
        <f>V986*Assumption!$K$11</f>
        <v>0</v>
      </c>
      <c r="AI986" s="301">
        <f>W986*Assumption!$K$6</f>
        <v>0</v>
      </c>
      <c r="AJ986" s="301">
        <f>X986*Assumption!$K$8</f>
        <v>0</v>
      </c>
      <c r="AK986" s="301">
        <f>Y986*Assumption!$K$12</f>
        <v>0</v>
      </c>
      <c r="AL986" s="301">
        <f>Z986*Assumption!$K$14</f>
        <v>0</v>
      </c>
      <c r="AM986" s="301">
        <f>AA986*Assumption!$K$13</f>
        <v>0</v>
      </c>
      <c r="AN986" s="226">
        <f t="shared" si="251"/>
        <v>21099.600000000002</v>
      </c>
    </row>
    <row r="987" spans="2:40" x14ac:dyDescent="0.35">
      <c r="B987" s="182">
        <f t="shared" si="254"/>
        <v>45004</v>
      </c>
      <c r="C987" s="178">
        <v>168</v>
      </c>
      <c r="D987" s="178">
        <f t="shared" si="252"/>
        <v>483.84</v>
      </c>
      <c r="E987" s="246">
        <v>34</v>
      </c>
      <c r="F987" s="246">
        <v>21</v>
      </c>
      <c r="G987" s="246">
        <v>231</v>
      </c>
      <c r="H987" s="245">
        <v>18.48</v>
      </c>
      <c r="I987" s="246">
        <v>181</v>
      </c>
      <c r="J987" s="246">
        <v>5</v>
      </c>
      <c r="K987" s="246">
        <v>378</v>
      </c>
      <c r="L987" s="246">
        <v>252</v>
      </c>
      <c r="M987" s="181">
        <v>0</v>
      </c>
      <c r="N987" s="226">
        <v>0</v>
      </c>
      <c r="O987" s="53"/>
      <c r="P987" s="182">
        <f t="shared" si="255"/>
        <v>45004</v>
      </c>
      <c r="Q987" s="178">
        <v>168</v>
      </c>
      <c r="R987" s="181">
        <f t="shared" si="253"/>
        <v>483.84</v>
      </c>
      <c r="S987" s="181">
        <v>475.2</v>
      </c>
      <c r="T987" s="181">
        <v>0</v>
      </c>
      <c r="U987" s="181">
        <v>0</v>
      </c>
      <c r="V987" s="181">
        <v>0</v>
      </c>
      <c r="W987" s="181">
        <v>0</v>
      </c>
      <c r="X987" s="181">
        <v>0</v>
      </c>
      <c r="Y987" s="181">
        <v>0</v>
      </c>
      <c r="Z987" s="181">
        <v>0</v>
      </c>
      <c r="AA987" s="181">
        <v>0</v>
      </c>
      <c r="AB987" s="226">
        <f t="shared" si="250"/>
        <v>475.2</v>
      </c>
      <c r="AD987" s="182">
        <f t="shared" si="256"/>
        <v>45004</v>
      </c>
      <c r="AE987" s="301">
        <f>S987*Assumption!$K$7</f>
        <v>39441.599999999999</v>
      </c>
      <c r="AF987" s="301">
        <f>T987*Assumption!$K$10</f>
        <v>0</v>
      </c>
      <c r="AG987" s="301">
        <f>U987*Assumption!$K$9</f>
        <v>0</v>
      </c>
      <c r="AH987" s="301">
        <f>V987*Assumption!$K$11</f>
        <v>0</v>
      </c>
      <c r="AI987" s="301">
        <f>W987*Assumption!$K$6</f>
        <v>0</v>
      </c>
      <c r="AJ987" s="301">
        <f>X987*Assumption!$K$8</f>
        <v>0</v>
      </c>
      <c r="AK987" s="301">
        <f>Y987*Assumption!$K$12</f>
        <v>0</v>
      </c>
      <c r="AL987" s="301">
        <f>Z987*Assumption!$K$14</f>
        <v>0</v>
      </c>
      <c r="AM987" s="301">
        <f>AA987*Assumption!$K$13</f>
        <v>0</v>
      </c>
      <c r="AN987" s="226">
        <f t="shared" si="251"/>
        <v>39441.599999999999</v>
      </c>
    </row>
    <row r="988" spans="2:40" x14ac:dyDescent="0.35">
      <c r="B988" s="182">
        <f t="shared" si="254"/>
        <v>45005</v>
      </c>
      <c r="C988" s="178">
        <v>168</v>
      </c>
      <c r="D988" s="178">
        <f t="shared" si="252"/>
        <v>483.84</v>
      </c>
      <c r="E988" s="246">
        <v>34</v>
      </c>
      <c r="F988" s="246">
        <v>21</v>
      </c>
      <c r="G988" s="246">
        <v>234</v>
      </c>
      <c r="H988" s="245">
        <v>18.48</v>
      </c>
      <c r="I988" s="246">
        <v>178</v>
      </c>
      <c r="J988" s="246">
        <v>5</v>
      </c>
      <c r="K988" s="246">
        <v>378</v>
      </c>
      <c r="L988" s="246">
        <v>252</v>
      </c>
      <c r="M988" s="181">
        <v>0</v>
      </c>
      <c r="N988" s="226">
        <v>0</v>
      </c>
      <c r="O988" s="53"/>
      <c r="P988" s="182">
        <f t="shared" si="255"/>
        <v>45005</v>
      </c>
      <c r="Q988" s="178">
        <v>168</v>
      </c>
      <c r="R988" s="181">
        <f t="shared" si="253"/>
        <v>483.84</v>
      </c>
      <c r="S988" s="181">
        <v>0</v>
      </c>
      <c r="T988" s="181">
        <v>470.40000000000003</v>
      </c>
      <c r="U988" s="181">
        <v>0</v>
      </c>
      <c r="V988" s="181">
        <v>0</v>
      </c>
      <c r="W988" s="181">
        <v>0</v>
      </c>
      <c r="X988" s="181">
        <v>0</v>
      </c>
      <c r="Y988" s="181">
        <v>0</v>
      </c>
      <c r="Z988" s="181">
        <v>0</v>
      </c>
      <c r="AA988" s="181">
        <v>0</v>
      </c>
      <c r="AB988" s="226">
        <f t="shared" si="250"/>
        <v>470.40000000000003</v>
      </c>
      <c r="AD988" s="182">
        <f t="shared" si="256"/>
        <v>45005</v>
      </c>
      <c r="AE988" s="301">
        <f>S988*Assumption!$K$7</f>
        <v>0</v>
      </c>
      <c r="AF988" s="301">
        <f>T988*Assumption!$K$10</f>
        <v>19286.400000000001</v>
      </c>
      <c r="AG988" s="301">
        <f>U988*Assumption!$K$9</f>
        <v>0</v>
      </c>
      <c r="AH988" s="301">
        <f>V988*Assumption!$K$11</f>
        <v>0</v>
      </c>
      <c r="AI988" s="301">
        <f>W988*Assumption!$K$6</f>
        <v>0</v>
      </c>
      <c r="AJ988" s="301">
        <f>X988*Assumption!$K$8</f>
        <v>0</v>
      </c>
      <c r="AK988" s="301">
        <f>Y988*Assumption!$K$12</f>
        <v>0</v>
      </c>
      <c r="AL988" s="301">
        <f>Z988*Assumption!$K$14</f>
        <v>0</v>
      </c>
      <c r="AM988" s="301">
        <f>AA988*Assumption!$K$13</f>
        <v>0</v>
      </c>
      <c r="AN988" s="226">
        <f t="shared" si="251"/>
        <v>19286.400000000001</v>
      </c>
    </row>
    <row r="989" spans="2:40" x14ac:dyDescent="0.35">
      <c r="B989" s="182">
        <f t="shared" si="254"/>
        <v>45006</v>
      </c>
      <c r="C989" s="178">
        <v>168</v>
      </c>
      <c r="D989" s="178">
        <f t="shared" si="252"/>
        <v>483.84</v>
      </c>
      <c r="E989" s="246">
        <v>34</v>
      </c>
      <c r="F989" s="246">
        <v>21</v>
      </c>
      <c r="G989" s="246">
        <v>234</v>
      </c>
      <c r="H989" s="245">
        <v>18.48</v>
      </c>
      <c r="I989" s="246">
        <v>178</v>
      </c>
      <c r="J989" s="246">
        <v>5</v>
      </c>
      <c r="K989" s="246">
        <v>378</v>
      </c>
      <c r="L989" s="246">
        <v>252</v>
      </c>
      <c r="M989" s="181">
        <v>0</v>
      </c>
      <c r="N989" s="226">
        <v>0</v>
      </c>
      <c r="O989" s="53"/>
      <c r="P989" s="182">
        <f t="shared" si="255"/>
        <v>45006</v>
      </c>
      <c r="Q989" s="178">
        <v>168</v>
      </c>
      <c r="R989" s="181">
        <f t="shared" si="253"/>
        <v>483.84</v>
      </c>
      <c r="S989" s="181">
        <v>0</v>
      </c>
      <c r="T989" s="181">
        <v>470.40000000000003</v>
      </c>
      <c r="U989" s="181">
        <v>0</v>
      </c>
      <c r="V989" s="181">
        <v>0</v>
      </c>
      <c r="W989" s="181">
        <v>0</v>
      </c>
      <c r="X989" s="181">
        <v>0</v>
      </c>
      <c r="Y989" s="181">
        <v>0</v>
      </c>
      <c r="Z989" s="181">
        <v>0</v>
      </c>
      <c r="AA989" s="181">
        <v>0</v>
      </c>
      <c r="AB989" s="226">
        <f t="shared" si="250"/>
        <v>470.40000000000003</v>
      </c>
      <c r="AD989" s="182">
        <f t="shared" si="256"/>
        <v>45006</v>
      </c>
      <c r="AE989" s="301">
        <f>S989*Assumption!$K$7</f>
        <v>0</v>
      </c>
      <c r="AF989" s="301">
        <f>T989*Assumption!$K$10</f>
        <v>19286.400000000001</v>
      </c>
      <c r="AG989" s="301">
        <f>U989*Assumption!$K$9</f>
        <v>0</v>
      </c>
      <c r="AH989" s="301">
        <f>V989*Assumption!$K$11</f>
        <v>0</v>
      </c>
      <c r="AI989" s="301">
        <f>W989*Assumption!$K$6</f>
        <v>0</v>
      </c>
      <c r="AJ989" s="301">
        <f>X989*Assumption!$K$8</f>
        <v>0</v>
      </c>
      <c r="AK989" s="301">
        <f>Y989*Assumption!$K$12</f>
        <v>0</v>
      </c>
      <c r="AL989" s="301">
        <f>Z989*Assumption!$K$14</f>
        <v>0</v>
      </c>
      <c r="AM989" s="301">
        <f>AA989*Assumption!$K$13</f>
        <v>0</v>
      </c>
      <c r="AN989" s="226">
        <f t="shared" si="251"/>
        <v>19286.400000000001</v>
      </c>
    </row>
    <row r="990" spans="2:40" x14ac:dyDescent="0.35">
      <c r="B990" s="182">
        <f t="shared" si="254"/>
        <v>45007</v>
      </c>
      <c r="C990" s="178">
        <v>168</v>
      </c>
      <c r="D990" s="178">
        <f t="shared" si="252"/>
        <v>483.84</v>
      </c>
      <c r="E990" s="246">
        <v>34</v>
      </c>
      <c r="F990" s="246">
        <v>21</v>
      </c>
      <c r="G990" s="246">
        <v>234</v>
      </c>
      <c r="H990" s="245">
        <v>18.48</v>
      </c>
      <c r="I990" s="246">
        <v>178</v>
      </c>
      <c r="J990" s="246">
        <v>5</v>
      </c>
      <c r="K990" s="246">
        <v>378</v>
      </c>
      <c r="L990" s="246">
        <v>252</v>
      </c>
      <c r="M990" s="181">
        <v>0</v>
      </c>
      <c r="N990" s="226">
        <v>0</v>
      </c>
      <c r="O990" s="53"/>
      <c r="P990" s="182">
        <f t="shared" si="255"/>
        <v>45007</v>
      </c>
      <c r="Q990" s="178">
        <v>168</v>
      </c>
      <c r="R990" s="181">
        <f t="shared" si="253"/>
        <v>483.84</v>
      </c>
      <c r="S990" s="181">
        <v>471.6</v>
      </c>
      <c r="T990" s="181">
        <v>0</v>
      </c>
      <c r="U990" s="181">
        <v>0</v>
      </c>
      <c r="V990" s="181">
        <v>0</v>
      </c>
      <c r="W990" s="181">
        <v>0</v>
      </c>
      <c r="X990" s="181">
        <v>0</v>
      </c>
      <c r="Y990" s="181">
        <v>0</v>
      </c>
      <c r="Z990" s="181">
        <v>0</v>
      </c>
      <c r="AA990" s="181">
        <v>0</v>
      </c>
      <c r="AB990" s="226">
        <f t="shared" si="250"/>
        <v>471.6</v>
      </c>
      <c r="AD990" s="182">
        <f t="shared" si="256"/>
        <v>45007</v>
      </c>
      <c r="AE990" s="301">
        <f>S990*Assumption!$K$7</f>
        <v>39142.800000000003</v>
      </c>
      <c r="AF990" s="301">
        <f>T990*Assumption!$K$10</f>
        <v>0</v>
      </c>
      <c r="AG990" s="301">
        <f>U990*Assumption!$K$9</f>
        <v>0</v>
      </c>
      <c r="AH990" s="301">
        <f>V990*Assumption!$K$11</f>
        <v>0</v>
      </c>
      <c r="AI990" s="301">
        <f>W990*Assumption!$K$6</f>
        <v>0</v>
      </c>
      <c r="AJ990" s="301">
        <f>X990*Assumption!$K$8</f>
        <v>0</v>
      </c>
      <c r="AK990" s="301">
        <f>Y990*Assumption!$K$12</f>
        <v>0</v>
      </c>
      <c r="AL990" s="301">
        <f>Z990*Assumption!$K$14</f>
        <v>0</v>
      </c>
      <c r="AM990" s="301">
        <f>AA990*Assumption!$K$13</f>
        <v>0</v>
      </c>
      <c r="AN990" s="226">
        <f t="shared" si="251"/>
        <v>39142.800000000003</v>
      </c>
    </row>
    <row r="991" spans="2:40" x14ac:dyDescent="0.35">
      <c r="B991" s="182">
        <f t="shared" si="254"/>
        <v>45008</v>
      </c>
      <c r="C991" s="178">
        <v>168</v>
      </c>
      <c r="D991" s="178">
        <f t="shared" si="252"/>
        <v>483.84</v>
      </c>
      <c r="E991" s="246">
        <v>34</v>
      </c>
      <c r="F991" s="246">
        <v>21</v>
      </c>
      <c r="G991" s="246">
        <v>234</v>
      </c>
      <c r="H991" s="245">
        <v>18.48</v>
      </c>
      <c r="I991" s="246">
        <v>178</v>
      </c>
      <c r="J991" s="246">
        <v>5</v>
      </c>
      <c r="K991" s="246">
        <v>378</v>
      </c>
      <c r="L991" s="246">
        <v>252</v>
      </c>
      <c r="M991" s="181">
        <v>0</v>
      </c>
      <c r="N991" s="226">
        <v>0</v>
      </c>
      <c r="O991" s="53"/>
      <c r="P991" s="182">
        <f t="shared" si="255"/>
        <v>45008</v>
      </c>
      <c r="Q991" s="178">
        <v>168</v>
      </c>
      <c r="R991" s="181">
        <f t="shared" si="253"/>
        <v>483.84</v>
      </c>
      <c r="S991" s="181">
        <v>0</v>
      </c>
      <c r="T991" s="181">
        <v>475.2</v>
      </c>
      <c r="U991" s="181">
        <v>0</v>
      </c>
      <c r="V991" s="181">
        <v>0</v>
      </c>
      <c r="W991" s="181">
        <v>0</v>
      </c>
      <c r="X991" s="181">
        <v>0</v>
      </c>
      <c r="Y991" s="181">
        <v>0</v>
      </c>
      <c r="Z991" s="181">
        <v>0</v>
      </c>
      <c r="AA991" s="181">
        <v>0</v>
      </c>
      <c r="AB991" s="226">
        <f t="shared" si="250"/>
        <v>475.2</v>
      </c>
      <c r="AD991" s="182">
        <f t="shared" si="256"/>
        <v>45008</v>
      </c>
      <c r="AE991" s="301">
        <f>S991*Assumption!$K$7</f>
        <v>0</v>
      </c>
      <c r="AF991" s="301">
        <f>T991*Assumption!$K$10</f>
        <v>19483.2</v>
      </c>
      <c r="AG991" s="301">
        <f>U991*Assumption!$K$9</f>
        <v>0</v>
      </c>
      <c r="AH991" s="301">
        <f>V991*Assumption!$K$11</f>
        <v>0</v>
      </c>
      <c r="AI991" s="301">
        <f>W991*Assumption!$K$6</f>
        <v>0</v>
      </c>
      <c r="AJ991" s="301">
        <f>X991*Assumption!$K$8</f>
        <v>0</v>
      </c>
      <c r="AK991" s="301">
        <f>Y991*Assumption!$K$12</f>
        <v>0</v>
      </c>
      <c r="AL991" s="301">
        <f>Z991*Assumption!$K$14</f>
        <v>0</v>
      </c>
      <c r="AM991" s="301">
        <f>AA991*Assumption!$K$13</f>
        <v>0</v>
      </c>
      <c r="AN991" s="226">
        <f t="shared" si="251"/>
        <v>19483.2</v>
      </c>
    </row>
    <row r="992" spans="2:40" x14ac:dyDescent="0.35">
      <c r="B992" s="182">
        <f t="shared" si="254"/>
        <v>45009</v>
      </c>
      <c r="C992" s="178">
        <v>168</v>
      </c>
      <c r="D992" s="178">
        <f t="shared" si="252"/>
        <v>483.84</v>
      </c>
      <c r="E992" s="246">
        <v>34</v>
      </c>
      <c r="F992" s="246">
        <v>21</v>
      </c>
      <c r="G992" s="246">
        <v>234</v>
      </c>
      <c r="H992" s="245">
        <v>18.48</v>
      </c>
      <c r="I992" s="246">
        <v>178</v>
      </c>
      <c r="J992" s="246">
        <v>5</v>
      </c>
      <c r="K992" s="246">
        <v>378</v>
      </c>
      <c r="L992" s="246">
        <v>252</v>
      </c>
      <c r="M992" s="181">
        <v>0</v>
      </c>
      <c r="N992" s="226">
        <v>0</v>
      </c>
      <c r="O992" s="53"/>
      <c r="P992" s="182">
        <f t="shared" si="255"/>
        <v>45009</v>
      </c>
      <c r="Q992" s="178">
        <v>168</v>
      </c>
      <c r="R992" s="181">
        <f t="shared" si="253"/>
        <v>483.84</v>
      </c>
      <c r="S992" s="181">
        <v>217.20000000000002</v>
      </c>
      <c r="T992" s="181">
        <v>180</v>
      </c>
      <c r="U992" s="181">
        <v>45</v>
      </c>
      <c r="V992" s="181">
        <v>0</v>
      </c>
      <c r="W992" s="181">
        <v>36</v>
      </c>
      <c r="X992" s="181">
        <v>0</v>
      </c>
      <c r="Y992" s="181">
        <v>0</v>
      </c>
      <c r="Z992" s="181">
        <v>0</v>
      </c>
      <c r="AA992" s="181">
        <v>0</v>
      </c>
      <c r="AB992" s="226">
        <f t="shared" si="250"/>
        <v>478.20000000000005</v>
      </c>
      <c r="AD992" s="182">
        <f t="shared" si="256"/>
        <v>45009</v>
      </c>
      <c r="AE992" s="301">
        <f>S992*Assumption!$K$7</f>
        <v>18027.600000000002</v>
      </c>
      <c r="AF992" s="301">
        <f>T992*Assumption!$K$10</f>
        <v>7380</v>
      </c>
      <c r="AG992" s="301">
        <f>U992*Assumption!$K$9</f>
        <v>2475</v>
      </c>
      <c r="AH992" s="301">
        <f>V992*Assumption!$K$11</f>
        <v>0</v>
      </c>
      <c r="AI992" s="301">
        <f>W992*Assumption!$K$6</f>
        <v>3996</v>
      </c>
      <c r="AJ992" s="301">
        <f>X992*Assumption!$K$8</f>
        <v>0</v>
      </c>
      <c r="AK992" s="301">
        <f>Y992*Assumption!$K$12</f>
        <v>0</v>
      </c>
      <c r="AL992" s="301">
        <f>Z992*Assumption!$K$14</f>
        <v>0</v>
      </c>
      <c r="AM992" s="301">
        <f>AA992*Assumption!$K$13</f>
        <v>0</v>
      </c>
      <c r="AN992" s="226">
        <f t="shared" si="251"/>
        <v>31878.600000000002</v>
      </c>
    </row>
    <row r="993" spans="2:40" x14ac:dyDescent="0.35">
      <c r="B993" s="182">
        <f t="shared" si="254"/>
        <v>45010</v>
      </c>
      <c r="C993" s="178">
        <v>168</v>
      </c>
      <c r="D993" s="178">
        <f t="shared" si="252"/>
        <v>483.84</v>
      </c>
      <c r="E993" s="245">
        <v>32</v>
      </c>
      <c r="F993" s="245">
        <v>21</v>
      </c>
      <c r="G993" s="245">
        <v>236</v>
      </c>
      <c r="H993" s="245">
        <v>18.48</v>
      </c>
      <c r="I993" s="245">
        <v>178</v>
      </c>
      <c r="J993" s="245">
        <v>5</v>
      </c>
      <c r="K993" s="245">
        <v>378</v>
      </c>
      <c r="L993" s="245">
        <v>252</v>
      </c>
      <c r="M993" s="181">
        <v>0</v>
      </c>
      <c r="N993" s="226">
        <v>0</v>
      </c>
      <c r="O993" s="53"/>
      <c r="P993" s="182">
        <f t="shared" si="255"/>
        <v>45010</v>
      </c>
      <c r="Q993" s="178">
        <v>168</v>
      </c>
      <c r="R993" s="181">
        <f t="shared" si="253"/>
        <v>483.84</v>
      </c>
      <c r="S993" s="181">
        <v>466.8</v>
      </c>
      <c r="T993" s="181">
        <v>0</v>
      </c>
      <c r="U993" s="181">
        <v>0</v>
      </c>
      <c r="V993" s="181">
        <v>0</v>
      </c>
      <c r="W993" s="181">
        <v>9</v>
      </c>
      <c r="X993" s="181">
        <v>0</v>
      </c>
      <c r="Y993" s="181">
        <v>0</v>
      </c>
      <c r="Z993" s="181">
        <v>0</v>
      </c>
      <c r="AA993" s="181">
        <v>0</v>
      </c>
      <c r="AB993" s="226">
        <f t="shared" si="250"/>
        <v>475.8</v>
      </c>
      <c r="AD993" s="182">
        <f t="shared" si="256"/>
        <v>45010</v>
      </c>
      <c r="AE993" s="301">
        <f>S993*Assumption!$K$7</f>
        <v>38744.400000000001</v>
      </c>
      <c r="AF993" s="301">
        <f>T993*Assumption!$K$10</f>
        <v>0</v>
      </c>
      <c r="AG993" s="301">
        <f>U993*Assumption!$K$9</f>
        <v>0</v>
      </c>
      <c r="AH993" s="301">
        <f>V993*Assumption!$K$11</f>
        <v>0</v>
      </c>
      <c r="AI993" s="301">
        <f>W993*Assumption!$K$6</f>
        <v>999</v>
      </c>
      <c r="AJ993" s="301">
        <f>X993*Assumption!$K$8</f>
        <v>0</v>
      </c>
      <c r="AK993" s="301">
        <f>Y993*Assumption!$K$12</f>
        <v>0</v>
      </c>
      <c r="AL993" s="301">
        <f>Z993*Assumption!$K$14</f>
        <v>0</v>
      </c>
      <c r="AM993" s="301">
        <f>AA993*Assumption!$K$13</f>
        <v>0</v>
      </c>
      <c r="AN993" s="226">
        <f t="shared" si="251"/>
        <v>39743.4</v>
      </c>
    </row>
    <row r="994" spans="2:40" x14ac:dyDescent="0.35">
      <c r="B994" s="182">
        <f t="shared" si="254"/>
        <v>45011</v>
      </c>
      <c r="C994" s="178">
        <v>168</v>
      </c>
      <c r="D994" s="178">
        <f t="shared" si="252"/>
        <v>483.84</v>
      </c>
      <c r="E994" s="245">
        <v>32</v>
      </c>
      <c r="F994" s="245">
        <v>21</v>
      </c>
      <c r="G994" s="245">
        <v>236</v>
      </c>
      <c r="H994" s="245">
        <v>18.48</v>
      </c>
      <c r="I994" s="245">
        <v>178</v>
      </c>
      <c r="J994" s="245">
        <v>5</v>
      </c>
      <c r="K994" s="245">
        <v>378</v>
      </c>
      <c r="L994" s="245">
        <v>252</v>
      </c>
      <c r="M994" s="181">
        <v>0</v>
      </c>
      <c r="N994" s="226">
        <v>0</v>
      </c>
      <c r="O994" s="53"/>
      <c r="P994" s="182">
        <f t="shared" si="255"/>
        <v>45011</v>
      </c>
      <c r="Q994" s="178">
        <v>168</v>
      </c>
      <c r="R994" s="181">
        <f t="shared" si="253"/>
        <v>483.84</v>
      </c>
      <c r="S994" s="181">
        <v>0</v>
      </c>
      <c r="T994" s="181">
        <v>470.40000000000003</v>
      </c>
      <c r="U994" s="181">
        <v>0</v>
      </c>
      <c r="V994" s="181">
        <v>0</v>
      </c>
      <c r="W994" s="181">
        <v>0</v>
      </c>
      <c r="X994" s="181">
        <v>0</v>
      </c>
      <c r="Y994" s="181">
        <v>0</v>
      </c>
      <c r="Z994" s="181">
        <v>0</v>
      </c>
      <c r="AA994" s="181">
        <v>0</v>
      </c>
      <c r="AB994" s="226">
        <f t="shared" si="250"/>
        <v>470.40000000000003</v>
      </c>
      <c r="AD994" s="182">
        <f t="shared" si="256"/>
        <v>45011</v>
      </c>
      <c r="AE994" s="301">
        <f>S994*Assumption!$K$7</f>
        <v>0</v>
      </c>
      <c r="AF994" s="301">
        <f>T994*Assumption!$K$10</f>
        <v>19286.400000000001</v>
      </c>
      <c r="AG994" s="301">
        <f>U994*Assumption!$K$9</f>
        <v>0</v>
      </c>
      <c r="AH994" s="301">
        <f>V994*Assumption!$K$11</f>
        <v>0</v>
      </c>
      <c r="AI994" s="301">
        <f>W994*Assumption!$K$6</f>
        <v>0</v>
      </c>
      <c r="AJ994" s="301">
        <f>X994*Assumption!$K$8</f>
        <v>0</v>
      </c>
      <c r="AK994" s="301">
        <f>Y994*Assumption!$K$12</f>
        <v>0</v>
      </c>
      <c r="AL994" s="301">
        <f>Z994*Assumption!$K$14</f>
        <v>0</v>
      </c>
      <c r="AM994" s="301">
        <f>AA994*Assumption!$K$13</f>
        <v>0</v>
      </c>
      <c r="AN994" s="226">
        <f t="shared" si="251"/>
        <v>19286.400000000001</v>
      </c>
    </row>
    <row r="995" spans="2:40" x14ac:dyDescent="0.35">
      <c r="B995" s="182">
        <f t="shared" si="254"/>
        <v>45012</v>
      </c>
      <c r="C995" s="178">
        <v>168</v>
      </c>
      <c r="D995" s="178">
        <f t="shared" si="252"/>
        <v>483.84</v>
      </c>
      <c r="E995" s="245">
        <v>32</v>
      </c>
      <c r="F995" s="245">
        <v>21</v>
      </c>
      <c r="G995" s="245">
        <v>236</v>
      </c>
      <c r="H995" s="245">
        <v>18.48</v>
      </c>
      <c r="I995" s="245">
        <v>178</v>
      </c>
      <c r="J995" s="245">
        <v>5</v>
      </c>
      <c r="K995" s="245">
        <v>378</v>
      </c>
      <c r="L995" s="245">
        <v>252</v>
      </c>
      <c r="M995" s="181">
        <v>0</v>
      </c>
      <c r="N995" s="226">
        <v>0</v>
      </c>
      <c r="O995" s="53"/>
      <c r="P995" s="182">
        <f t="shared" si="255"/>
        <v>45012</v>
      </c>
      <c r="Q995" s="178">
        <v>168</v>
      </c>
      <c r="R995" s="181">
        <f t="shared" si="253"/>
        <v>483.84</v>
      </c>
      <c r="S995" s="181">
        <v>0</v>
      </c>
      <c r="T995" s="181">
        <v>468</v>
      </c>
      <c r="U995" s="181">
        <v>0</v>
      </c>
      <c r="V995" s="181">
        <v>0</v>
      </c>
      <c r="W995" s="181">
        <v>9</v>
      </c>
      <c r="X995" s="181">
        <v>0</v>
      </c>
      <c r="Y995" s="181">
        <v>0</v>
      </c>
      <c r="Z995" s="181">
        <v>0</v>
      </c>
      <c r="AA995" s="181">
        <v>0</v>
      </c>
      <c r="AB995" s="226">
        <f t="shared" si="250"/>
        <v>477</v>
      </c>
      <c r="AD995" s="182">
        <f t="shared" si="256"/>
        <v>45012</v>
      </c>
      <c r="AE995" s="301">
        <f>S995*Assumption!$K$7</f>
        <v>0</v>
      </c>
      <c r="AF995" s="301">
        <f>T995*Assumption!$K$10</f>
        <v>19188</v>
      </c>
      <c r="AG995" s="301">
        <f>U995*Assumption!$K$9</f>
        <v>0</v>
      </c>
      <c r="AH995" s="301">
        <f>V995*Assumption!$K$11</f>
        <v>0</v>
      </c>
      <c r="AI995" s="301">
        <f>W995*Assumption!$K$6</f>
        <v>999</v>
      </c>
      <c r="AJ995" s="301">
        <f>X995*Assumption!$K$8</f>
        <v>0</v>
      </c>
      <c r="AK995" s="301">
        <f>Y995*Assumption!$K$12</f>
        <v>0</v>
      </c>
      <c r="AL995" s="301">
        <f>Z995*Assumption!$K$14</f>
        <v>0</v>
      </c>
      <c r="AM995" s="301">
        <f>AA995*Assumption!$K$13</f>
        <v>0</v>
      </c>
      <c r="AN995" s="226">
        <f t="shared" si="251"/>
        <v>20187</v>
      </c>
    </row>
    <row r="996" spans="2:40" x14ac:dyDescent="0.35">
      <c r="B996" s="182">
        <f t="shared" si="254"/>
        <v>45013</v>
      </c>
      <c r="C996" s="178">
        <v>168</v>
      </c>
      <c r="D996" s="178">
        <f t="shared" si="252"/>
        <v>483.84</v>
      </c>
      <c r="E996" s="245">
        <v>32</v>
      </c>
      <c r="F996" s="245">
        <v>21</v>
      </c>
      <c r="G996" s="245">
        <v>236</v>
      </c>
      <c r="H996" s="245">
        <v>18.48</v>
      </c>
      <c r="I996" s="245">
        <v>178</v>
      </c>
      <c r="J996" s="245">
        <v>5</v>
      </c>
      <c r="K996" s="245">
        <v>378</v>
      </c>
      <c r="L996" s="245">
        <v>252</v>
      </c>
      <c r="M996" s="181">
        <v>0</v>
      </c>
      <c r="N996" s="226">
        <v>0</v>
      </c>
      <c r="O996" s="53"/>
      <c r="P996" s="182">
        <f t="shared" si="255"/>
        <v>45013</v>
      </c>
      <c r="Q996" s="178">
        <v>168</v>
      </c>
      <c r="R996" s="181">
        <f t="shared" si="253"/>
        <v>483.84</v>
      </c>
      <c r="S996" s="181">
        <v>475.2</v>
      </c>
      <c r="T996" s="181">
        <v>0</v>
      </c>
      <c r="U996" s="181">
        <v>0</v>
      </c>
      <c r="V996" s="181">
        <v>0</v>
      </c>
      <c r="W996" s="181">
        <v>0</v>
      </c>
      <c r="X996" s="181">
        <v>0</v>
      </c>
      <c r="Y996" s="181">
        <v>0</v>
      </c>
      <c r="Z996" s="181">
        <v>0</v>
      </c>
      <c r="AA996" s="181">
        <v>0</v>
      </c>
      <c r="AB996" s="226">
        <f t="shared" si="250"/>
        <v>475.2</v>
      </c>
      <c r="AD996" s="182">
        <f t="shared" si="256"/>
        <v>45013</v>
      </c>
      <c r="AE996" s="301">
        <f>S996*Assumption!$K$7</f>
        <v>39441.599999999999</v>
      </c>
      <c r="AF996" s="301">
        <f>T996*Assumption!$K$10</f>
        <v>0</v>
      </c>
      <c r="AG996" s="301">
        <f>U996*Assumption!$K$9</f>
        <v>0</v>
      </c>
      <c r="AH996" s="301">
        <f>V996*Assumption!$K$11</f>
        <v>0</v>
      </c>
      <c r="AI996" s="301">
        <f>W996*Assumption!$K$6</f>
        <v>0</v>
      </c>
      <c r="AJ996" s="301">
        <f>X996*Assumption!$K$8</f>
        <v>0</v>
      </c>
      <c r="AK996" s="301">
        <f>Y996*Assumption!$K$12</f>
        <v>0</v>
      </c>
      <c r="AL996" s="301">
        <f>Z996*Assumption!$K$14</f>
        <v>0</v>
      </c>
      <c r="AM996" s="301">
        <f>AA996*Assumption!$K$13</f>
        <v>0</v>
      </c>
      <c r="AN996" s="226">
        <f t="shared" si="251"/>
        <v>39441.599999999999</v>
      </c>
    </row>
    <row r="997" spans="2:40" x14ac:dyDescent="0.35">
      <c r="B997" s="182">
        <f t="shared" si="254"/>
        <v>45014</v>
      </c>
      <c r="C997" s="178">
        <v>168</v>
      </c>
      <c r="D997" s="178">
        <f t="shared" si="252"/>
        <v>483.84</v>
      </c>
      <c r="E997" s="245">
        <v>32</v>
      </c>
      <c r="F997" s="245">
        <v>21</v>
      </c>
      <c r="G997" s="245">
        <v>236</v>
      </c>
      <c r="H997" s="245">
        <v>18.48</v>
      </c>
      <c r="I997" s="245">
        <v>178</v>
      </c>
      <c r="J997" s="245">
        <v>5</v>
      </c>
      <c r="K997" s="245">
        <v>378</v>
      </c>
      <c r="L997" s="245">
        <v>252</v>
      </c>
      <c r="M997" s="181">
        <v>0</v>
      </c>
      <c r="N997" s="226">
        <v>0</v>
      </c>
      <c r="O997" s="53"/>
      <c r="P997" s="182">
        <f t="shared" si="255"/>
        <v>45014</v>
      </c>
      <c r="Q997" s="178">
        <v>168</v>
      </c>
      <c r="R997" s="181">
        <f t="shared" si="253"/>
        <v>483.84</v>
      </c>
      <c r="S997" s="181">
        <v>0</v>
      </c>
      <c r="T997" s="181">
        <v>470.40000000000003</v>
      </c>
      <c r="U997" s="181">
        <v>0</v>
      </c>
      <c r="V997" s="181">
        <v>0</v>
      </c>
      <c r="W997" s="181">
        <v>0</v>
      </c>
      <c r="X997" s="181">
        <v>0</v>
      </c>
      <c r="Y997" s="181">
        <v>0</v>
      </c>
      <c r="Z997" s="181">
        <v>0</v>
      </c>
      <c r="AA997" s="181">
        <v>0</v>
      </c>
      <c r="AB997" s="226">
        <f t="shared" si="250"/>
        <v>470.40000000000003</v>
      </c>
      <c r="AD997" s="182">
        <f t="shared" si="256"/>
        <v>45014</v>
      </c>
      <c r="AE997" s="301">
        <f>S997*Assumption!$K$7</f>
        <v>0</v>
      </c>
      <c r="AF997" s="301">
        <f>T997*Assumption!$K$10</f>
        <v>19286.400000000001</v>
      </c>
      <c r="AG997" s="301">
        <f>U997*Assumption!$K$9</f>
        <v>0</v>
      </c>
      <c r="AH997" s="301">
        <f>V997*Assumption!$K$11</f>
        <v>0</v>
      </c>
      <c r="AI997" s="301">
        <f>W997*Assumption!$K$6</f>
        <v>0</v>
      </c>
      <c r="AJ997" s="301">
        <f>X997*Assumption!$K$8</f>
        <v>0</v>
      </c>
      <c r="AK997" s="301">
        <f>Y997*Assumption!$K$12</f>
        <v>0</v>
      </c>
      <c r="AL997" s="301">
        <f>Z997*Assumption!$K$14</f>
        <v>0</v>
      </c>
      <c r="AM997" s="301">
        <f>AA997*Assumption!$K$13</f>
        <v>0</v>
      </c>
      <c r="AN997" s="226">
        <f t="shared" si="251"/>
        <v>19286.400000000001</v>
      </c>
    </row>
    <row r="998" spans="2:40" x14ac:dyDescent="0.35">
      <c r="B998" s="182">
        <f t="shared" si="254"/>
        <v>45015</v>
      </c>
      <c r="C998" s="178">
        <v>168</v>
      </c>
      <c r="D998" s="178">
        <f t="shared" si="252"/>
        <v>483.84</v>
      </c>
      <c r="E998" s="245">
        <v>32</v>
      </c>
      <c r="F998" s="245">
        <v>21</v>
      </c>
      <c r="G998" s="245">
        <v>236</v>
      </c>
      <c r="H998" s="245">
        <v>18.48</v>
      </c>
      <c r="I998" s="245">
        <v>178</v>
      </c>
      <c r="J998" s="245">
        <v>5</v>
      </c>
      <c r="K998" s="245">
        <v>378</v>
      </c>
      <c r="L998" s="245">
        <v>252</v>
      </c>
      <c r="M998" s="181">
        <v>0</v>
      </c>
      <c r="N998" s="226">
        <v>0</v>
      </c>
      <c r="O998" s="53"/>
      <c r="P998" s="182">
        <f t="shared" si="255"/>
        <v>45015</v>
      </c>
      <c r="Q998" s="178">
        <v>168</v>
      </c>
      <c r="R998" s="181">
        <f t="shared" si="253"/>
        <v>483.84</v>
      </c>
      <c r="S998" s="181">
        <v>264</v>
      </c>
      <c r="T998" s="181">
        <v>204</v>
      </c>
      <c r="U998" s="181">
        <v>9</v>
      </c>
      <c r="V998" s="181">
        <v>0</v>
      </c>
      <c r="W998" s="181">
        <v>0</v>
      </c>
      <c r="X998" s="181">
        <v>0</v>
      </c>
      <c r="Y998" s="181">
        <v>0</v>
      </c>
      <c r="Z998" s="181">
        <v>0</v>
      </c>
      <c r="AA998" s="181">
        <v>0</v>
      </c>
      <c r="AB998" s="226">
        <f t="shared" si="250"/>
        <v>477</v>
      </c>
      <c r="AD998" s="182">
        <f t="shared" si="256"/>
        <v>45015</v>
      </c>
      <c r="AE998" s="301">
        <f>S998*Assumption!$K$7</f>
        <v>21912</v>
      </c>
      <c r="AF998" s="301">
        <f>T998*Assumption!$K$10</f>
        <v>8364</v>
      </c>
      <c r="AG998" s="301">
        <f>U998*Assumption!$K$9</f>
        <v>495</v>
      </c>
      <c r="AH998" s="301">
        <f>V998*Assumption!$K$11</f>
        <v>0</v>
      </c>
      <c r="AI998" s="301">
        <f>W998*Assumption!$K$6</f>
        <v>0</v>
      </c>
      <c r="AJ998" s="301">
        <f>X998*Assumption!$K$8</f>
        <v>0</v>
      </c>
      <c r="AK998" s="301">
        <f>Y998*Assumption!$K$12</f>
        <v>0</v>
      </c>
      <c r="AL998" s="301">
        <f>Z998*Assumption!$K$14</f>
        <v>0</v>
      </c>
      <c r="AM998" s="301">
        <f>AA998*Assumption!$K$13</f>
        <v>0</v>
      </c>
      <c r="AN998" s="226">
        <f t="shared" si="251"/>
        <v>30771</v>
      </c>
    </row>
    <row r="999" spans="2:40" x14ac:dyDescent="0.35">
      <c r="B999" s="182">
        <f t="shared" si="254"/>
        <v>45016</v>
      </c>
      <c r="C999" s="181">
        <v>0</v>
      </c>
      <c r="D999" s="181"/>
      <c r="E999" s="181">
        <v>0</v>
      </c>
      <c r="F999" s="181">
        <v>0</v>
      </c>
      <c r="G999" s="181">
        <v>0</v>
      </c>
      <c r="H999" s="181">
        <v>0</v>
      </c>
      <c r="I999" s="181">
        <v>0</v>
      </c>
      <c r="J999" s="181">
        <v>0</v>
      </c>
      <c r="K999" s="181">
        <v>0</v>
      </c>
      <c r="L999" s="181">
        <v>0</v>
      </c>
      <c r="M999" s="181">
        <v>0</v>
      </c>
      <c r="N999" s="226">
        <v>0</v>
      </c>
      <c r="O999" s="53"/>
      <c r="P999" s="182">
        <f t="shared" si="255"/>
        <v>45016</v>
      </c>
      <c r="Q999" s="181">
        <v>0</v>
      </c>
      <c r="R999" s="181">
        <f t="shared" si="253"/>
        <v>0</v>
      </c>
      <c r="S999" s="181">
        <v>0</v>
      </c>
      <c r="T999" s="181">
        <v>0</v>
      </c>
      <c r="U999" s="181">
        <v>0</v>
      </c>
      <c r="V999" s="181">
        <v>0</v>
      </c>
      <c r="W999" s="181">
        <v>0</v>
      </c>
      <c r="X999" s="181">
        <v>0</v>
      </c>
      <c r="Y999" s="181">
        <v>0</v>
      </c>
      <c r="Z999" s="181">
        <v>0</v>
      </c>
      <c r="AA999" s="181">
        <v>0</v>
      </c>
      <c r="AB999" s="226">
        <f t="shared" si="250"/>
        <v>0</v>
      </c>
      <c r="AD999" s="182">
        <f t="shared" si="256"/>
        <v>45016</v>
      </c>
      <c r="AE999" s="301">
        <f>S999*Assumption!$K$7</f>
        <v>0</v>
      </c>
      <c r="AF999" s="301">
        <f>T999*Assumption!$K$10</f>
        <v>0</v>
      </c>
      <c r="AG999" s="301">
        <f>U999*Assumption!$K$9</f>
        <v>0</v>
      </c>
      <c r="AH999" s="301">
        <f>V999*Assumption!$K$11</f>
        <v>0</v>
      </c>
      <c r="AI999" s="301">
        <f>W999*Assumption!$K$6</f>
        <v>0</v>
      </c>
      <c r="AJ999" s="301">
        <f>X999*Assumption!$K$8</f>
        <v>0</v>
      </c>
      <c r="AK999" s="301">
        <f>Y999*Assumption!$K$12</f>
        <v>0</v>
      </c>
      <c r="AL999" s="301">
        <f>Z999*Assumption!$K$14</f>
        <v>0</v>
      </c>
      <c r="AM999" s="301">
        <f>AA999*Assumption!$K$13</f>
        <v>0</v>
      </c>
      <c r="AN999" s="226">
        <f t="shared" si="251"/>
        <v>0</v>
      </c>
    </row>
    <row r="1000" spans="2:40" ht="15" thickBot="1" x14ac:dyDescent="0.4">
      <c r="B1000" s="194" t="s">
        <v>183</v>
      </c>
      <c r="C1000" s="197">
        <f>SUM(C969:C999)</f>
        <v>5040</v>
      </c>
      <c r="D1000" s="197">
        <f>SUM(D969:D999)</f>
        <v>14515.200000000003</v>
      </c>
      <c r="E1000" s="197">
        <f t="shared" ref="E1000:N1000" si="257">SUM(E969:E999)</f>
        <v>1008</v>
      </c>
      <c r="F1000" s="197">
        <f t="shared" si="257"/>
        <v>630</v>
      </c>
      <c r="G1000" s="197">
        <f t="shared" si="257"/>
        <v>7056</v>
      </c>
      <c r="H1000" s="197">
        <f t="shared" si="257"/>
        <v>554.4000000000002</v>
      </c>
      <c r="I1000" s="197">
        <f t="shared" si="257"/>
        <v>5342.5</v>
      </c>
      <c r="J1000" s="197">
        <f t="shared" si="257"/>
        <v>151.19999999999999</v>
      </c>
      <c r="K1000" s="197">
        <f t="shared" si="257"/>
        <v>11341.5</v>
      </c>
      <c r="L1000" s="197">
        <f t="shared" si="257"/>
        <v>7560</v>
      </c>
      <c r="M1000" s="197">
        <f t="shared" si="257"/>
        <v>0</v>
      </c>
      <c r="N1000" s="198">
        <f t="shared" si="257"/>
        <v>0</v>
      </c>
      <c r="P1000" s="194" t="s">
        <v>183</v>
      </c>
      <c r="Q1000" s="197">
        <f>SUM(Q969:Q999)</f>
        <v>5040</v>
      </c>
      <c r="R1000" s="197">
        <f t="shared" ref="R1000:AB1000" si="258">SUM(R969:R999)</f>
        <v>14515.200000000003</v>
      </c>
      <c r="S1000" s="197">
        <f t="shared" si="258"/>
        <v>4442.3999999999996</v>
      </c>
      <c r="T1000" s="197">
        <f t="shared" si="258"/>
        <v>9647.9999999999982</v>
      </c>
      <c r="U1000" s="197">
        <f t="shared" si="258"/>
        <v>54</v>
      </c>
      <c r="V1000" s="197">
        <f t="shared" si="258"/>
        <v>0</v>
      </c>
      <c r="W1000" s="197">
        <f t="shared" si="258"/>
        <v>54</v>
      </c>
      <c r="X1000" s="197">
        <f t="shared" si="258"/>
        <v>0</v>
      </c>
      <c r="Y1000" s="197">
        <f t="shared" si="258"/>
        <v>0</v>
      </c>
      <c r="Z1000" s="197">
        <f t="shared" si="258"/>
        <v>0</v>
      </c>
      <c r="AA1000" s="197">
        <f t="shared" si="258"/>
        <v>0</v>
      </c>
      <c r="AB1000" s="198">
        <f t="shared" si="258"/>
        <v>14198.4</v>
      </c>
      <c r="AD1000" s="194" t="s">
        <v>183</v>
      </c>
      <c r="AE1000" s="304">
        <f>S1000*Assumption!$K$7</f>
        <v>368719.19999999995</v>
      </c>
      <c r="AF1000" s="304">
        <f>T1000*Assumption!$K$10</f>
        <v>395567.99999999994</v>
      </c>
      <c r="AG1000" s="304">
        <f>U1000*Assumption!$K$9</f>
        <v>2970</v>
      </c>
      <c r="AH1000" s="304">
        <f>V1000*Assumption!$K$11</f>
        <v>0</v>
      </c>
      <c r="AI1000" s="304">
        <f>W1000*Assumption!$K$6</f>
        <v>5994</v>
      </c>
      <c r="AJ1000" s="304">
        <f>X1000*Assumption!$K$8</f>
        <v>0</v>
      </c>
      <c r="AK1000" s="304">
        <f>Y1000*Assumption!$K$12</f>
        <v>0</v>
      </c>
      <c r="AL1000" s="304">
        <f>Z1000*Assumption!$K$14</f>
        <v>0</v>
      </c>
      <c r="AM1000" s="304">
        <f>AA1000*Assumption!$K$13</f>
        <v>0</v>
      </c>
      <c r="AN1000" s="198">
        <f t="shared" ref="AN1000" si="259">SUM(AN969:AN999)</f>
        <v>773251.2</v>
      </c>
    </row>
    <row r="1001" spans="2:40" x14ac:dyDescent="0.35">
      <c r="B1001" s="190"/>
      <c r="C1001" s="191"/>
      <c r="D1001" s="191"/>
      <c r="E1001" s="191"/>
      <c r="F1001" s="191"/>
      <c r="G1001" s="191"/>
      <c r="H1001" s="191"/>
      <c r="I1001" s="191"/>
      <c r="J1001" s="191"/>
      <c r="K1001" s="191"/>
      <c r="L1001" s="191"/>
      <c r="M1001" s="191"/>
      <c r="N1001" s="191"/>
      <c r="P1001" s="190"/>
      <c r="Q1001" s="191"/>
      <c r="R1001" s="191"/>
      <c r="S1001" s="191"/>
      <c r="T1001" s="191"/>
      <c r="U1001" s="191"/>
      <c r="V1001" s="191"/>
      <c r="W1001" s="191"/>
      <c r="X1001" s="191"/>
      <c r="Y1001" s="191"/>
      <c r="Z1001" s="191"/>
      <c r="AA1001" s="191"/>
      <c r="AB1001" s="191"/>
      <c r="AD1001" s="190"/>
      <c r="AE1001" s="191"/>
      <c r="AF1001" s="191"/>
      <c r="AG1001" s="191"/>
      <c r="AH1001" s="191"/>
      <c r="AI1001" s="191"/>
      <c r="AJ1001" s="191"/>
      <c r="AK1001" s="191"/>
      <c r="AL1001" s="191"/>
      <c r="AM1001" s="191"/>
      <c r="AN1001" s="191"/>
    </row>
    <row r="1002" spans="2:40" ht="15" thickBot="1" x14ac:dyDescent="0.4">
      <c r="B1002" s="190"/>
      <c r="C1002" s="191"/>
      <c r="D1002" s="191"/>
      <c r="E1002" s="191"/>
      <c r="F1002" s="191"/>
      <c r="G1002" s="191"/>
      <c r="H1002" s="191"/>
      <c r="I1002" s="191"/>
      <c r="J1002" s="191"/>
      <c r="K1002" s="191"/>
      <c r="L1002" s="191"/>
      <c r="M1002" s="191"/>
      <c r="N1002" s="191"/>
      <c r="P1002" s="190"/>
      <c r="Q1002" s="191"/>
      <c r="R1002" s="191"/>
      <c r="S1002" s="191"/>
      <c r="T1002" s="191"/>
      <c r="U1002" s="191"/>
      <c r="V1002" s="191"/>
      <c r="W1002" s="191"/>
      <c r="X1002" s="191"/>
      <c r="Y1002" s="191"/>
      <c r="Z1002" s="191"/>
      <c r="AA1002" s="191"/>
      <c r="AB1002" s="191"/>
      <c r="AD1002" s="190"/>
      <c r="AE1002" s="191"/>
      <c r="AF1002" s="191"/>
      <c r="AG1002" s="191"/>
      <c r="AH1002" s="191"/>
      <c r="AI1002" s="191"/>
      <c r="AJ1002" s="191"/>
      <c r="AK1002" s="191"/>
      <c r="AL1002" s="191"/>
      <c r="AM1002" s="191"/>
      <c r="AN1002" s="191"/>
    </row>
    <row r="1003" spans="2:40" ht="21" x14ac:dyDescent="0.5">
      <c r="B1003" s="565" t="s">
        <v>211</v>
      </c>
      <c r="C1003" s="566"/>
      <c r="D1003" s="566"/>
      <c r="E1003" s="566"/>
      <c r="F1003" s="566"/>
      <c r="G1003" s="566"/>
      <c r="H1003" s="566"/>
      <c r="I1003" s="566"/>
      <c r="J1003" s="566"/>
      <c r="K1003" s="566"/>
      <c r="L1003" s="566"/>
      <c r="M1003" s="566"/>
      <c r="N1003" s="567"/>
      <c r="P1003" s="565" t="s">
        <v>211</v>
      </c>
      <c r="Q1003" s="566"/>
      <c r="R1003" s="566"/>
      <c r="S1003" s="566"/>
      <c r="T1003" s="566"/>
      <c r="U1003" s="566"/>
      <c r="V1003" s="566"/>
      <c r="W1003" s="566"/>
      <c r="X1003" s="566"/>
      <c r="Y1003" s="566"/>
      <c r="Z1003" s="566"/>
      <c r="AA1003" s="566"/>
      <c r="AB1003" s="567"/>
      <c r="AD1003" s="565" t="s">
        <v>211</v>
      </c>
      <c r="AE1003" s="566"/>
      <c r="AF1003" s="566"/>
      <c r="AG1003" s="566"/>
      <c r="AH1003" s="566"/>
      <c r="AI1003" s="566"/>
      <c r="AJ1003" s="566"/>
      <c r="AK1003" s="566"/>
      <c r="AL1003" s="566"/>
      <c r="AM1003" s="566"/>
      <c r="AN1003" s="567"/>
    </row>
    <row r="1004" spans="2:40" ht="21.5" thickBot="1" x14ac:dyDescent="0.55000000000000004">
      <c r="B1004" s="574">
        <v>45017</v>
      </c>
      <c r="C1004" s="575"/>
      <c r="D1004" s="575"/>
      <c r="E1004" s="575"/>
      <c r="F1004" s="575"/>
      <c r="G1004" s="575"/>
      <c r="H1004" s="575"/>
      <c r="I1004" s="575"/>
      <c r="J1004" s="575"/>
      <c r="K1004" s="575"/>
      <c r="L1004" s="575"/>
      <c r="M1004" s="575"/>
      <c r="N1004" s="576"/>
      <c r="P1004" s="568">
        <v>45017</v>
      </c>
      <c r="Q1004" s="569"/>
      <c r="R1004" s="569"/>
      <c r="S1004" s="569"/>
      <c r="T1004" s="569"/>
      <c r="U1004" s="569"/>
      <c r="V1004" s="569"/>
      <c r="W1004" s="569"/>
      <c r="X1004" s="569"/>
      <c r="Y1004" s="569"/>
      <c r="Z1004" s="569"/>
      <c r="AA1004" s="569"/>
      <c r="AB1004" s="570"/>
      <c r="AD1004" s="568">
        <v>45017</v>
      </c>
      <c r="AE1004" s="569"/>
      <c r="AF1004" s="569"/>
      <c r="AG1004" s="569"/>
      <c r="AH1004" s="569"/>
      <c r="AI1004" s="569"/>
      <c r="AJ1004" s="569"/>
      <c r="AK1004" s="569"/>
      <c r="AL1004" s="569"/>
      <c r="AM1004" s="569"/>
      <c r="AN1004" s="570"/>
    </row>
    <row r="1005" spans="2:40" ht="15" thickBot="1" x14ac:dyDescent="0.4">
      <c r="B1005" s="577" t="s">
        <v>214</v>
      </c>
      <c r="C1005" s="578"/>
      <c r="D1005" s="578"/>
      <c r="E1005" s="578"/>
      <c r="F1005" s="578"/>
      <c r="G1005" s="578"/>
      <c r="H1005" s="578"/>
      <c r="I1005" s="578"/>
      <c r="J1005" s="578"/>
      <c r="K1005" s="578"/>
      <c r="L1005" s="578"/>
      <c r="M1005" s="578"/>
      <c r="N1005" s="579"/>
      <c r="P1005" s="571" t="s">
        <v>213</v>
      </c>
      <c r="Q1005" s="572"/>
      <c r="R1005" s="572"/>
      <c r="S1005" s="572"/>
      <c r="T1005" s="572"/>
      <c r="U1005" s="572"/>
      <c r="V1005" s="572"/>
      <c r="W1005" s="572"/>
      <c r="X1005" s="572"/>
      <c r="Y1005" s="572"/>
      <c r="Z1005" s="572"/>
      <c r="AA1005" s="572"/>
      <c r="AB1005" s="573"/>
      <c r="AD1005" s="571" t="s">
        <v>342</v>
      </c>
      <c r="AE1005" s="572"/>
      <c r="AF1005" s="572"/>
      <c r="AG1005" s="572"/>
      <c r="AH1005" s="572"/>
      <c r="AI1005" s="572"/>
      <c r="AJ1005" s="572"/>
      <c r="AK1005" s="572"/>
      <c r="AL1005" s="572"/>
      <c r="AM1005" s="572"/>
      <c r="AN1005" s="573"/>
    </row>
    <row r="1006" spans="2:40" ht="29.5" thickBot="1" x14ac:dyDescent="0.4">
      <c r="B1006" s="231" t="s">
        <v>10</v>
      </c>
      <c r="C1006" s="176" t="s">
        <v>187</v>
      </c>
      <c r="D1006" s="174" t="s">
        <v>188</v>
      </c>
      <c r="E1006" s="176" t="s">
        <v>189</v>
      </c>
      <c r="F1006" s="176" t="s">
        <v>47</v>
      </c>
      <c r="G1006" s="176" t="s">
        <v>190</v>
      </c>
      <c r="H1006" s="176" t="s">
        <v>345</v>
      </c>
      <c r="I1006" s="176" t="s">
        <v>191</v>
      </c>
      <c r="J1006" s="176" t="s">
        <v>192</v>
      </c>
      <c r="K1006" s="176" t="s">
        <v>193</v>
      </c>
      <c r="L1006" s="193" t="s">
        <v>194</v>
      </c>
      <c r="M1006" s="176" t="s">
        <v>195</v>
      </c>
      <c r="N1006" s="177" t="s">
        <v>196</v>
      </c>
      <c r="O1006" s="232"/>
      <c r="P1006" s="173" t="s">
        <v>10</v>
      </c>
      <c r="Q1006" s="174" t="s">
        <v>187</v>
      </c>
      <c r="R1006" s="174" t="s">
        <v>188</v>
      </c>
      <c r="S1006" s="175" t="s">
        <v>197</v>
      </c>
      <c r="T1006" s="174" t="s">
        <v>198</v>
      </c>
      <c r="U1006" s="176" t="s">
        <v>199</v>
      </c>
      <c r="V1006" s="176" t="s">
        <v>200</v>
      </c>
      <c r="W1006" s="176" t="s">
        <v>201</v>
      </c>
      <c r="X1006" s="176" t="s">
        <v>202</v>
      </c>
      <c r="Y1006" s="176" t="s">
        <v>203</v>
      </c>
      <c r="Z1006" s="176" t="s">
        <v>204</v>
      </c>
      <c r="AA1006" s="176" t="s">
        <v>205</v>
      </c>
      <c r="AB1006" s="177" t="s">
        <v>206</v>
      </c>
      <c r="AD1006" s="173" t="s">
        <v>10</v>
      </c>
      <c r="AE1006" s="175" t="s">
        <v>197</v>
      </c>
      <c r="AF1006" s="174" t="s">
        <v>198</v>
      </c>
      <c r="AG1006" s="176" t="s">
        <v>199</v>
      </c>
      <c r="AH1006" s="176" t="s">
        <v>200</v>
      </c>
      <c r="AI1006" s="176" t="s">
        <v>201</v>
      </c>
      <c r="AJ1006" s="176" t="s">
        <v>202</v>
      </c>
      <c r="AK1006" s="176" t="s">
        <v>203</v>
      </c>
      <c r="AL1006" s="176" t="s">
        <v>204</v>
      </c>
      <c r="AM1006" s="176" t="s">
        <v>205</v>
      </c>
      <c r="AN1006" s="177" t="s">
        <v>206</v>
      </c>
    </row>
    <row r="1007" spans="2:40" x14ac:dyDescent="0.35">
      <c r="B1007" s="182">
        <v>45017</v>
      </c>
      <c r="C1007" s="178">
        <v>168</v>
      </c>
      <c r="D1007" s="178">
        <f>C1007*2.88</f>
        <v>483.84</v>
      </c>
      <c r="E1007" s="247">
        <v>43</v>
      </c>
      <c r="F1007" s="247">
        <v>28</v>
      </c>
      <c r="G1007" s="247">
        <v>206</v>
      </c>
      <c r="H1007" s="247">
        <v>17.64</v>
      </c>
      <c r="I1007" s="247">
        <v>156</v>
      </c>
      <c r="J1007" s="247">
        <v>5</v>
      </c>
      <c r="K1007" s="247">
        <v>336</v>
      </c>
      <c r="L1007" s="247">
        <v>252</v>
      </c>
      <c r="M1007" s="181">
        <v>0</v>
      </c>
      <c r="N1007" s="226">
        <v>0</v>
      </c>
      <c r="O1007" s="54"/>
      <c r="P1007" s="182">
        <v>45017</v>
      </c>
      <c r="Q1007" s="178">
        <v>168</v>
      </c>
      <c r="R1007" s="181">
        <f>Q1007*2.88</f>
        <v>483.84</v>
      </c>
      <c r="S1007" s="248">
        <v>0</v>
      </c>
      <c r="T1007" s="248">
        <v>477.6</v>
      </c>
      <c r="U1007" s="248">
        <v>0</v>
      </c>
      <c r="V1007" s="248">
        <v>0</v>
      </c>
      <c r="W1007" s="248">
        <v>0</v>
      </c>
      <c r="X1007" s="248">
        <v>0</v>
      </c>
      <c r="Y1007" s="248">
        <v>0</v>
      </c>
      <c r="Z1007" s="248">
        <v>0</v>
      </c>
      <c r="AA1007" s="248">
        <v>0</v>
      </c>
      <c r="AB1007" s="226">
        <f t="shared" ref="AB1007:AB1036" si="260">SUM(S1007:AA1007)</f>
        <v>477.6</v>
      </c>
      <c r="AD1007" s="182">
        <v>45017</v>
      </c>
      <c r="AE1007" s="301">
        <f>S1007*Assumption!$K$7</f>
        <v>0</v>
      </c>
      <c r="AF1007" s="301">
        <f>T1007*Assumption!$K$10</f>
        <v>19581.600000000002</v>
      </c>
      <c r="AG1007" s="301">
        <f>U1007*Assumption!$K$9</f>
        <v>0</v>
      </c>
      <c r="AH1007" s="301">
        <f>V1007*Assumption!$K$11</f>
        <v>0</v>
      </c>
      <c r="AI1007" s="301">
        <f>W1007*Assumption!$K$6</f>
        <v>0</v>
      </c>
      <c r="AJ1007" s="301">
        <f>X1007*Assumption!$K$8</f>
        <v>0</v>
      </c>
      <c r="AK1007" s="301">
        <f>Y1007*Assumption!$K$12</f>
        <v>0</v>
      </c>
      <c r="AL1007" s="301">
        <f>Z1007*Assumption!$K$14</f>
        <v>0</v>
      </c>
      <c r="AM1007" s="301">
        <f>AA1007*Assumption!$K$13</f>
        <v>0</v>
      </c>
      <c r="AN1007" s="226">
        <f t="shared" ref="AN1007:AN1036" si="261">SUM(AE1007:AM1007)</f>
        <v>19581.600000000002</v>
      </c>
    </row>
    <row r="1008" spans="2:40" x14ac:dyDescent="0.35">
      <c r="B1008" s="182">
        <f>B1007+1</f>
        <v>45018</v>
      </c>
      <c r="C1008" s="178">
        <v>168</v>
      </c>
      <c r="D1008" s="178">
        <f t="shared" ref="D1008:D1035" si="262">C1008*2.88</f>
        <v>483.84</v>
      </c>
      <c r="E1008" s="247">
        <v>43</v>
      </c>
      <c r="F1008" s="247">
        <v>28</v>
      </c>
      <c r="G1008" s="247">
        <v>206</v>
      </c>
      <c r="H1008" s="247">
        <v>17.64</v>
      </c>
      <c r="I1008" s="247">
        <v>156</v>
      </c>
      <c r="J1008" s="247">
        <v>5</v>
      </c>
      <c r="K1008" s="247">
        <v>336</v>
      </c>
      <c r="L1008" s="247">
        <v>252</v>
      </c>
      <c r="M1008" s="181">
        <v>0</v>
      </c>
      <c r="N1008" s="226">
        <v>0</v>
      </c>
      <c r="O1008" s="54"/>
      <c r="P1008" s="182">
        <f>P1007+1</f>
        <v>45018</v>
      </c>
      <c r="Q1008" s="178">
        <v>168</v>
      </c>
      <c r="R1008" s="181">
        <f t="shared" ref="R1008:R1036" si="263">Q1008*2.88</f>
        <v>483.84</v>
      </c>
      <c r="S1008" s="248">
        <v>0</v>
      </c>
      <c r="T1008" s="248">
        <v>477.6</v>
      </c>
      <c r="U1008" s="248">
        <v>0</v>
      </c>
      <c r="V1008" s="248">
        <v>0</v>
      </c>
      <c r="W1008" s="248">
        <v>0</v>
      </c>
      <c r="X1008" s="248">
        <v>0</v>
      </c>
      <c r="Y1008" s="248">
        <v>0</v>
      </c>
      <c r="Z1008" s="248">
        <v>0</v>
      </c>
      <c r="AA1008" s="248">
        <v>0</v>
      </c>
      <c r="AB1008" s="226">
        <f t="shared" si="260"/>
        <v>477.6</v>
      </c>
      <c r="AD1008" s="182">
        <f>AD1007+1</f>
        <v>45018</v>
      </c>
      <c r="AE1008" s="301">
        <f>S1008*Assumption!$K$7</f>
        <v>0</v>
      </c>
      <c r="AF1008" s="301">
        <f>T1008*Assumption!$K$10</f>
        <v>19581.600000000002</v>
      </c>
      <c r="AG1008" s="301">
        <f>U1008*Assumption!$K$9</f>
        <v>0</v>
      </c>
      <c r="AH1008" s="301">
        <f>V1008*Assumption!$K$11</f>
        <v>0</v>
      </c>
      <c r="AI1008" s="301">
        <f>W1008*Assumption!$K$6</f>
        <v>0</v>
      </c>
      <c r="AJ1008" s="301">
        <f>X1008*Assumption!$K$8</f>
        <v>0</v>
      </c>
      <c r="AK1008" s="301">
        <f>Y1008*Assumption!$K$12</f>
        <v>0</v>
      </c>
      <c r="AL1008" s="301">
        <f>Z1008*Assumption!$K$14</f>
        <v>0</v>
      </c>
      <c r="AM1008" s="301">
        <f>AA1008*Assumption!$K$13</f>
        <v>0</v>
      </c>
      <c r="AN1008" s="226">
        <f t="shared" si="261"/>
        <v>19581.600000000002</v>
      </c>
    </row>
    <row r="1009" spans="2:40" x14ac:dyDescent="0.35">
      <c r="B1009" s="182">
        <f t="shared" ref="B1009:B1036" si="264">B1008+1</f>
        <v>45019</v>
      </c>
      <c r="C1009" s="178">
        <v>168</v>
      </c>
      <c r="D1009" s="178">
        <f t="shared" si="262"/>
        <v>483.84</v>
      </c>
      <c r="E1009" s="247">
        <v>43</v>
      </c>
      <c r="F1009" s="247">
        <v>28</v>
      </c>
      <c r="G1009" s="247">
        <v>206</v>
      </c>
      <c r="H1009" s="247">
        <v>17.64</v>
      </c>
      <c r="I1009" s="247">
        <v>156</v>
      </c>
      <c r="J1009" s="247">
        <v>5</v>
      </c>
      <c r="K1009" s="247">
        <v>336</v>
      </c>
      <c r="L1009" s="247">
        <v>252</v>
      </c>
      <c r="M1009" s="181">
        <v>0</v>
      </c>
      <c r="N1009" s="226">
        <v>0</v>
      </c>
      <c r="O1009" s="54"/>
      <c r="P1009" s="182">
        <f t="shared" ref="P1009:P1036" si="265">P1008+1</f>
        <v>45019</v>
      </c>
      <c r="Q1009" s="178">
        <v>168</v>
      </c>
      <c r="R1009" s="181">
        <f t="shared" si="263"/>
        <v>483.84</v>
      </c>
      <c r="S1009" s="248">
        <v>474</v>
      </c>
      <c r="T1009" s="248">
        <v>0</v>
      </c>
      <c r="U1009" s="248">
        <v>0</v>
      </c>
      <c r="V1009" s="248">
        <v>0</v>
      </c>
      <c r="W1009" s="248">
        <v>0</v>
      </c>
      <c r="X1009" s="248">
        <v>0</v>
      </c>
      <c r="Y1009" s="248">
        <v>0</v>
      </c>
      <c r="Z1009" s="248">
        <v>0</v>
      </c>
      <c r="AA1009" s="248">
        <v>0</v>
      </c>
      <c r="AB1009" s="226">
        <f t="shared" si="260"/>
        <v>474</v>
      </c>
      <c r="AD1009" s="182">
        <f t="shared" ref="AD1009:AD1036" si="266">AD1008+1</f>
        <v>45019</v>
      </c>
      <c r="AE1009" s="301">
        <f>S1009*Assumption!$K$7</f>
        <v>39342</v>
      </c>
      <c r="AF1009" s="301">
        <f>T1009*Assumption!$K$10</f>
        <v>0</v>
      </c>
      <c r="AG1009" s="301">
        <f>U1009*Assumption!$K$9</f>
        <v>0</v>
      </c>
      <c r="AH1009" s="301">
        <f>V1009*Assumption!$K$11</f>
        <v>0</v>
      </c>
      <c r="AI1009" s="301">
        <f>W1009*Assumption!$K$6</f>
        <v>0</v>
      </c>
      <c r="AJ1009" s="301">
        <f>X1009*Assumption!$K$8</f>
        <v>0</v>
      </c>
      <c r="AK1009" s="301">
        <f>Y1009*Assumption!$K$12</f>
        <v>0</v>
      </c>
      <c r="AL1009" s="301">
        <f>Z1009*Assumption!$K$14</f>
        <v>0</v>
      </c>
      <c r="AM1009" s="301">
        <f>AA1009*Assumption!$K$13</f>
        <v>0</v>
      </c>
      <c r="AN1009" s="226">
        <f t="shared" si="261"/>
        <v>39342</v>
      </c>
    </row>
    <row r="1010" spans="2:40" x14ac:dyDescent="0.35">
      <c r="B1010" s="182">
        <f t="shared" si="264"/>
        <v>45020</v>
      </c>
      <c r="C1010" s="178">
        <v>168</v>
      </c>
      <c r="D1010" s="178">
        <f t="shared" si="262"/>
        <v>483.84</v>
      </c>
      <c r="E1010" s="247">
        <v>46</v>
      </c>
      <c r="F1010" s="247">
        <v>25</v>
      </c>
      <c r="G1010" s="247">
        <v>205</v>
      </c>
      <c r="H1010" s="247">
        <v>17.64</v>
      </c>
      <c r="I1010" s="247">
        <v>154</v>
      </c>
      <c r="J1010" s="247">
        <v>5</v>
      </c>
      <c r="K1010" s="247">
        <v>336</v>
      </c>
      <c r="L1010" s="247">
        <v>252</v>
      </c>
      <c r="M1010" s="181">
        <v>0</v>
      </c>
      <c r="N1010" s="226">
        <v>0</v>
      </c>
      <c r="O1010" s="54"/>
      <c r="P1010" s="182">
        <f t="shared" si="265"/>
        <v>45020</v>
      </c>
      <c r="Q1010" s="178">
        <v>168</v>
      </c>
      <c r="R1010" s="181">
        <f t="shared" si="263"/>
        <v>483.84</v>
      </c>
      <c r="S1010" s="248">
        <v>0</v>
      </c>
      <c r="T1010" s="248">
        <v>475.2</v>
      </c>
      <c r="U1010" s="248">
        <v>0</v>
      </c>
      <c r="V1010" s="248">
        <v>0</v>
      </c>
      <c r="W1010" s="248">
        <v>0</v>
      </c>
      <c r="X1010" s="248">
        <v>0</v>
      </c>
      <c r="Y1010" s="248">
        <v>0</v>
      </c>
      <c r="Z1010" s="248">
        <v>0</v>
      </c>
      <c r="AA1010" s="248">
        <v>0</v>
      </c>
      <c r="AB1010" s="226">
        <f t="shared" si="260"/>
        <v>475.2</v>
      </c>
      <c r="AD1010" s="182">
        <f t="shared" si="266"/>
        <v>45020</v>
      </c>
      <c r="AE1010" s="301">
        <f>S1010*Assumption!$K$7</f>
        <v>0</v>
      </c>
      <c r="AF1010" s="301">
        <f>T1010*Assumption!$K$10</f>
        <v>19483.2</v>
      </c>
      <c r="AG1010" s="301">
        <f>U1010*Assumption!$K$9</f>
        <v>0</v>
      </c>
      <c r="AH1010" s="301">
        <f>V1010*Assumption!$K$11</f>
        <v>0</v>
      </c>
      <c r="AI1010" s="301">
        <f>W1010*Assumption!$K$6</f>
        <v>0</v>
      </c>
      <c r="AJ1010" s="301">
        <f>X1010*Assumption!$K$8</f>
        <v>0</v>
      </c>
      <c r="AK1010" s="301">
        <f>Y1010*Assumption!$K$12</f>
        <v>0</v>
      </c>
      <c r="AL1010" s="301">
        <f>Z1010*Assumption!$K$14</f>
        <v>0</v>
      </c>
      <c r="AM1010" s="301">
        <f>AA1010*Assumption!$K$13</f>
        <v>0</v>
      </c>
      <c r="AN1010" s="226">
        <f t="shared" si="261"/>
        <v>19483.2</v>
      </c>
    </row>
    <row r="1011" spans="2:40" x14ac:dyDescent="0.35">
      <c r="B1011" s="182">
        <f t="shared" si="264"/>
        <v>45021</v>
      </c>
      <c r="C1011" s="178">
        <v>168</v>
      </c>
      <c r="D1011" s="178">
        <f t="shared" si="262"/>
        <v>483.84</v>
      </c>
      <c r="E1011" s="247">
        <v>46</v>
      </c>
      <c r="F1011" s="247">
        <v>25</v>
      </c>
      <c r="G1011" s="247">
        <v>205</v>
      </c>
      <c r="H1011" s="247">
        <v>17.64</v>
      </c>
      <c r="I1011" s="247">
        <v>154</v>
      </c>
      <c r="J1011" s="247">
        <v>5</v>
      </c>
      <c r="K1011" s="247">
        <v>336</v>
      </c>
      <c r="L1011" s="247">
        <v>252</v>
      </c>
      <c r="M1011" s="181">
        <v>0</v>
      </c>
      <c r="N1011" s="226">
        <v>0</v>
      </c>
      <c r="O1011" s="54"/>
      <c r="P1011" s="182">
        <f t="shared" si="265"/>
        <v>45021</v>
      </c>
      <c r="Q1011" s="178">
        <v>168</v>
      </c>
      <c r="R1011" s="181">
        <f t="shared" si="263"/>
        <v>483.84</v>
      </c>
      <c r="S1011" s="248">
        <v>472.8</v>
      </c>
      <c r="T1011" s="248">
        <v>0</v>
      </c>
      <c r="U1011" s="248">
        <v>0</v>
      </c>
      <c r="V1011" s="248">
        <v>0</v>
      </c>
      <c r="W1011" s="248">
        <v>0</v>
      </c>
      <c r="X1011" s="248">
        <v>0</v>
      </c>
      <c r="Y1011" s="248">
        <v>0</v>
      </c>
      <c r="Z1011" s="248">
        <v>0</v>
      </c>
      <c r="AA1011" s="248">
        <v>0</v>
      </c>
      <c r="AB1011" s="226">
        <f t="shared" si="260"/>
        <v>472.8</v>
      </c>
      <c r="AD1011" s="182">
        <f t="shared" si="266"/>
        <v>45021</v>
      </c>
      <c r="AE1011" s="301">
        <f>S1011*Assumption!$K$7</f>
        <v>39242.400000000001</v>
      </c>
      <c r="AF1011" s="301">
        <f>T1011*Assumption!$K$10</f>
        <v>0</v>
      </c>
      <c r="AG1011" s="301">
        <f>U1011*Assumption!$K$9</f>
        <v>0</v>
      </c>
      <c r="AH1011" s="301">
        <f>V1011*Assumption!$K$11</f>
        <v>0</v>
      </c>
      <c r="AI1011" s="301">
        <f>W1011*Assumption!$K$6</f>
        <v>0</v>
      </c>
      <c r="AJ1011" s="301">
        <f>X1011*Assumption!$K$8</f>
        <v>0</v>
      </c>
      <c r="AK1011" s="301">
        <f>Y1011*Assumption!$K$12</f>
        <v>0</v>
      </c>
      <c r="AL1011" s="301">
        <f>Z1011*Assumption!$K$14</f>
        <v>0</v>
      </c>
      <c r="AM1011" s="301">
        <f>AA1011*Assumption!$K$13</f>
        <v>0</v>
      </c>
      <c r="AN1011" s="226">
        <f t="shared" si="261"/>
        <v>39242.400000000001</v>
      </c>
    </row>
    <row r="1012" spans="2:40" x14ac:dyDescent="0.35">
      <c r="B1012" s="182">
        <f t="shared" si="264"/>
        <v>45022</v>
      </c>
      <c r="C1012" s="178">
        <v>168</v>
      </c>
      <c r="D1012" s="178">
        <f t="shared" si="262"/>
        <v>483.84</v>
      </c>
      <c r="E1012" s="247">
        <v>46</v>
      </c>
      <c r="F1012" s="247">
        <v>25</v>
      </c>
      <c r="G1012" s="247">
        <v>205</v>
      </c>
      <c r="H1012" s="247">
        <v>17.64</v>
      </c>
      <c r="I1012" s="247">
        <v>154</v>
      </c>
      <c r="J1012" s="247">
        <v>5</v>
      </c>
      <c r="K1012" s="247">
        <v>336</v>
      </c>
      <c r="L1012" s="247">
        <v>252</v>
      </c>
      <c r="M1012" s="181">
        <v>0</v>
      </c>
      <c r="N1012" s="226">
        <v>0</v>
      </c>
      <c r="O1012" s="54"/>
      <c r="P1012" s="182">
        <f t="shared" si="265"/>
        <v>45022</v>
      </c>
      <c r="Q1012" s="178">
        <v>168</v>
      </c>
      <c r="R1012" s="181">
        <f t="shared" si="263"/>
        <v>483.84</v>
      </c>
      <c r="S1012" s="248">
        <v>0</v>
      </c>
      <c r="T1012" s="248">
        <v>475.2</v>
      </c>
      <c r="U1012" s="248">
        <v>0</v>
      </c>
      <c r="V1012" s="248">
        <v>0</v>
      </c>
      <c r="W1012" s="248">
        <v>0</v>
      </c>
      <c r="X1012" s="248">
        <v>0</v>
      </c>
      <c r="Y1012" s="248">
        <v>0</v>
      </c>
      <c r="Z1012" s="248">
        <v>0</v>
      </c>
      <c r="AA1012" s="248">
        <v>0</v>
      </c>
      <c r="AB1012" s="226">
        <f t="shared" si="260"/>
        <v>475.2</v>
      </c>
      <c r="AD1012" s="182">
        <f t="shared" si="266"/>
        <v>45022</v>
      </c>
      <c r="AE1012" s="301">
        <f>S1012*Assumption!$K$7</f>
        <v>0</v>
      </c>
      <c r="AF1012" s="301">
        <f>T1012*Assumption!$K$10</f>
        <v>19483.2</v>
      </c>
      <c r="AG1012" s="301">
        <f>U1012*Assumption!$K$9</f>
        <v>0</v>
      </c>
      <c r="AH1012" s="301">
        <f>V1012*Assumption!$K$11</f>
        <v>0</v>
      </c>
      <c r="AI1012" s="301">
        <f>W1012*Assumption!$K$6</f>
        <v>0</v>
      </c>
      <c r="AJ1012" s="301">
        <f>X1012*Assumption!$K$8</f>
        <v>0</v>
      </c>
      <c r="AK1012" s="301">
        <f>Y1012*Assumption!$K$12</f>
        <v>0</v>
      </c>
      <c r="AL1012" s="301">
        <f>Z1012*Assumption!$K$14</f>
        <v>0</v>
      </c>
      <c r="AM1012" s="301">
        <f>AA1012*Assumption!$K$13</f>
        <v>0</v>
      </c>
      <c r="AN1012" s="226">
        <f t="shared" si="261"/>
        <v>19483.2</v>
      </c>
    </row>
    <row r="1013" spans="2:40" x14ac:dyDescent="0.35">
      <c r="B1013" s="182">
        <f t="shared" si="264"/>
        <v>45023</v>
      </c>
      <c r="C1013" s="178">
        <v>168</v>
      </c>
      <c r="D1013" s="178">
        <f t="shared" si="262"/>
        <v>483.84</v>
      </c>
      <c r="E1013" s="247">
        <v>46</v>
      </c>
      <c r="F1013" s="247">
        <v>25</v>
      </c>
      <c r="G1013" s="247">
        <v>205</v>
      </c>
      <c r="H1013" s="247">
        <v>17.64</v>
      </c>
      <c r="I1013" s="247">
        <v>154</v>
      </c>
      <c r="J1013" s="247">
        <v>5</v>
      </c>
      <c r="K1013" s="247">
        <v>336</v>
      </c>
      <c r="L1013" s="247">
        <v>252</v>
      </c>
      <c r="M1013" s="181">
        <v>0</v>
      </c>
      <c r="N1013" s="226">
        <v>0</v>
      </c>
      <c r="O1013" s="54"/>
      <c r="P1013" s="182">
        <f t="shared" si="265"/>
        <v>45023</v>
      </c>
      <c r="Q1013" s="178">
        <v>168</v>
      </c>
      <c r="R1013" s="181">
        <f t="shared" si="263"/>
        <v>483.84</v>
      </c>
      <c r="S1013" s="248">
        <v>0</v>
      </c>
      <c r="T1013" s="248">
        <v>475.2</v>
      </c>
      <c r="U1013" s="248">
        <v>0</v>
      </c>
      <c r="V1013" s="248">
        <v>0</v>
      </c>
      <c r="W1013" s="248">
        <v>0</v>
      </c>
      <c r="X1013" s="248">
        <v>0</v>
      </c>
      <c r="Y1013" s="248">
        <v>0</v>
      </c>
      <c r="Z1013" s="248">
        <v>0</v>
      </c>
      <c r="AA1013" s="248">
        <v>0</v>
      </c>
      <c r="AB1013" s="226">
        <f t="shared" si="260"/>
        <v>475.2</v>
      </c>
      <c r="AD1013" s="182">
        <f t="shared" si="266"/>
        <v>45023</v>
      </c>
      <c r="AE1013" s="301">
        <f>S1013*Assumption!$K$7</f>
        <v>0</v>
      </c>
      <c r="AF1013" s="301">
        <f>T1013*Assumption!$K$10</f>
        <v>19483.2</v>
      </c>
      <c r="AG1013" s="301">
        <f>U1013*Assumption!$K$9</f>
        <v>0</v>
      </c>
      <c r="AH1013" s="301">
        <f>V1013*Assumption!$K$11</f>
        <v>0</v>
      </c>
      <c r="AI1013" s="301">
        <f>W1013*Assumption!$K$6</f>
        <v>0</v>
      </c>
      <c r="AJ1013" s="301">
        <f>X1013*Assumption!$K$8</f>
        <v>0</v>
      </c>
      <c r="AK1013" s="301">
        <f>Y1013*Assumption!$K$12</f>
        <v>0</v>
      </c>
      <c r="AL1013" s="301">
        <f>Z1013*Assumption!$K$14</f>
        <v>0</v>
      </c>
      <c r="AM1013" s="301">
        <f>AA1013*Assumption!$K$13</f>
        <v>0</v>
      </c>
      <c r="AN1013" s="226">
        <f t="shared" si="261"/>
        <v>19483.2</v>
      </c>
    </row>
    <row r="1014" spans="2:40" x14ac:dyDescent="0.35">
      <c r="B1014" s="182">
        <f t="shared" si="264"/>
        <v>45024</v>
      </c>
      <c r="C1014" s="178">
        <v>168</v>
      </c>
      <c r="D1014" s="178">
        <f t="shared" si="262"/>
        <v>483.84</v>
      </c>
      <c r="E1014" s="247">
        <v>42</v>
      </c>
      <c r="F1014" s="247">
        <v>28</v>
      </c>
      <c r="G1014" s="247">
        <v>206</v>
      </c>
      <c r="H1014" s="247">
        <v>17.64</v>
      </c>
      <c r="I1014" s="249">
        <v>154</v>
      </c>
      <c r="J1014" s="247">
        <v>4</v>
      </c>
      <c r="K1014" s="247">
        <v>336</v>
      </c>
      <c r="L1014" s="247">
        <v>252</v>
      </c>
      <c r="M1014" s="181">
        <v>0</v>
      </c>
      <c r="N1014" s="226">
        <v>0</v>
      </c>
      <c r="O1014" s="54"/>
      <c r="P1014" s="182">
        <f t="shared" si="265"/>
        <v>45024</v>
      </c>
      <c r="Q1014" s="178">
        <v>168</v>
      </c>
      <c r="R1014" s="181">
        <f t="shared" si="263"/>
        <v>483.84</v>
      </c>
      <c r="S1014" s="248">
        <v>44.4</v>
      </c>
      <c r="T1014" s="248">
        <v>429.6</v>
      </c>
      <c r="U1014" s="248">
        <v>0</v>
      </c>
      <c r="V1014" s="248">
        <v>0</v>
      </c>
      <c r="W1014" s="248">
        <v>0</v>
      </c>
      <c r="X1014" s="248">
        <v>0</v>
      </c>
      <c r="Y1014" s="248">
        <v>0</v>
      </c>
      <c r="Z1014" s="248">
        <v>0</v>
      </c>
      <c r="AA1014" s="248">
        <v>0</v>
      </c>
      <c r="AB1014" s="226">
        <f t="shared" si="260"/>
        <v>474</v>
      </c>
      <c r="AD1014" s="182">
        <f t="shared" si="266"/>
        <v>45024</v>
      </c>
      <c r="AE1014" s="301">
        <f>S1014*Assumption!$K$7</f>
        <v>3685.2</v>
      </c>
      <c r="AF1014" s="301">
        <f>T1014*Assumption!$K$10</f>
        <v>17613.600000000002</v>
      </c>
      <c r="AG1014" s="301">
        <f>U1014*Assumption!$K$9</f>
        <v>0</v>
      </c>
      <c r="AH1014" s="301">
        <f>V1014*Assumption!$K$11</f>
        <v>0</v>
      </c>
      <c r="AI1014" s="301">
        <f>W1014*Assumption!$K$6</f>
        <v>0</v>
      </c>
      <c r="AJ1014" s="301">
        <f>X1014*Assumption!$K$8</f>
        <v>0</v>
      </c>
      <c r="AK1014" s="301">
        <f>Y1014*Assumption!$K$12</f>
        <v>0</v>
      </c>
      <c r="AL1014" s="301">
        <f>Z1014*Assumption!$K$14</f>
        <v>0</v>
      </c>
      <c r="AM1014" s="301">
        <f>AA1014*Assumption!$K$13</f>
        <v>0</v>
      </c>
      <c r="AN1014" s="226">
        <f t="shared" si="261"/>
        <v>21298.800000000003</v>
      </c>
    </row>
    <row r="1015" spans="2:40" x14ac:dyDescent="0.35">
      <c r="B1015" s="182">
        <f t="shared" si="264"/>
        <v>45025</v>
      </c>
      <c r="C1015" s="178">
        <v>168</v>
      </c>
      <c r="D1015" s="178">
        <f t="shared" si="262"/>
        <v>483.84</v>
      </c>
      <c r="E1015" s="249">
        <v>42</v>
      </c>
      <c r="F1015" s="249">
        <v>28</v>
      </c>
      <c r="G1015" s="249">
        <v>206</v>
      </c>
      <c r="H1015" s="247">
        <v>17.64</v>
      </c>
      <c r="I1015" s="249">
        <v>154</v>
      </c>
      <c r="J1015" s="249">
        <v>4</v>
      </c>
      <c r="K1015" s="249">
        <v>336</v>
      </c>
      <c r="L1015" s="249">
        <v>252</v>
      </c>
      <c r="M1015" s="181">
        <v>0</v>
      </c>
      <c r="N1015" s="226">
        <v>0</v>
      </c>
      <c r="O1015" s="54"/>
      <c r="P1015" s="182">
        <f t="shared" si="265"/>
        <v>45025</v>
      </c>
      <c r="Q1015" s="178">
        <v>168</v>
      </c>
      <c r="R1015" s="181">
        <f t="shared" si="263"/>
        <v>483.84</v>
      </c>
      <c r="S1015" s="248">
        <v>0</v>
      </c>
      <c r="T1015" s="248">
        <v>470.40000000000003</v>
      </c>
      <c r="U1015" s="248">
        <v>0</v>
      </c>
      <c r="V1015" s="248">
        <v>0</v>
      </c>
      <c r="W1015" s="248">
        <v>0</v>
      </c>
      <c r="X1015" s="248">
        <v>0</v>
      </c>
      <c r="Y1015" s="248">
        <v>0</v>
      </c>
      <c r="Z1015" s="248">
        <v>0</v>
      </c>
      <c r="AA1015" s="248">
        <v>0</v>
      </c>
      <c r="AB1015" s="226">
        <f t="shared" si="260"/>
        <v>470.40000000000003</v>
      </c>
      <c r="AD1015" s="182">
        <f t="shared" si="266"/>
        <v>45025</v>
      </c>
      <c r="AE1015" s="301">
        <f>S1015*Assumption!$K$7</f>
        <v>0</v>
      </c>
      <c r="AF1015" s="301">
        <f>T1015*Assumption!$K$10</f>
        <v>19286.400000000001</v>
      </c>
      <c r="AG1015" s="301">
        <f>U1015*Assumption!$K$9</f>
        <v>0</v>
      </c>
      <c r="AH1015" s="301">
        <f>V1015*Assumption!$K$11</f>
        <v>0</v>
      </c>
      <c r="AI1015" s="301">
        <f>W1015*Assumption!$K$6</f>
        <v>0</v>
      </c>
      <c r="AJ1015" s="301">
        <f>X1015*Assumption!$K$8</f>
        <v>0</v>
      </c>
      <c r="AK1015" s="301">
        <f>Y1015*Assumption!$K$12</f>
        <v>0</v>
      </c>
      <c r="AL1015" s="301">
        <f>Z1015*Assumption!$K$14</f>
        <v>0</v>
      </c>
      <c r="AM1015" s="301">
        <f>AA1015*Assumption!$K$13</f>
        <v>0</v>
      </c>
      <c r="AN1015" s="226">
        <f t="shared" si="261"/>
        <v>19286.400000000001</v>
      </c>
    </row>
    <row r="1016" spans="2:40" x14ac:dyDescent="0.35">
      <c r="B1016" s="182">
        <f t="shared" si="264"/>
        <v>45026</v>
      </c>
      <c r="C1016" s="178">
        <v>168</v>
      </c>
      <c r="D1016" s="178">
        <f t="shared" si="262"/>
        <v>483.84</v>
      </c>
      <c r="E1016" s="249">
        <v>42</v>
      </c>
      <c r="F1016" s="249">
        <v>28</v>
      </c>
      <c r="G1016" s="249">
        <v>206</v>
      </c>
      <c r="H1016" s="247">
        <v>17.64</v>
      </c>
      <c r="I1016" s="249">
        <v>154</v>
      </c>
      <c r="J1016" s="249">
        <v>4</v>
      </c>
      <c r="K1016" s="249">
        <v>336</v>
      </c>
      <c r="L1016" s="249">
        <v>252</v>
      </c>
      <c r="M1016" s="181">
        <v>0</v>
      </c>
      <c r="N1016" s="226">
        <v>0</v>
      </c>
      <c r="O1016" s="54"/>
      <c r="P1016" s="182">
        <f t="shared" si="265"/>
        <v>45026</v>
      </c>
      <c r="Q1016" s="178">
        <v>168</v>
      </c>
      <c r="R1016" s="181">
        <f t="shared" si="263"/>
        <v>483.84</v>
      </c>
      <c r="S1016" s="248">
        <v>336</v>
      </c>
      <c r="T1016" s="248">
        <v>139.20000000000002</v>
      </c>
      <c r="U1016" s="248">
        <v>0</v>
      </c>
      <c r="V1016" s="248">
        <v>0</v>
      </c>
      <c r="W1016" s="248">
        <v>0</v>
      </c>
      <c r="X1016" s="248">
        <v>0</v>
      </c>
      <c r="Y1016" s="248">
        <v>0</v>
      </c>
      <c r="Z1016" s="248">
        <v>0</v>
      </c>
      <c r="AA1016" s="248">
        <v>0</v>
      </c>
      <c r="AB1016" s="226">
        <f t="shared" si="260"/>
        <v>475.20000000000005</v>
      </c>
      <c r="AD1016" s="182">
        <f t="shared" si="266"/>
        <v>45026</v>
      </c>
      <c r="AE1016" s="301">
        <f>S1016*Assumption!$K$7</f>
        <v>27888</v>
      </c>
      <c r="AF1016" s="301">
        <f>T1016*Assumption!$K$10</f>
        <v>5707.2000000000007</v>
      </c>
      <c r="AG1016" s="301">
        <f>U1016*Assumption!$K$9</f>
        <v>0</v>
      </c>
      <c r="AH1016" s="301">
        <f>V1016*Assumption!$K$11</f>
        <v>0</v>
      </c>
      <c r="AI1016" s="301">
        <f>W1016*Assumption!$K$6</f>
        <v>0</v>
      </c>
      <c r="AJ1016" s="301">
        <f>X1016*Assumption!$K$8</f>
        <v>0</v>
      </c>
      <c r="AK1016" s="301">
        <f>Y1016*Assumption!$K$12</f>
        <v>0</v>
      </c>
      <c r="AL1016" s="301">
        <f>Z1016*Assumption!$K$14</f>
        <v>0</v>
      </c>
      <c r="AM1016" s="301">
        <f>AA1016*Assumption!$K$13</f>
        <v>0</v>
      </c>
      <c r="AN1016" s="226">
        <f t="shared" si="261"/>
        <v>33595.199999999997</v>
      </c>
    </row>
    <row r="1017" spans="2:40" x14ac:dyDescent="0.35">
      <c r="B1017" s="182">
        <f t="shared" si="264"/>
        <v>45027</v>
      </c>
      <c r="C1017" s="178">
        <v>168</v>
      </c>
      <c r="D1017" s="178">
        <f t="shared" si="262"/>
        <v>483.84</v>
      </c>
      <c r="E1017" s="249">
        <v>42</v>
      </c>
      <c r="F1017" s="249">
        <v>28</v>
      </c>
      <c r="G1017" s="249">
        <v>206</v>
      </c>
      <c r="H1017" s="247">
        <v>17.64</v>
      </c>
      <c r="I1017" s="249">
        <v>154</v>
      </c>
      <c r="J1017" s="249">
        <v>4</v>
      </c>
      <c r="K1017" s="249">
        <v>336</v>
      </c>
      <c r="L1017" s="249">
        <v>252</v>
      </c>
      <c r="M1017" s="181">
        <v>0</v>
      </c>
      <c r="N1017" s="226">
        <v>0</v>
      </c>
      <c r="O1017" s="54"/>
      <c r="P1017" s="182">
        <f t="shared" si="265"/>
        <v>45027</v>
      </c>
      <c r="Q1017" s="178">
        <v>168</v>
      </c>
      <c r="R1017" s="181">
        <f t="shared" si="263"/>
        <v>483.84</v>
      </c>
      <c r="S1017" s="248">
        <v>475.2</v>
      </c>
      <c r="T1017" s="248">
        <v>0</v>
      </c>
      <c r="U1017" s="248">
        <v>0</v>
      </c>
      <c r="V1017" s="248">
        <v>0</v>
      </c>
      <c r="W1017" s="248">
        <v>0</v>
      </c>
      <c r="X1017" s="248">
        <v>0</v>
      </c>
      <c r="Y1017" s="248">
        <v>0</v>
      </c>
      <c r="Z1017" s="248">
        <v>0</v>
      </c>
      <c r="AA1017" s="248">
        <v>0</v>
      </c>
      <c r="AB1017" s="226">
        <f t="shared" si="260"/>
        <v>475.2</v>
      </c>
      <c r="AD1017" s="182">
        <f t="shared" si="266"/>
        <v>45027</v>
      </c>
      <c r="AE1017" s="301">
        <f>S1017*Assumption!$K$7</f>
        <v>39441.599999999999</v>
      </c>
      <c r="AF1017" s="301">
        <f>T1017*Assumption!$K$10</f>
        <v>0</v>
      </c>
      <c r="AG1017" s="301">
        <f>U1017*Assumption!$K$9</f>
        <v>0</v>
      </c>
      <c r="AH1017" s="301">
        <f>V1017*Assumption!$K$11</f>
        <v>0</v>
      </c>
      <c r="AI1017" s="301">
        <f>W1017*Assumption!$K$6</f>
        <v>0</v>
      </c>
      <c r="AJ1017" s="301">
        <f>X1017*Assumption!$K$8</f>
        <v>0</v>
      </c>
      <c r="AK1017" s="301">
        <f>Y1017*Assumption!$K$12</f>
        <v>0</v>
      </c>
      <c r="AL1017" s="301">
        <f>Z1017*Assumption!$K$14</f>
        <v>0</v>
      </c>
      <c r="AM1017" s="301">
        <f>AA1017*Assumption!$K$13</f>
        <v>0</v>
      </c>
      <c r="AN1017" s="226">
        <f t="shared" si="261"/>
        <v>39441.599999999999</v>
      </c>
    </row>
    <row r="1018" spans="2:40" x14ac:dyDescent="0.35">
      <c r="B1018" s="182">
        <f t="shared" si="264"/>
        <v>45028</v>
      </c>
      <c r="C1018" s="178">
        <v>168</v>
      </c>
      <c r="D1018" s="178">
        <f t="shared" si="262"/>
        <v>483.84</v>
      </c>
      <c r="E1018" s="249">
        <v>42</v>
      </c>
      <c r="F1018" s="249">
        <v>28</v>
      </c>
      <c r="G1018" s="249">
        <v>206</v>
      </c>
      <c r="H1018" s="247">
        <v>17.64</v>
      </c>
      <c r="I1018" s="249">
        <v>154</v>
      </c>
      <c r="J1018" s="249">
        <v>4</v>
      </c>
      <c r="K1018" s="249">
        <v>336</v>
      </c>
      <c r="L1018" s="249">
        <v>252</v>
      </c>
      <c r="M1018" s="181">
        <v>0</v>
      </c>
      <c r="N1018" s="226">
        <v>0</v>
      </c>
      <c r="O1018" s="54"/>
      <c r="P1018" s="182">
        <f t="shared" si="265"/>
        <v>45028</v>
      </c>
      <c r="Q1018" s="178">
        <v>168</v>
      </c>
      <c r="R1018" s="181">
        <f t="shared" si="263"/>
        <v>483.84</v>
      </c>
      <c r="S1018" s="248">
        <v>0</v>
      </c>
      <c r="T1018" s="248">
        <v>470.40000000000003</v>
      </c>
      <c r="U1018" s="248">
        <v>0</v>
      </c>
      <c r="V1018" s="248">
        <v>0</v>
      </c>
      <c r="W1018" s="248">
        <v>0</v>
      </c>
      <c r="X1018" s="248">
        <v>0</v>
      </c>
      <c r="Y1018" s="248">
        <v>0</v>
      </c>
      <c r="Z1018" s="248">
        <v>0</v>
      </c>
      <c r="AA1018" s="248">
        <v>0</v>
      </c>
      <c r="AB1018" s="226">
        <f t="shared" si="260"/>
        <v>470.40000000000003</v>
      </c>
      <c r="AD1018" s="182">
        <f t="shared" si="266"/>
        <v>45028</v>
      </c>
      <c r="AE1018" s="301">
        <f>S1018*Assumption!$K$7</f>
        <v>0</v>
      </c>
      <c r="AF1018" s="301">
        <f>T1018*Assumption!$K$10</f>
        <v>19286.400000000001</v>
      </c>
      <c r="AG1018" s="301">
        <f>U1018*Assumption!$K$9</f>
        <v>0</v>
      </c>
      <c r="AH1018" s="301">
        <f>V1018*Assumption!$K$11</f>
        <v>0</v>
      </c>
      <c r="AI1018" s="301">
        <f>W1018*Assumption!$K$6</f>
        <v>0</v>
      </c>
      <c r="AJ1018" s="301">
        <f>X1018*Assumption!$K$8</f>
        <v>0</v>
      </c>
      <c r="AK1018" s="301">
        <f>Y1018*Assumption!$K$12</f>
        <v>0</v>
      </c>
      <c r="AL1018" s="301">
        <f>Z1018*Assumption!$K$14</f>
        <v>0</v>
      </c>
      <c r="AM1018" s="301">
        <f>AA1018*Assumption!$K$13</f>
        <v>0</v>
      </c>
      <c r="AN1018" s="226">
        <f t="shared" si="261"/>
        <v>19286.400000000001</v>
      </c>
    </row>
    <row r="1019" spans="2:40" x14ac:dyDescent="0.35">
      <c r="B1019" s="182">
        <f t="shared" si="264"/>
        <v>45029</v>
      </c>
      <c r="C1019" s="178">
        <v>168</v>
      </c>
      <c r="D1019" s="178">
        <f t="shared" si="262"/>
        <v>483.84</v>
      </c>
      <c r="E1019" s="249">
        <v>44</v>
      </c>
      <c r="F1019" s="249">
        <v>27</v>
      </c>
      <c r="G1019" s="249">
        <v>205</v>
      </c>
      <c r="H1019" s="247">
        <v>17.64</v>
      </c>
      <c r="I1019" s="249">
        <v>153</v>
      </c>
      <c r="J1019" s="249">
        <v>5</v>
      </c>
      <c r="K1019" s="249">
        <v>336</v>
      </c>
      <c r="L1019" s="249">
        <v>252</v>
      </c>
      <c r="M1019" s="181">
        <v>0</v>
      </c>
      <c r="N1019" s="226">
        <v>0</v>
      </c>
      <c r="O1019" s="54"/>
      <c r="P1019" s="182">
        <f t="shared" si="265"/>
        <v>45029</v>
      </c>
      <c r="Q1019" s="178">
        <v>168</v>
      </c>
      <c r="R1019" s="181">
        <f t="shared" si="263"/>
        <v>483.84</v>
      </c>
      <c r="S1019" s="248">
        <v>0</v>
      </c>
      <c r="T1019" s="248">
        <v>220.8</v>
      </c>
      <c r="U1019" s="248">
        <v>0</v>
      </c>
      <c r="V1019" s="248">
        <v>0</v>
      </c>
      <c r="W1019" s="248">
        <v>0</v>
      </c>
      <c r="X1019" s="248">
        <v>0</v>
      </c>
      <c r="Y1019" s="248">
        <v>255</v>
      </c>
      <c r="Z1019" s="248">
        <v>0</v>
      </c>
      <c r="AA1019" s="248">
        <v>0</v>
      </c>
      <c r="AB1019" s="226">
        <f t="shared" si="260"/>
        <v>475.8</v>
      </c>
      <c r="AD1019" s="182">
        <f t="shared" si="266"/>
        <v>45029</v>
      </c>
      <c r="AE1019" s="301">
        <f>S1019*Assumption!$K$7</f>
        <v>0</v>
      </c>
      <c r="AF1019" s="301">
        <f>T1019*Assumption!$K$10</f>
        <v>9052.8000000000011</v>
      </c>
      <c r="AG1019" s="301">
        <f>U1019*Assumption!$K$9</f>
        <v>0</v>
      </c>
      <c r="AH1019" s="301">
        <f>V1019*Assumption!$K$11</f>
        <v>0</v>
      </c>
      <c r="AI1019" s="301">
        <f>W1019*Assumption!$K$6</f>
        <v>0</v>
      </c>
      <c r="AJ1019" s="301">
        <f>X1019*Assumption!$K$8</f>
        <v>0</v>
      </c>
      <c r="AK1019" s="301">
        <f>Y1019*Assumption!$K$12</f>
        <v>8415</v>
      </c>
      <c r="AL1019" s="301">
        <f>Z1019*Assumption!$K$14</f>
        <v>0</v>
      </c>
      <c r="AM1019" s="301">
        <f>AA1019*Assumption!$K$13</f>
        <v>0</v>
      </c>
      <c r="AN1019" s="226">
        <f t="shared" si="261"/>
        <v>17467.800000000003</v>
      </c>
    </row>
    <row r="1020" spans="2:40" x14ac:dyDescent="0.35">
      <c r="B1020" s="182">
        <f t="shared" si="264"/>
        <v>45030</v>
      </c>
      <c r="C1020" s="178">
        <v>168</v>
      </c>
      <c r="D1020" s="178">
        <f t="shared" si="262"/>
        <v>483.84</v>
      </c>
      <c r="E1020" s="249">
        <v>44</v>
      </c>
      <c r="F1020" s="249">
        <v>27</v>
      </c>
      <c r="G1020" s="249">
        <v>205</v>
      </c>
      <c r="H1020" s="247">
        <v>17.64</v>
      </c>
      <c r="I1020" s="249">
        <v>153</v>
      </c>
      <c r="J1020" s="249">
        <v>5</v>
      </c>
      <c r="K1020" s="249">
        <v>336</v>
      </c>
      <c r="L1020" s="249">
        <v>252</v>
      </c>
      <c r="M1020" s="181">
        <v>0</v>
      </c>
      <c r="N1020" s="226">
        <v>0</v>
      </c>
      <c r="O1020" s="54"/>
      <c r="P1020" s="182">
        <f t="shared" si="265"/>
        <v>45030</v>
      </c>
      <c r="Q1020" s="178">
        <v>168</v>
      </c>
      <c r="R1020" s="181">
        <f t="shared" si="263"/>
        <v>483.84</v>
      </c>
      <c r="S1020" s="248">
        <v>0</v>
      </c>
      <c r="T1020" s="248">
        <v>240</v>
      </c>
      <c r="U1020" s="248">
        <v>0</v>
      </c>
      <c r="V1020" s="248">
        <v>0</v>
      </c>
      <c r="W1020" s="248">
        <v>0</v>
      </c>
      <c r="X1020" s="248">
        <v>0</v>
      </c>
      <c r="Y1020" s="248">
        <v>234</v>
      </c>
      <c r="Z1020" s="248">
        <v>0</v>
      </c>
      <c r="AA1020" s="248">
        <v>0</v>
      </c>
      <c r="AB1020" s="226">
        <f t="shared" si="260"/>
        <v>474</v>
      </c>
      <c r="AD1020" s="182">
        <f t="shared" si="266"/>
        <v>45030</v>
      </c>
      <c r="AE1020" s="301">
        <f>S1020*Assumption!$K$7</f>
        <v>0</v>
      </c>
      <c r="AF1020" s="301">
        <f>T1020*Assumption!$K$10</f>
        <v>9840</v>
      </c>
      <c r="AG1020" s="301">
        <f>U1020*Assumption!$K$9</f>
        <v>0</v>
      </c>
      <c r="AH1020" s="301">
        <f>V1020*Assumption!$K$11</f>
        <v>0</v>
      </c>
      <c r="AI1020" s="301">
        <f>W1020*Assumption!$K$6</f>
        <v>0</v>
      </c>
      <c r="AJ1020" s="301">
        <f>X1020*Assumption!$K$8</f>
        <v>0</v>
      </c>
      <c r="AK1020" s="301">
        <f>Y1020*Assumption!$K$12</f>
        <v>7722</v>
      </c>
      <c r="AL1020" s="301">
        <f>Z1020*Assumption!$K$14</f>
        <v>0</v>
      </c>
      <c r="AM1020" s="301">
        <f>AA1020*Assumption!$K$13</f>
        <v>0</v>
      </c>
      <c r="AN1020" s="226">
        <f t="shared" si="261"/>
        <v>17562</v>
      </c>
    </row>
    <row r="1021" spans="2:40" x14ac:dyDescent="0.35">
      <c r="B1021" s="182">
        <f t="shared" si="264"/>
        <v>45031</v>
      </c>
      <c r="C1021" s="178">
        <v>168</v>
      </c>
      <c r="D1021" s="178">
        <f t="shared" si="262"/>
        <v>483.84</v>
      </c>
      <c r="E1021" s="249">
        <v>44</v>
      </c>
      <c r="F1021" s="249">
        <v>27</v>
      </c>
      <c r="G1021" s="249">
        <v>205</v>
      </c>
      <c r="H1021" s="247">
        <v>17.64</v>
      </c>
      <c r="I1021" s="249">
        <v>153</v>
      </c>
      <c r="J1021" s="249">
        <v>5</v>
      </c>
      <c r="K1021" s="249">
        <v>336</v>
      </c>
      <c r="L1021" s="249">
        <v>252</v>
      </c>
      <c r="M1021" s="181">
        <v>0</v>
      </c>
      <c r="N1021" s="226">
        <v>0</v>
      </c>
      <c r="O1021" s="54"/>
      <c r="P1021" s="182">
        <f t="shared" si="265"/>
        <v>45031</v>
      </c>
      <c r="Q1021" s="178">
        <v>168</v>
      </c>
      <c r="R1021" s="181">
        <f t="shared" si="263"/>
        <v>483.84</v>
      </c>
      <c r="S1021" s="248">
        <v>0</v>
      </c>
      <c r="T1021" s="248">
        <v>475.2</v>
      </c>
      <c r="U1021" s="248">
        <v>0</v>
      </c>
      <c r="V1021" s="248">
        <v>0</v>
      </c>
      <c r="W1021" s="248">
        <v>0</v>
      </c>
      <c r="X1021" s="248">
        <v>0</v>
      </c>
      <c r="Y1021" s="248">
        <v>0</v>
      </c>
      <c r="Z1021" s="248">
        <v>0</v>
      </c>
      <c r="AA1021" s="248">
        <v>0</v>
      </c>
      <c r="AB1021" s="226">
        <f t="shared" si="260"/>
        <v>475.2</v>
      </c>
      <c r="AD1021" s="182">
        <f t="shared" si="266"/>
        <v>45031</v>
      </c>
      <c r="AE1021" s="301">
        <f>S1021*Assumption!$K$7</f>
        <v>0</v>
      </c>
      <c r="AF1021" s="301">
        <f>T1021*Assumption!$K$10</f>
        <v>19483.2</v>
      </c>
      <c r="AG1021" s="301">
        <f>U1021*Assumption!$K$9</f>
        <v>0</v>
      </c>
      <c r="AH1021" s="301">
        <f>V1021*Assumption!$K$11</f>
        <v>0</v>
      </c>
      <c r="AI1021" s="301">
        <f>W1021*Assumption!$K$6</f>
        <v>0</v>
      </c>
      <c r="AJ1021" s="301">
        <f>X1021*Assumption!$K$8</f>
        <v>0</v>
      </c>
      <c r="AK1021" s="301">
        <f>Y1021*Assumption!$K$12</f>
        <v>0</v>
      </c>
      <c r="AL1021" s="301">
        <f>Z1021*Assumption!$K$14</f>
        <v>0</v>
      </c>
      <c r="AM1021" s="301">
        <f>AA1021*Assumption!$K$13</f>
        <v>0</v>
      </c>
      <c r="AN1021" s="226">
        <f t="shared" si="261"/>
        <v>19483.2</v>
      </c>
    </row>
    <row r="1022" spans="2:40" x14ac:dyDescent="0.35">
      <c r="B1022" s="182">
        <f t="shared" si="264"/>
        <v>45032</v>
      </c>
      <c r="C1022" s="178">
        <v>168</v>
      </c>
      <c r="D1022" s="178">
        <f t="shared" si="262"/>
        <v>483.84</v>
      </c>
      <c r="E1022" s="249">
        <v>44</v>
      </c>
      <c r="F1022" s="249">
        <v>27</v>
      </c>
      <c r="G1022" s="249">
        <v>205</v>
      </c>
      <c r="H1022" s="247">
        <v>17.64</v>
      </c>
      <c r="I1022" s="249">
        <v>153</v>
      </c>
      <c r="J1022" s="249">
        <v>5</v>
      </c>
      <c r="K1022" s="249">
        <v>336</v>
      </c>
      <c r="L1022" s="249">
        <v>252</v>
      </c>
      <c r="M1022" s="181">
        <v>0</v>
      </c>
      <c r="N1022" s="226">
        <v>0</v>
      </c>
      <c r="O1022" s="54"/>
      <c r="P1022" s="182">
        <f t="shared" si="265"/>
        <v>45032</v>
      </c>
      <c r="Q1022" s="178">
        <v>168</v>
      </c>
      <c r="R1022" s="181">
        <f t="shared" si="263"/>
        <v>483.84</v>
      </c>
      <c r="S1022" s="248">
        <v>0</v>
      </c>
      <c r="T1022" s="248">
        <v>472.8</v>
      </c>
      <c r="U1022" s="248">
        <v>0</v>
      </c>
      <c r="V1022" s="248">
        <v>0</v>
      </c>
      <c r="W1022" s="248">
        <v>0</v>
      </c>
      <c r="X1022" s="248">
        <v>0</v>
      </c>
      <c r="Y1022" s="248">
        <v>0</v>
      </c>
      <c r="Z1022" s="248">
        <v>0</v>
      </c>
      <c r="AA1022" s="248">
        <v>0</v>
      </c>
      <c r="AB1022" s="226">
        <f t="shared" si="260"/>
        <v>472.8</v>
      </c>
      <c r="AD1022" s="182">
        <f t="shared" si="266"/>
        <v>45032</v>
      </c>
      <c r="AE1022" s="301">
        <f>S1022*Assumption!$K$7</f>
        <v>0</v>
      </c>
      <c r="AF1022" s="301">
        <f>T1022*Assumption!$K$10</f>
        <v>19384.8</v>
      </c>
      <c r="AG1022" s="301">
        <f>U1022*Assumption!$K$9</f>
        <v>0</v>
      </c>
      <c r="AH1022" s="301">
        <f>V1022*Assumption!$K$11</f>
        <v>0</v>
      </c>
      <c r="AI1022" s="301">
        <f>W1022*Assumption!$K$6</f>
        <v>0</v>
      </c>
      <c r="AJ1022" s="301">
        <f>X1022*Assumption!$K$8</f>
        <v>0</v>
      </c>
      <c r="AK1022" s="301">
        <f>Y1022*Assumption!$K$12</f>
        <v>0</v>
      </c>
      <c r="AL1022" s="301">
        <f>Z1022*Assumption!$K$14</f>
        <v>0</v>
      </c>
      <c r="AM1022" s="301">
        <f>AA1022*Assumption!$K$13</f>
        <v>0</v>
      </c>
      <c r="AN1022" s="226">
        <f t="shared" si="261"/>
        <v>19384.8</v>
      </c>
    </row>
    <row r="1023" spans="2:40" x14ac:dyDescent="0.35">
      <c r="B1023" s="182">
        <f t="shared" si="264"/>
        <v>45033</v>
      </c>
      <c r="C1023" s="178">
        <v>168</v>
      </c>
      <c r="D1023" s="178">
        <f t="shared" si="262"/>
        <v>483.84</v>
      </c>
      <c r="E1023" s="249">
        <v>45</v>
      </c>
      <c r="F1023" s="249">
        <v>28</v>
      </c>
      <c r="G1023" s="249">
        <v>201</v>
      </c>
      <c r="H1023" s="247">
        <v>17.64</v>
      </c>
      <c r="I1023" s="249">
        <v>154</v>
      </c>
      <c r="J1023" s="249">
        <v>4</v>
      </c>
      <c r="K1023" s="249">
        <v>336</v>
      </c>
      <c r="L1023" s="249">
        <v>252</v>
      </c>
      <c r="M1023" s="181">
        <v>0</v>
      </c>
      <c r="N1023" s="226">
        <v>0</v>
      </c>
      <c r="O1023" s="54"/>
      <c r="P1023" s="182">
        <f t="shared" si="265"/>
        <v>45033</v>
      </c>
      <c r="Q1023" s="178">
        <v>168</v>
      </c>
      <c r="R1023" s="181">
        <f t="shared" si="263"/>
        <v>483.84</v>
      </c>
      <c r="S1023" s="248">
        <v>0</v>
      </c>
      <c r="T1023" s="248">
        <v>477.6</v>
      </c>
      <c r="U1023" s="248">
        <v>0</v>
      </c>
      <c r="V1023" s="248">
        <v>0</v>
      </c>
      <c r="W1023" s="248">
        <v>0</v>
      </c>
      <c r="X1023" s="248">
        <v>0</v>
      </c>
      <c r="Y1023" s="248">
        <v>0</v>
      </c>
      <c r="Z1023" s="248">
        <v>0</v>
      </c>
      <c r="AA1023" s="248">
        <v>0</v>
      </c>
      <c r="AB1023" s="226">
        <f t="shared" si="260"/>
        <v>477.6</v>
      </c>
      <c r="AD1023" s="182">
        <f t="shared" si="266"/>
        <v>45033</v>
      </c>
      <c r="AE1023" s="301">
        <f>S1023*Assumption!$K$7</f>
        <v>0</v>
      </c>
      <c r="AF1023" s="301">
        <f>T1023*Assumption!$K$10</f>
        <v>19581.600000000002</v>
      </c>
      <c r="AG1023" s="301">
        <f>U1023*Assumption!$K$9</f>
        <v>0</v>
      </c>
      <c r="AH1023" s="301">
        <f>V1023*Assumption!$K$11</f>
        <v>0</v>
      </c>
      <c r="AI1023" s="301">
        <f>W1023*Assumption!$K$6</f>
        <v>0</v>
      </c>
      <c r="AJ1023" s="301">
        <f>X1023*Assumption!$K$8</f>
        <v>0</v>
      </c>
      <c r="AK1023" s="301">
        <f>Y1023*Assumption!$K$12</f>
        <v>0</v>
      </c>
      <c r="AL1023" s="301">
        <f>Z1023*Assumption!$K$14</f>
        <v>0</v>
      </c>
      <c r="AM1023" s="301">
        <f>AA1023*Assumption!$K$13</f>
        <v>0</v>
      </c>
      <c r="AN1023" s="226">
        <f t="shared" si="261"/>
        <v>19581.600000000002</v>
      </c>
    </row>
    <row r="1024" spans="2:40" x14ac:dyDescent="0.35">
      <c r="B1024" s="182">
        <f t="shared" si="264"/>
        <v>45034</v>
      </c>
      <c r="C1024" s="178">
        <v>168</v>
      </c>
      <c r="D1024" s="178">
        <f t="shared" si="262"/>
        <v>483.84</v>
      </c>
      <c r="E1024" s="249">
        <v>45</v>
      </c>
      <c r="F1024" s="249">
        <v>28</v>
      </c>
      <c r="G1024" s="249">
        <v>201</v>
      </c>
      <c r="H1024" s="247">
        <v>17.64</v>
      </c>
      <c r="I1024" s="249">
        <v>154</v>
      </c>
      <c r="J1024" s="249">
        <v>4</v>
      </c>
      <c r="K1024" s="249">
        <v>336</v>
      </c>
      <c r="L1024" s="249">
        <v>252</v>
      </c>
      <c r="M1024" s="181">
        <v>0</v>
      </c>
      <c r="N1024" s="226">
        <v>0</v>
      </c>
      <c r="O1024" s="54"/>
      <c r="P1024" s="182">
        <f t="shared" si="265"/>
        <v>45034</v>
      </c>
      <c r="Q1024" s="178">
        <v>168</v>
      </c>
      <c r="R1024" s="181">
        <f t="shared" si="263"/>
        <v>483.84</v>
      </c>
      <c r="S1024" s="248">
        <v>42</v>
      </c>
      <c r="T1024" s="248">
        <v>429.6</v>
      </c>
      <c r="U1024" s="248">
        <v>0</v>
      </c>
      <c r="V1024" s="248">
        <v>0</v>
      </c>
      <c r="W1024" s="248">
        <v>0</v>
      </c>
      <c r="X1024" s="248">
        <v>0</v>
      </c>
      <c r="Y1024" s="248">
        <v>0</v>
      </c>
      <c r="Z1024" s="248">
        <v>0</v>
      </c>
      <c r="AA1024" s="248">
        <v>0</v>
      </c>
      <c r="AB1024" s="226">
        <f t="shared" si="260"/>
        <v>471.6</v>
      </c>
      <c r="AD1024" s="182">
        <f t="shared" si="266"/>
        <v>45034</v>
      </c>
      <c r="AE1024" s="301">
        <f>S1024*Assumption!$K$7</f>
        <v>3486</v>
      </c>
      <c r="AF1024" s="301">
        <f>T1024*Assumption!$K$10</f>
        <v>17613.600000000002</v>
      </c>
      <c r="AG1024" s="301">
        <f>U1024*Assumption!$K$9</f>
        <v>0</v>
      </c>
      <c r="AH1024" s="301">
        <f>V1024*Assumption!$K$11</f>
        <v>0</v>
      </c>
      <c r="AI1024" s="301">
        <f>W1024*Assumption!$K$6</f>
        <v>0</v>
      </c>
      <c r="AJ1024" s="301">
        <f>X1024*Assumption!$K$8</f>
        <v>0</v>
      </c>
      <c r="AK1024" s="301">
        <f>Y1024*Assumption!$K$12</f>
        <v>0</v>
      </c>
      <c r="AL1024" s="301">
        <f>Z1024*Assumption!$K$14</f>
        <v>0</v>
      </c>
      <c r="AM1024" s="301">
        <f>AA1024*Assumption!$K$13</f>
        <v>0</v>
      </c>
      <c r="AN1024" s="226">
        <f t="shared" si="261"/>
        <v>21099.600000000002</v>
      </c>
    </row>
    <row r="1025" spans="2:40" x14ac:dyDescent="0.35">
      <c r="B1025" s="182">
        <f t="shared" si="264"/>
        <v>45035</v>
      </c>
      <c r="C1025" s="178">
        <v>168</v>
      </c>
      <c r="D1025" s="178">
        <f t="shared" si="262"/>
        <v>483.84</v>
      </c>
      <c r="E1025" s="249">
        <v>45</v>
      </c>
      <c r="F1025" s="249">
        <v>28</v>
      </c>
      <c r="G1025" s="249">
        <v>201</v>
      </c>
      <c r="H1025" s="247">
        <v>17.64</v>
      </c>
      <c r="I1025" s="249">
        <v>154</v>
      </c>
      <c r="J1025" s="249">
        <v>4</v>
      </c>
      <c r="K1025" s="249">
        <v>336</v>
      </c>
      <c r="L1025" s="249">
        <v>252</v>
      </c>
      <c r="M1025" s="181">
        <v>0</v>
      </c>
      <c r="N1025" s="226">
        <v>0</v>
      </c>
      <c r="O1025" s="54"/>
      <c r="P1025" s="182">
        <f t="shared" si="265"/>
        <v>45035</v>
      </c>
      <c r="Q1025" s="178">
        <v>168</v>
      </c>
      <c r="R1025" s="181">
        <f t="shared" si="263"/>
        <v>483.84</v>
      </c>
      <c r="S1025" s="248">
        <v>475.2</v>
      </c>
      <c r="T1025" s="248">
        <v>0</v>
      </c>
      <c r="U1025" s="248">
        <v>0</v>
      </c>
      <c r="V1025" s="248">
        <v>0</v>
      </c>
      <c r="W1025" s="248">
        <v>0</v>
      </c>
      <c r="X1025" s="248">
        <v>0</v>
      </c>
      <c r="Y1025" s="248">
        <v>0</v>
      </c>
      <c r="Z1025" s="248">
        <v>0</v>
      </c>
      <c r="AA1025" s="248">
        <v>0</v>
      </c>
      <c r="AB1025" s="226">
        <f t="shared" si="260"/>
        <v>475.2</v>
      </c>
      <c r="AD1025" s="182">
        <f t="shared" si="266"/>
        <v>45035</v>
      </c>
      <c r="AE1025" s="301">
        <f>S1025*Assumption!$K$7</f>
        <v>39441.599999999999</v>
      </c>
      <c r="AF1025" s="301">
        <f>T1025*Assumption!$K$10</f>
        <v>0</v>
      </c>
      <c r="AG1025" s="301">
        <f>U1025*Assumption!$K$9</f>
        <v>0</v>
      </c>
      <c r="AH1025" s="301">
        <f>V1025*Assumption!$K$11</f>
        <v>0</v>
      </c>
      <c r="AI1025" s="301">
        <f>W1025*Assumption!$K$6</f>
        <v>0</v>
      </c>
      <c r="AJ1025" s="301">
        <f>X1025*Assumption!$K$8</f>
        <v>0</v>
      </c>
      <c r="AK1025" s="301">
        <f>Y1025*Assumption!$K$12</f>
        <v>0</v>
      </c>
      <c r="AL1025" s="301">
        <f>Z1025*Assumption!$K$14</f>
        <v>0</v>
      </c>
      <c r="AM1025" s="301">
        <f>AA1025*Assumption!$K$13</f>
        <v>0</v>
      </c>
      <c r="AN1025" s="226">
        <f t="shared" si="261"/>
        <v>39441.599999999999</v>
      </c>
    </row>
    <row r="1026" spans="2:40" x14ac:dyDescent="0.35">
      <c r="B1026" s="182">
        <f t="shared" si="264"/>
        <v>45036</v>
      </c>
      <c r="C1026" s="181">
        <v>0</v>
      </c>
      <c r="D1026" s="181">
        <v>0</v>
      </c>
      <c r="E1026" s="181">
        <v>0</v>
      </c>
      <c r="F1026" s="181">
        <v>0</v>
      </c>
      <c r="G1026" s="181">
        <v>0</v>
      </c>
      <c r="H1026" s="181">
        <v>0</v>
      </c>
      <c r="I1026" s="181">
        <v>0</v>
      </c>
      <c r="J1026" s="181">
        <v>0</v>
      </c>
      <c r="K1026" s="181">
        <v>0</v>
      </c>
      <c r="L1026" s="181">
        <v>0</v>
      </c>
      <c r="M1026" s="181">
        <v>0</v>
      </c>
      <c r="N1026" s="226">
        <v>0</v>
      </c>
      <c r="O1026" s="54"/>
      <c r="P1026" s="182">
        <f t="shared" si="265"/>
        <v>45036</v>
      </c>
      <c r="Q1026" s="181">
        <v>0</v>
      </c>
      <c r="R1026" s="181">
        <f t="shared" si="263"/>
        <v>0</v>
      </c>
      <c r="S1026" s="248">
        <v>0</v>
      </c>
      <c r="T1026" s="248">
        <v>0</v>
      </c>
      <c r="U1026" s="248">
        <v>0</v>
      </c>
      <c r="V1026" s="248">
        <v>0</v>
      </c>
      <c r="W1026" s="248">
        <v>0</v>
      </c>
      <c r="X1026" s="248">
        <v>0</v>
      </c>
      <c r="Y1026" s="248">
        <v>0</v>
      </c>
      <c r="Z1026" s="248">
        <v>0</v>
      </c>
      <c r="AA1026" s="248">
        <v>0</v>
      </c>
      <c r="AB1026" s="226">
        <f t="shared" si="260"/>
        <v>0</v>
      </c>
      <c r="AD1026" s="182">
        <f t="shared" si="266"/>
        <v>45036</v>
      </c>
      <c r="AE1026" s="301">
        <f>S1026*Assumption!$K$7</f>
        <v>0</v>
      </c>
      <c r="AF1026" s="301">
        <f>T1026*Assumption!$K$10</f>
        <v>0</v>
      </c>
      <c r="AG1026" s="301">
        <f>U1026*Assumption!$K$9</f>
        <v>0</v>
      </c>
      <c r="AH1026" s="301">
        <f>V1026*Assumption!$K$11</f>
        <v>0</v>
      </c>
      <c r="AI1026" s="301">
        <f>W1026*Assumption!$K$6</f>
        <v>0</v>
      </c>
      <c r="AJ1026" s="301">
        <f>X1026*Assumption!$K$8</f>
        <v>0</v>
      </c>
      <c r="AK1026" s="301">
        <f>Y1026*Assumption!$K$12</f>
        <v>0</v>
      </c>
      <c r="AL1026" s="301">
        <f>Z1026*Assumption!$K$14</f>
        <v>0</v>
      </c>
      <c r="AM1026" s="301">
        <f>AA1026*Assumption!$K$13</f>
        <v>0</v>
      </c>
      <c r="AN1026" s="226">
        <f t="shared" si="261"/>
        <v>0</v>
      </c>
    </row>
    <row r="1027" spans="2:40" x14ac:dyDescent="0.35">
      <c r="B1027" s="182">
        <f t="shared" si="264"/>
        <v>45037</v>
      </c>
      <c r="C1027" s="181">
        <v>0</v>
      </c>
      <c r="D1027" s="181">
        <v>0</v>
      </c>
      <c r="E1027" s="181">
        <v>0</v>
      </c>
      <c r="F1027" s="181">
        <v>0</v>
      </c>
      <c r="G1027" s="181">
        <v>0</v>
      </c>
      <c r="H1027" s="181">
        <v>0</v>
      </c>
      <c r="I1027" s="181">
        <v>0</v>
      </c>
      <c r="J1027" s="181">
        <v>0</v>
      </c>
      <c r="K1027" s="181">
        <v>0</v>
      </c>
      <c r="L1027" s="181">
        <v>0</v>
      </c>
      <c r="M1027" s="181">
        <v>0</v>
      </c>
      <c r="N1027" s="226">
        <v>0</v>
      </c>
      <c r="O1027" s="54"/>
      <c r="P1027" s="182">
        <f t="shared" si="265"/>
        <v>45037</v>
      </c>
      <c r="Q1027" s="181">
        <v>0</v>
      </c>
      <c r="R1027" s="181">
        <f t="shared" si="263"/>
        <v>0</v>
      </c>
      <c r="S1027" s="248">
        <v>0</v>
      </c>
      <c r="T1027" s="248">
        <v>0</v>
      </c>
      <c r="U1027" s="248">
        <v>0</v>
      </c>
      <c r="V1027" s="248">
        <v>0</v>
      </c>
      <c r="W1027" s="248">
        <v>0</v>
      </c>
      <c r="X1027" s="248">
        <v>0</v>
      </c>
      <c r="Y1027" s="248">
        <v>0</v>
      </c>
      <c r="Z1027" s="248">
        <v>0</v>
      </c>
      <c r="AA1027" s="248">
        <v>0</v>
      </c>
      <c r="AB1027" s="226">
        <f t="shared" si="260"/>
        <v>0</v>
      </c>
      <c r="AD1027" s="182">
        <f t="shared" si="266"/>
        <v>45037</v>
      </c>
      <c r="AE1027" s="301">
        <f>S1027*Assumption!$K$7</f>
        <v>0</v>
      </c>
      <c r="AF1027" s="301">
        <f>T1027*Assumption!$K$10</f>
        <v>0</v>
      </c>
      <c r="AG1027" s="301">
        <f>U1027*Assumption!$K$9</f>
        <v>0</v>
      </c>
      <c r="AH1027" s="301">
        <f>V1027*Assumption!$K$11</f>
        <v>0</v>
      </c>
      <c r="AI1027" s="301">
        <f>W1027*Assumption!$K$6</f>
        <v>0</v>
      </c>
      <c r="AJ1027" s="301">
        <f>X1027*Assumption!$K$8</f>
        <v>0</v>
      </c>
      <c r="AK1027" s="301">
        <f>Y1027*Assumption!$K$12</f>
        <v>0</v>
      </c>
      <c r="AL1027" s="301">
        <f>Z1027*Assumption!$K$14</f>
        <v>0</v>
      </c>
      <c r="AM1027" s="301">
        <f>AA1027*Assumption!$K$13</f>
        <v>0</v>
      </c>
      <c r="AN1027" s="226">
        <f t="shared" si="261"/>
        <v>0</v>
      </c>
    </row>
    <row r="1028" spans="2:40" x14ac:dyDescent="0.35">
      <c r="B1028" s="182">
        <f t="shared" si="264"/>
        <v>45038</v>
      </c>
      <c r="C1028" s="181">
        <v>0</v>
      </c>
      <c r="D1028" s="181">
        <v>0</v>
      </c>
      <c r="E1028" s="181">
        <v>0</v>
      </c>
      <c r="F1028" s="181">
        <v>0</v>
      </c>
      <c r="G1028" s="181">
        <v>0</v>
      </c>
      <c r="H1028" s="181">
        <v>0</v>
      </c>
      <c r="I1028" s="181">
        <v>0</v>
      </c>
      <c r="J1028" s="181">
        <v>0</v>
      </c>
      <c r="K1028" s="181">
        <v>0</v>
      </c>
      <c r="L1028" s="181">
        <v>0</v>
      </c>
      <c r="M1028" s="181">
        <v>0</v>
      </c>
      <c r="N1028" s="226">
        <v>0</v>
      </c>
      <c r="O1028" s="54"/>
      <c r="P1028" s="182">
        <f t="shared" si="265"/>
        <v>45038</v>
      </c>
      <c r="Q1028" s="181">
        <v>0</v>
      </c>
      <c r="R1028" s="181">
        <f t="shared" si="263"/>
        <v>0</v>
      </c>
      <c r="S1028" s="248">
        <v>0</v>
      </c>
      <c r="T1028" s="248">
        <v>0</v>
      </c>
      <c r="U1028" s="248">
        <v>0</v>
      </c>
      <c r="V1028" s="248">
        <v>0</v>
      </c>
      <c r="W1028" s="248">
        <v>0</v>
      </c>
      <c r="X1028" s="248">
        <v>0</v>
      </c>
      <c r="Y1028" s="248">
        <v>0</v>
      </c>
      <c r="Z1028" s="248">
        <v>0</v>
      </c>
      <c r="AA1028" s="248">
        <v>0</v>
      </c>
      <c r="AB1028" s="226">
        <f t="shared" si="260"/>
        <v>0</v>
      </c>
      <c r="AD1028" s="182">
        <f t="shared" si="266"/>
        <v>45038</v>
      </c>
      <c r="AE1028" s="301">
        <f>S1028*Assumption!$K$7</f>
        <v>0</v>
      </c>
      <c r="AF1028" s="301">
        <f>T1028*Assumption!$K$10</f>
        <v>0</v>
      </c>
      <c r="AG1028" s="301">
        <f>U1028*Assumption!$K$9</f>
        <v>0</v>
      </c>
      <c r="AH1028" s="301">
        <f>V1028*Assumption!$K$11</f>
        <v>0</v>
      </c>
      <c r="AI1028" s="301">
        <f>W1028*Assumption!$K$6</f>
        <v>0</v>
      </c>
      <c r="AJ1028" s="301">
        <f>X1028*Assumption!$K$8</f>
        <v>0</v>
      </c>
      <c r="AK1028" s="301">
        <f>Y1028*Assumption!$K$12</f>
        <v>0</v>
      </c>
      <c r="AL1028" s="301">
        <f>Z1028*Assumption!$K$14</f>
        <v>0</v>
      </c>
      <c r="AM1028" s="301">
        <f>AA1028*Assumption!$K$13</f>
        <v>0</v>
      </c>
      <c r="AN1028" s="226">
        <f t="shared" si="261"/>
        <v>0</v>
      </c>
    </row>
    <row r="1029" spans="2:40" x14ac:dyDescent="0.35">
      <c r="B1029" s="182">
        <f t="shared" si="264"/>
        <v>45039</v>
      </c>
      <c r="C1029" s="181">
        <v>0</v>
      </c>
      <c r="D1029" s="181">
        <v>0</v>
      </c>
      <c r="E1029" s="181">
        <v>0</v>
      </c>
      <c r="F1029" s="181">
        <v>0</v>
      </c>
      <c r="G1029" s="181">
        <v>0</v>
      </c>
      <c r="H1029" s="181">
        <v>0</v>
      </c>
      <c r="I1029" s="181">
        <v>0</v>
      </c>
      <c r="J1029" s="181">
        <v>0</v>
      </c>
      <c r="K1029" s="181">
        <v>0</v>
      </c>
      <c r="L1029" s="181">
        <v>0</v>
      </c>
      <c r="M1029" s="181">
        <v>0</v>
      </c>
      <c r="N1029" s="226">
        <v>0</v>
      </c>
      <c r="O1029" s="54"/>
      <c r="P1029" s="182">
        <f t="shared" si="265"/>
        <v>45039</v>
      </c>
      <c r="Q1029" s="181">
        <v>0</v>
      </c>
      <c r="R1029" s="181">
        <f t="shared" si="263"/>
        <v>0</v>
      </c>
      <c r="S1029" s="248">
        <v>0</v>
      </c>
      <c r="T1029" s="248">
        <v>0</v>
      </c>
      <c r="U1029" s="248">
        <v>0</v>
      </c>
      <c r="V1029" s="248">
        <v>0</v>
      </c>
      <c r="W1029" s="248">
        <v>0</v>
      </c>
      <c r="X1029" s="248">
        <v>0</v>
      </c>
      <c r="Y1029" s="248">
        <v>0</v>
      </c>
      <c r="Z1029" s="248">
        <v>0</v>
      </c>
      <c r="AA1029" s="248">
        <v>0</v>
      </c>
      <c r="AB1029" s="226">
        <f t="shared" si="260"/>
        <v>0</v>
      </c>
      <c r="AD1029" s="182">
        <f t="shared" si="266"/>
        <v>45039</v>
      </c>
      <c r="AE1029" s="301">
        <f>S1029*Assumption!$K$7</f>
        <v>0</v>
      </c>
      <c r="AF1029" s="301">
        <f>T1029*Assumption!$K$10</f>
        <v>0</v>
      </c>
      <c r="AG1029" s="301">
        <f>U1029*Assumption!$K$9</f>
        <v>0</v>
      </c>
      <c r="AH1029" s="301">
        <f>V1029*Assumption!$K$11</f>
        <v>0</v>
      </c>
      <c r="AI1029" s="301">
        <f>W1029*Assumption!$K$6</f>
        <v>0</v>
      </c>
      <c r="AJ1029" s="301">
        <f>X1029*Assumption!$K$8</f>
        <v>0</v>
      </c>
      <c r="AK1029" s="301">
        <f>Y1029*Assumption!$K$12</f>
        <v>0</v>
      </c>
      <c r="AL1029" s="301">
        <f>Z1029*Assumption!$K$14</f>
        <v>0</v>
      </c>
      <c r="AM1029" s="301">
        <f>AA1029*Assumption!$K$13</f>
        <v>0</v>
      </c>
      <c r="AN1029" s="226">
        <f t="shared" si="261"/>
        <v>0</v>
      </c>
    </row>
    <row r="1030" spans="2:40" x14ac:dyDescent="0.35">
      <c r="B1030" s="182">
        <f t="shared" si="264"/>
        <v>45040</v>
      </c>
      <c r="C1030" s="178">
        <v>168</v>
      </c>
      <c r="D1030" s="178">
        <f t="shared" si="262"/>
        <v>483.84</v>
      </c>
      <c r="E1030" s="249">
        <v>43</v>
      </c>
      <c r="F1030" s="249">
        <v>26</v>
      </c>
      <c r="G1030" s="249">
        <v>202</v>
      </c>
      <c r="H1030" s="249">
        <v>17.64</v>
      </c>
      <c r="I1030" s="249">
        <v>156</v>
      </c>
      <c r="J1030" s="249">
        <v>5</v>
      </c>
      <c r="K1030" s="249">
        <v>336</v>
      </c>
      <c r="L1030" s="249">
        <v>252</v>
      </c>
      <c r="M1030" s="181">
        <v>0</v>
      </c>
      <c r="N1030" s="226">
        <v>0</v>
      </c>
      <c r="O1030" s="54"/>
      <c r="P1030" s="182">
        <f t="shared" si="265"/>
        <v>45040</v>
      </c>
      <c r="Q1030" s="178">
        <v>168</v>
      </c>
      <c r="R1030" s="181">
        <f t="shared" si="263"/>
        <v>483.84</v>
      </c>
      <c r="S1030" s="248">
        <v>0</v>
      </c>
      <c r="T1030" s="248">
        <v>475.2</v>
      </c>
      <c r="U1030" s="248">
        <v>0</v>
      </c>
      <c r="V1030" s="248">
        <v>0</v>
      </c>
      <c r="W1030" s="248">
        <v>0</v>
      </c>
      <c r="X1030" s="248">
        <v>0</v>
      </c>
      <c r="Y1030" s="248">
        <v>0</v>
      </c>
      <c r="Z1030" s="248">
        <v>0</v>
      </c>
      <c r="AA1030" s="248">
        <v>0</v>
      </c>
      <c r="AB1030" s="226">
        <f t="shared" si="260"/>
        <v>475.2</v>
      </c>
      <c r="AD1030" s="182">
        <f t="shared" si="266"/>
        <v>45040</v>
      </c>
      <c r="AE1030" s="301">
        <f>S1030*Assumption!$K$7</f>
        <v>0</v>
      </c>
      <c r="AF1030" s="301">
        <f>T1030*Assumption!$K$10</f>
        <v>19483.2</v>
      </c>
      <c r="AG1030" s="301">
        <f>U1030*Assumption!$K$9</f>
        <v>0</v>
      </c>
      <c r="AH1030" s="301">
        <f>V1030*Assumption!$K$11</f>
        <v>0</v>
      </c>
      <c r="AI1030" s="301">
        <f>W1030*Assumption!$K$6</f>
        <v>0</v>
      </c>
      <c r="AJ1030" s="301">
        <f>X1030*Assumption!$K$8</f>
        <v>0</v>
      </c>
      <c r="AK1030" s="301">
        <f>Y1030*Assumption!$K$12</f>
        <v>0</v>
      </c>
      <c r="AL1030" s="301">
        <f>Z1030*Assumption!$K$14</f>
        <v>0</v>
      </c>
      <c r="AM1030" s="301">
        <f>AA1030*Assumption!$K$13</f>
        <v>0</v>
      </c>
      <c r="AN1030" s="226">
        <f t="shared" si="261"/>
        <v>19483.2</v>
      </c>
    </row>
    <row r="1031" spans="2:40" x14ac:dyDescent="0.35">
      <c r="B1031" s="182">
        <f t="shared" si="264"/>
        <v>45041</v>
      </c>
      <c r="C1031" s="178">
        <v>168</v>
      </c>
      <c r="D1031" s="178">
        <f t="shared" si="262"/>
        <v>483.84</v>
      </c>
      <c r="E1031" s="249">
        <v>43</v>
      </c>
      <c r="F1031" s="249">
        <v>26</v>
      </c>
      <c r="G1031" s="249">
        <v>202</v>
      </c>
      <c r="H1031" s="249">
        <v>17.64</v>
      </c>
      <c r="I1031" s="249">
        <v>156</v>
      </c>
      <c r="J1031" s="249">
        <v>5</v>
      </c>
      <c r="K1031" s="249">
        <v>336</v>
      </c>
      <c r="L1031" s="249">
        <v>252</v>
      </c>
      <c r="M1031" s="181">
        <v>0</v>
      </c>
      <c r="N1031" s="226">
        <v>0</v>
      </c>
      <c r="O1031" s="54"/>
      <c r="P1031" s="182">
        <f t="shared" si="265"/>
        <v>45041</v>
      </c>
      <c r="Q1031" s="178">
        <v>168</v>
      </c>
      <c r="R1031" s="181">
        <f t="shared" si="263"/>
        <v>483.84</v>
      </c>
      <c r="S1031" s="248">
        <v>0</v>
      </c>
      <c r="T1031" s="248">
        <v>475.2</v>
      </c>
      <c r="U1031" s="248">
        <v>0</v>
      </c>
      <c r="V1031" s="248">
        <v>0</v>
      </c>
      <c r="W1031" s="248">
        <v>0</v>
      </c>
      <c r="X1031" s="248">
        <v>0</v>
      </c>
      <c r="Y1031" s="248">
        <v>0</v>
      </c>
      <c r="Z1031" s="248">
        <v>0</v>
      </c>
      <c r="AA1031" s="248">
        <v>0</v>
      </c>
      <c r="AB1031" s="226">
        <f t="shared" si="260"/>
        <v>475.2</v>
      </c>
      <c r="AD1031" s="182">
        <f t="shared" si="266"/>
        <v>45041</v>
      </c>
      <c r="AE1031" s="301">
        <f>S1031*Assumption!$K$7</f>
        <v>0</v>
      </c>
      <c r="AF1031" s="301">
        <f>T1031*Assumption!$K$10</f>
        <v>19483.2</v>
      </c>
      <c r="AG1031" s="301">
        <f>U1031*Assumption!$K$9</f>
        <v>0</v>
      </c>
      <c r="AH1031" s="301">
        <f>V1031*Assumption!$K$11</f>
        <v>0</v>
      </c>
      <c r="AI1031" s="301">
        <f>W1031*Assumption!$K$6</f>
        <v>0</v>
      </c>
      <c r="AJ1031" s="301">
        <f>X1031*Assumption!$K$8</f>
        <v>0</v>
      </c>
      <c r="AK1031" s="301">
        <f>Y1031*Assumption!$K$12</f>
        <v>0</v>
      </c>
      <c r="AL1031" s="301">
        <f>Z1031*Assumption!$K$14</f>
        <v>0</v>
      </c>
      <c r="AM1031" s="301">
        <f>AA1031*Assumption!$K$13</f>
        <v>0</v>
      </c>
      <c r="AN1031" s="226">
        <f t="shared" si="261"/>
        <v>19483.2</v>
      </c>
    </row>
    <row r="1032" spans="2:40" x14ac:dyDescent="0.35">
      <c r="B1032" s="182">
        <f t="shared" si="264"/>
        <v>45042</v>
      </c>
      <c r="C1032" s="178">
        <v>168</v>
      </c>
      <c r="D1032" s="178">
        <f t="shared" si="262"/>
        <v>483.84</v>
      </c>
      <c r="E1032" s="249">
        <v>43</v>
      </c>
      <c r="F1032" s="249">
        <v>26</v>
      </c>
      <c r="G1032" s="249">
        <v>202</v>
      </c>
      <c r="H1032" s="249">
        <v>17.64</v>
      </c>
      <c r="I1032" s="249">
        <v>156</v>
      </c>
      <c r="J1032" s="249">
        <v>5</v>
      </c>
      <c r="K1032" s="249">
        <v>336</v>
      </c>
      <c r="L1032" s="249">
        <v>252</v>
      </c>
      <c r="M1032" s="181">
        <v>0</v>
      </c>
      <c r="N1032" s="226">
        <v>0</v>
      </c>
      <c r="O1032" s="54"/>
      <c r="P1032" s="182">
        <f t="shared" si="265"/>
        <v>45042</v>
      </c>
      <c r="Q1032" s="178">
        <v>168</v>
      </c>
      <c r="R1032" s="181">
        <f t="shared" si="263"/>
        <v>483.84</v>
      </c>
      <c r="S1032" s="248">
        <v>300</v>
      </c>
      <c r="T1032" s="248">
        <v>175.20000000000002</v>
      </c>
      <c r="U1032" s="248">
        <v>0</v>
      </c>
      <c r="V1032" s="248">
        <v>0</v>
      </c>
      <c r="W1032" s="248">
        <v>0</v>
      </c>
      <c r="X1032" s="248">
        <v>0</v>
      </c>
      <c r="Y1032" s="248">
        <v>0</v>
      </c>
      <c r="Z1032" s="248">
        <v>0</v>
      </c>
      <c r="AA1032" s="248">
        <v>0</v>
      </c>
      <c r="AB1032" s="226">
        <f t="shared" si="260"/>
        <v>475.20000000000005</v>
      </c>
      <c r="AD1032" s="182">
        <f t="shared" si="266"/>
        <v>45042</v>
      </c>
      <c r="AE1032" s="301">
        <f>S1032*Assumption!$K$7</f>
        <v>24900</v>
      </c>
      <c r="AF1032" s="301">
        <f>T1032*Assumption!$K$10</f>
        <v>7183.2000000000007</v>
      </c>
      <c r="AG1032" s="301">
        <f>U1032*Assumption!$K$9</f>
        <v>0</v>
      </c>
      <c r="AH1032" s="301">
        <f>V1032*Assumption!$K$11</f>
        <v>0</v>
      </c>
      <c r="AI1032" s="301">
        <f>W1032*Assumption!$K$6</f>
        <v>0</v>
      </c>
      <c r="AJ1032" s="301">
        <f>X1032*Assumption!$K$8</f>
        <v>0</v>
      </c>
      <c r="AK1032" s="301">
        <f>Y1032*Assumption!$K$12</f>
        <v>0</v>
      </c>
      <c r="AL1032" s="301">
        <f>Z1032*Assumption!$K$14</f>
        <v>0</v>
      </c>
      <c r="AM1032" s="301">
        <f>AA1032*Assumption!$K$13</f>
        <v>0</v>
      </c>
      <c r="AN1032" s="226">
        <f t="shared" si="261"/>
        <v>32083.200000000001</v>
      </c>
    </row>
    <row r="1033" spans="2:40" x14ac:dyDescent="0.35">
      <c r="B1033" s="182">
        <f t="shared" si="264"/>
        <v>45043</v>
      </c>
      <c r="C1033" s="178">
        <v>168</v>
      </c>
      <c r="D1033" s="178">
        <f t="shared" si="262"/>
        <v>483.84</v>
      </c>
      <c r="E1033" s="249">
        <v>43</v>
      </c>
      <c r="F1033" s="249">
        <v>26</v>
      </c>
      <c r="G1033" s="249">
        <v>202</v>
      </c>
      <c r="H1033" s="249">
        <v>17.64</v>
      </c>
      <c r="I1033" s="249">
        <v>156</v>
      </c>
      <c r="J1033" s="249">
        <v>5</v>
      </c>
      <c r="K1033" s="249">
        <v>336</v>
      </c>
      <c r="L1033" s="249">
        <v>252</v>
      </c>
      <c r="M1033" s="181">
        <v>0</v>
      </c>
      <c r="N1033" s="226">
        <v>0</v>
      </c>
      <c r="O1033" s="54"/>
      <c r="P1033" s="182">
        <f t="shared" si="265"/>
        <v>45043</v>
      </c>
      <c r="Q1033" s="178">
        <v>168</v>
      </c>
      <c r="R1033" s="181">
        <f t="shared" si="263"/>
        <v>483.84</v>
      </c>
      <c r="S1033" s="248">
        <v>0</v>
      </c>
      <c r="T1033" s="248">
        <v>472.8</v>
      </c>
      <c r="U1033" s="248">
        <v>0</v>
      </c>
      <c r="V1033" s="248">
        <v>0</v>
      </c>
      <c r="W1033" s="248">
        <v>0</v>
      </c>
      <c r="X1033" s="248">
        <v>0</v>
      </c>
      <c r="Y1033" s="248">
        <v>0</v>
      </c>
      <c r="Z1033" s="248">
        <v>0</v>
      </c>
      <c r="AA1033" s="248">
        <v>0</v>
      </c>
      <c r="AB1033" s="226">
        <f t="shared" si="260"/>
        <v>472.8</v>
      </c>
      <c r="AD1033" s="182">
        <f t="shared" si="266"/>
        <v>45043</v>
      </c>
      <c r="AE1033" s="301">
        <f>S1033*Assumption!$K$7</f>
        <v>0</v>
      </c>
      <c r="AF1033" s="301">
        <f>T1033*Assumption!$K$10</f>
        <v>19384.8</v>
      </c>
      <c r="AG1033" s="301">
        <f>U1033*Assumption!$K$9</f>
        <v>0</v>
      </c>
      <c r="AH1033" s="301">
        <f>V1033*Assumption!$K$11</f>
        <v>0</v>
      </c>
      <c r="AI1033" s="301">
        <f>W1033*Assumption!$K$6</f>
        <v>0</v>
      </c>
      <c r="AJ1033" s="301">
        <f>X1033*Assumption!$K$8</f>
        <v>0</v>
      </c>
      <c r="AK1033" s="301">
        <f>Y1033*Assumption!$K$12</f>
        <v>0</v>
      </c>
      <c r="AL1033" s="301">
        <f>Z1033*Assumption!$K$14</f>
        <v>0</v>
      </c>
      <c r="AM1033" s="301">
        <f>AA1033*Assumption!$K$13</f>
        <v>0</v>
      </c>
      <c r="AN1033" s="226">
        <f t="shared" si="261"/>
        <v>19384.8</v>
      </c>
    </row>
    <row r="1034" spans="2:40" x14ac:dyDescent="0.35">
      <c r="B1034" s="182">
        <f t="shared" si="264"/>
        <v>45044</v>
      </c>
      <c r="C1034" s="178">
        <v>168</v>
      </c>
      <c r="D1034" s="178">
        <f t="shared" si="262"/>
        <v>483.84</v>
      </c>
      <c r="E1034" s="249">
        <v>43</v>
      </c>
      <c r="F1034" s="249">
        <v>26</v>
      </c>
      <c r="G1034" s="249">
        <v>202</v>
      </c>
      <c r="H1034" s="249">
        <v>17.64</v>
      </c>
      <c r="I1034" s="249">
        <v>156</v>
      </c>
      <c r="J1034" s="249">
        <v>5</v>
      </c>
      <c r="K1034" s="249">
        <v>336</v>
      </c>
      <c r="L1034" s="249">
        <v>252</v>
      </c>
      <c r="M1034" s="181">
        <v>0</v>
      </c>
      <c r="N1034" s="226">
        <v>0</v>
      </c>
      <c r="O1034" s="54"/>
      <c r="P1034" s="182">
        <f t="shared" si="265"/>
        <v>45044</v>
      </c>
      <c r="Q1034" s="178">
        <v>168</v>
      </c>
      <c r="R1034" s="181">
        <f t="shared" si="263"/>
        <v>483.84</v>
      </c>
      <c r="S1034" s="248">
        <v>0</v>
      </c>
      <c r="T1034" s="248">
        <v>475.2</v>
      </c>
      <c r="U1034" s="248">
        <v>0</v>
      </c>
      <c r="V1034" s="248">
        <v>0</v>
      </c>
      <c r="W1034" s="248">
        <v>0</v>
      </c>
      <c r="X1034" s="248">
        <v>0</v>
      </c>
      <c r="Y1034" s="248">
        <v>0</v>
      </c>
      <c r="Z1034" s="248">
        <v>0</v>
      </c>
      <c r="AA1034" s="248">
        <v>0</v>
      </c>
      <c r="AB1034" s="226">
        <f t="shared" si="260"/>
        <v>475.2</v>
      </c>
      <c r="AD1034" s="182">
        <f t="shared" si="266"/>
        <v>45044</v>
      </c>
      <c r="AE1034" s="301">
        <f>S1034*Assumption!$K$7</f>
        <v>0</v>
      </c>
      <c r="AF1034" s="301">
        <f>T1034*Assumption!$K$10</f>
        <v>19483.2</v>
      </c>
      <c r="AG1034" s="301">
        <f>U1034*Assumption!$K$9</f>
        <v>0</v>
      </c>
      <c r="AH1034" s="301">
        <f>V1034*Assumption!$K$11</f>
        <v>0</v>
      </c>
      <c r="AI1034" s="301">
        <f>W1034*Assumption!$K$6</f>
        <v>0</v>
      </c>
      <c r="AJ1034" s="301">
        <f>X1034*Assumption!$K$8</f>
        <v>0</v>
      </c>
      <c r="AK1034" s="301">
        <f>Y1034*Assumption!$K$12</f>
        <v>0</v>
      </c>
      <c r="AL1034" s="301">
        <f>Z1034*Assumption!$K$14</f>
        <v>0</v>
      </c>
      <c r="AM1034" s="301">
        <f>AA1034*Assumption!$K$13</f>
        <v>0</v>
      </c>
      <c r="AN1034" s="226">
        <f t="shared" si="261"/>
        <v>19483.2</v>
      </c>
    </row>
    <row r="1035" spans="2:40" x14ac:dyDescent="0.35">
      <c r="B1035" s="182">
        <f t="shared" si="264"/>
        <v>45045</v>
      </c>
      <c r="C1035" s="178">
        <v>168</v>
      </c>
      <c r="D1035" s="178">
        <f t="shared" si="262"/>
        <v>483.84</v>
      </c>
      <c r="E1035" s="249">
        <v>43</v>
      </c>
      <c r="F1035" s="249">
        <v>26</v>
      </c>
      <c r="G1035" s="249">
        <v>202</v>
      </c>
      <c r="H1035" s="249">
        <v>17.64</v>
      </c>
      <c r="I1035" s="249">
        <v>156</v>
      </c>
      <c r="J1035" s="249">
        <v>5</v>
      </c>
      <c r="K1035" s="249">
        <v>336</v>
      </c>
      <c r="L1035" s="249">
        <v>252</v>
      </c>
      <c r="M1035" s="181">
        <v>0</v>
      </c>
      <c r="N1035" s="226">
        <v>0</v>
      </c>
      <c r="O1035" s="54"/>
      <c r="P1035" s="182">
        <f t="shared" si="265"/>
        <v>45045</v>
      </c>
      <c r="Q1035" s="178">
        <v>168</v>
      </c>
      <c r="R1035" s="181">
        <f t="shared" si="263"/>
        <v>483.84</v>
      </c>
      <c r="S1035" s="248">
        <v>476.40000000000003</v>
      </c>
      <c r="T1035" s="248">
        <v>0</v>
      </c>
      <c r="U1035" s="248">
        <v>0</v>
      </c>
      <c r="V1035" s="248">
        <v>0</v>
      </c>
      <c r="W1035" s="248">
        <v>0</v>
      </c>
      <c r="X1035" s="248">
        <v>0</v>
      </c>
      <c r="Y1035" s="248">
        <v>0</v>
      </c>
      <c r="Z1035" s="248">
        <v>0</v>
      </c>
      <c r="AA1035" s="248">
        <v>0</v>
      </c>
      <c r="AB1035" s="226">
        <f t="shared" si="260"/>
        <v>476.40000000000003</v>
      </c>
      <c r="AD1035" s="182">
        <f t="shared" si="266"/>
        <v>45045</v>
      </c>
      <c r="AE1035" s="301">
        <f>S1035*Assumption!$K$7</f>
        <v>39541.200000000004</v>
      </c>
      <c r="AF1035" s="301">
        <f>T1035*Assumption!$K$10</f>
        <v>0</v>
      </c>
      <c r="AG1035" s="301">
        <f>U1035*Assumption!$K$9</f>
        <v>0</v>
      </c>
      <c r="AH1035" s="301">
        <f>V1035*Assumption!$K$11</f>
        <v>0</v>
      </c>
      <c r="AI1035" s="301">
        <f>W1035*Assumption!$K$6</f>
        <v>0</v>
      </c>
      <c r="AJ1035" s="301">
        <f>X1035*Assumption!$K$8</f>
        <v>0</v>
      </c>
      <c r="AK1035" s="301">
        <f>Y1035*Assumption!$K$12</f>
        <v>0</v>
      </c>
      <c r="AL1035" s="301">
        <f>Z1035*Assumption!$K$14</f>
        <v>0</v>
      </c>
      <c r="AM1035" s="301">
        <f>AA1035*Assumption!$K$13</f>
        <v>0</v>
      </c>
      <c r="AN1035" s="226">
        <f t="shared" si="261"/>
        <v>39541.200000000004</v>
      </c>
    </row>
    <row r="1036" spans="2:40" x14ac:dyDescent="0.35">
      <c r="B1036" s="182">
        <f t="shared" si="264"/>
        <v>45046</v>
      </c>
      <c r="C1036" s="181">
        <v>0</v>
      </c>
      <c r="D1036" s="181">
        <v>0</v>
      </c>
      <c r="E1036" s="181">
        <v>0</v>
      </c>
      <c r="F1036" s="181">
        <v>0</v>
      </c>
      <c r="G1036" s="181">
        <v>0</v>
      </c>
      <c r="H1036" s="181">
        <v>0</v>
      </c>
      <c r="I1036" s="181">
        <v>0</v>
      </c>
      <c r="J1036" s="181">
        <v>0</v>
      </c>
      <c r="K1036" s="181">
        <v>0</v>
      </c>
      <c r="L1036" s="181">
        <v>0</v>
      </c>
      <c r="M1036" s="181">
        <v>0</v>
      </c>
      <c r="N1036" s="226">
        <v>0</v>
      </c>
      <c r="O1036" s="54"/>
      <c r="P1036" s="182">
        <f t="shared" si="265"/>
        <v>45046</v>
      </c>
      <c r="Q1036" s="181">
        <v>0</v>
      </c>
      <c r="R1036" s="181">
        <f t="shared" si="263"/>
        <v>0</v>
      </c>
      <c r="S1036" s="181">
        <v>0</v>
      </c>
      <c r="T1036" s="181">
        <v>0</v>
      </c>
      <c r="U1036" s="181">
        <v>0</v>
      </c>
      <c r="V1036" s="181">
        <v>0</v>
      </c>
      <c r="W1036" s="181">
        <v>0</v>
      </c>
      <c r="X1036" s="181">
        <v>0</v>
      </c>
      <c r="Y1036" s="181">
        <v>0</v>
      </c>
      <c r="Z1036" s="181">
        <v>0</v>
      </c>
      <c r="AA1036" s="181">
        <v>0</v>
      </c>
      <c r="AB1036" s="226">
        <f t="shared" si="260"/>
        <v>0</v>
      </c>
      <c r="AD1036" s="182">
        <f t="shared" si="266"/>
        <v>45046</v>
      </c>
      <c r="AE1036" s="301">
        <f>S1036*Assumption!$K$7</f>
        <v>0</v>
      </c>
      <c r="AF1036" s="301">
        <f>T1036*Assumption!$K$10</f>
        <v>0</v>
      </c>
      <c r="AG1036" s="301">
        <f>U1036*Assumption!$K$9</f>
        <v>0</v>
      </c>
      <c r="AH1036" s="301">
        <f>V1036*Assumption!$K$11</f>
        <v>0</v>
      </c>
      <c r="AI1036" s="301">
        <f>W1036*Assumption!$K$6</f>
        <v>0</v>
      </c>
      <c r="AJ1036" s="301">
        <f>X1036*Assumption!$K$8</f>
        <v>0</v>
      </c>
      <c r="AK1036" s="301">
        <f>Y1036*Assumption!$K$12</f>
        <v>0</v>
      </c>
      <c r="AL1036" s="301">
        <f>Z1036*Assumption!$K$14</f>
        <v>0</v>
      </c>
      <c r="AM1036" s="301">
        <f>AA1036*Assumption!$K$13</f>
        <v>0</v>
      </c>
      <c r="AN1036" s="226">
        <f t="shared" si="261"/>
        <v>0</v>
      </c>
    </row>
    <row r="1037" spans="2:40" ht="15" thickBot="1" x14ac:dyDescent="0.4">
      <c r="B1037" s="194" t="s">
        <v>183</v>
      </c>
      <c r="C1037" s="250">
        <f t="shared" ref="C1037:N1037" si="267">SUM(C1007:C1036)</f>
        <v>4200</v>
      </c>
      <c r="D1037" s="250">
        <f t="shared" si="267"/>
        <v>12096.000000000002</v>
      </c>
      <c r="E1037" s="250">
        <f t="shared" si="267"/>
        <v>1092</v>
      </c>
      <c r="F1037" s="250">
        <f t="shared" si="267"/>
        <v>672</v>
      </c>
      <c r="G1037" s="250">
        <f t="shared" si="267"/>
        <v>5103</v>
      </c>
      <c r="H1037" s="250">
        <f t="shared" si="267"/>
        <v>440.99999999999977</v>
      </c>
      <c r="I1037" s="250">
        <f t="shared" si="267"/>
        <v>3864</v>
      </c>
      <c r="J1037" s="250">
        <f t="shared" si="267"/>
        <v>117</v>
      </c>
      <c r="K1037" s="250">
        <f t="shared" si="267"/>
        <v>8400</v>
      </c>
      <c r="L1037" s="250">
        <f t="shared" si="267"/>
        <v>6300</v>
      </c>
      <c r="M1037" s="250">
        <f t="shared" si="267"/>
        <v>0</v>
      </c>
      <c r="N1037" s="251">
        <f t="shared" si="267"/>
        <v>0</v>
      </c>
      <c r="P1037" s="194" t="s">
        <v>183</v>
      </c>
      <c r="Q1037" s="250">
        <f t="shared" ref="Q1037:AB1037" si="268">SUM(Q1007:Q1036)</f>
        <v>4200</v>
      </c>
      <c r="R1037" s="250">
        <f t="shared" si="268"/>
        <v>12096.000000000002</v>
      </c>
      <c r="S1037" s="250">
        <f t="shared" si="268"/>
        <v>3096</v>
      </c>
      <c r="T1037" s="250">
        <f t="shared" si="268"/>
        <v>8280</v>
      </c>
      <c r="U1037" s="250">
        <f t="shared" si="268"/>
        <v>0</v>
      </c>
      <c r="V1037" s="250">
        <f t="shared" si="268"/>
        <v>0</v>
      </c>
      <c r="W1037" s="250">
        <f t="shared" si="268"/>
        <v>0</v>
      </c>
      <c r="X1037" s="250">
        <f t="shared" si="268"/>
        <v>0</v>
      </c>
      <c r="Y1037" s="250">
        <f t="shared" si="268"/>
        <v>489</v>
      </c>
      <c r="Z1037" s="250">
        <f t="shared" si="268"/>
        <v>0</v>
      </c>
      <c r="AA1037" s="250">
        <f t="shared" si="268"/>
        <v>0</v>
      </c>
      <c r="AB1037" s="251">
        <f t="shared" si="268"/>
        <v>11865.000000000002</v>
      </c>
      <c r="AD1037" s="194" t="s">
        <v>183</v>
      </c>
      <c r="AE1037" s="305">
        <f>S1037*Assumption!$K$7</f>
        <v>256968</v>
      </c>
      <c r="AF1037" s="305">
        <f>T1037*Assumption!$K$10</f>
        <v>339480</v>
      </c>
      <c r="AG1037" s="305">
        <f>U1037*Assumption!$K$9</f>
        <v>0</v>
      </c>
      <c r="AH1037" s="305">
        <f>V1037*Assumption!$K$11</f>
        <v>0</v>
      </c>
      <c r="AI1037" s="305">
        <f>W1037*Assumption!$K$6</f>
        <v>0</v>
      </c>
      <c r="AJ1037" s="305">
        <f>X1037*Assumption!$K$8</f>
        <v>0</v>
      </c>
      <c r="AK1037" s="305">
        <f>Y1037*Assumption!$K$12</f>
        <v>16137</v>
      </c>
      <c r="AL1037" s="305">
        <f>Z1037*Assumption!$K$14</f>
        <v>0</v>
      </c>
      <c r="AM1037" s="305">
        <f>AA1037*Assumption!$K$13</f>
        <v>0</v>
      </c>
      <c r="AN1037" s="251">
        <f t="shared" ref="AN1037" si="269">SUM(AN1007:AN1036)</f>
        <v>612584.99999999988</v>
      </c>
    </row>
    <row r="1038" spans="2:40" x14ac:dyDescent="0.35">
      <c r="C1038" s="191" t="str">
        <f>C1006</f>
        <v>Moud</v>
      </c>
      <c r="D1038" s="191" t="str">
        <f t="shared" ref="D1038:N1038" si="270">D1006</f>
        <v>Cubuiq mtr</v>
      </c>
      <c r="E1038" s="191" t="str">
        <f t="shared" si="270"/>
        <v>Cement</v>
      </c>
      <c r="F1038" s="191" t="str">
        <f t="shared" si="270"/>
        <v>Lime</v>
      </c>
      <c r="G1038" s="191" t="str">
        <f t="shared" si="270"/>
        <v>Flyash</v>
      </c>
      <c r="H1038" s="191" t="str">
        <f t="shared" si="270"/>
        <v xml:space="preserve"> Briquettes</v>
      </c>
      <c r="I1038" s="191" t="str">
        <f t="shared" si="270"/>
        <v>Alu. Powder</v>
      </c>
      <c r="J1038" s="191" t="str">
        <f t="shared" si="270"/>
        <v>POP</v>
      </c>
      <c r="K1038" s="191" t="str">
        <f t="shared" si="270"/>
        <v>Soluble  Oil</v>
      </c>
      <c r="L1038" s="191" t="str">
        <f t="shared" si="270"/>
        <v>Mould Oil</v>
      </c>
      <c r="M1038" s="191" t="str">
        <f t="shared" si="270"/>
        <v>Consumble</v>
      </c>
      <c r="N1038" s="191" t="str">
        <f t="shared" si="270"/>
        <v>Steam Coal</v>
      </c>
    </row>
    <row r="1039" spans="2:40" ht="15" thickBot="1" x14ac:dyDescent="0.4"/>
    <row r="1040" spans="2:40" x14ac:dyDescent="0.35">
      <c r="C1040" s="564" t="s">
        <v>347</v>
      </c>
      <c r="D1040" s="564"/>
      <c r="E1040" s="564"/>
      <c r="F1040" s="564"/>
      <c r="G1040" s="564"/>
      <c r="H1040" s="564"/>
      <c r="I1040" s="564"/>
      <c r="J1040" s="564"/>
      <c r="R1040" s="562" t="s">
        <v>354</v>
      </c>
      <c r="S1040" s="563"/>
      <c r="T1040" s="563"/>
      <c r="U1040" s="563"/>
      <c r="V1040" s="563"/>
      <c r="W1040" s="563"/>
      <c r="X1040" s="563"/>
      <c r="Y1040" s="563"/>
      <c r="Z1040" s="563"/>
      <c r="AA1040" s="563"/>
      <c r="AB1040" s="341"/>
    </row>
    <row r="1041" spans="3:28" ht="29" x14ac:dyDescent="0.35">
      <c r="C1041" s="315" t="s">
        <v>346</v>
      </c>
      <c r="D1041" s="315" t="s">
        <v>272</v>
      </c>
      <c r="E1041" s="315" t="s">
        <v>273</v>
      </c>
      <c r="F1041" s="315" t="s">
        <v>274</v>
      </c>
      <c r="G1041" s="315" t="s">
        <v>275</v>
      </c>
      <c r="H1041" s="315" t="s">
        <v>349</v>
      </c>
      <c r="I1041" s="315" t="s">
        <v>375</v>
      </c>
      <c r="J1041" s="315" t="s">
        <v>279</v>
      </c>
      <c r="R1041" s="345" t="s">
        <v>346</v>
      </c>
      <c r="S1041" s="344" t="s">
        <v>197</v>
      </c>
      <c r="T1041" s="363" t="s">
        <v>198</v>
      </c>
      <c r="U1041" s="339" t="s">
        <v>199</v>
      </c>
      <c r="V1041" s="339" t="s">
        <v>200</v>
      </c>
      <c r="W1041" s="339" t="s">
        <v>201</v>
      </c>
      <c r="X1041" s="339" t="s">
        <v>202</v>
      </c>
      <c r="Y1041" s="339" t="s">
        <v>203</v>
      </c>
      <c r="Z1041" s="339" t="s">
        <v>204</v>
      </c>
      <c r="AA1041" s="339" t="s">
        <v>205</v>
      </c>
      <c r="AB1041" s="342" t="s">
        <v>6</v>
      </c>
    </row>
    <row r="1042" spans="3:28" x14ac:dyDescent="0.35">
      <c r="C1042" s="40">
        <v>2021</v>
      </c>
      <c r="D1042" s="39">
        <f>SUM(E37+E72+E110+E147+E185+E222+E260+E298+E335+E373+E410+E446)</f>
        <v>7488</v>
      </c>
      <c r="E1042" s="39">
        <f t="shared" ref="E1042:I1042" si="271">SUM(F37+F72+F110+F147+F185+F222+F260+F298+F335+F373+F410+F446)</f>
        <v>4487.5</v>
      </c>
      <c r="F1042" s="39">
        <f t="shared" si="271"/>
        <v>52828</v>
      </c>
      <c r="G1042" s="39">
        <f t="shared" si="271"/>
        <v>2732.8719999999998</v>
      </c>
      <c r="H1042" s="39">
        <f>SUM(I37+I72+I110+I147+I185+I222+I260+I298+I335+I373+I410+I446)/1000</f>
        <v>36.486699999999999</v>
      </c>
      <c r="I1042" s="39">
        <f t="shared" si="271"/>
        <v>1169.8</v>
      </c>
      <c r="J1042" s="39">
        <f>SUM(N37+N72+N110+N147+N185+N222+N260+N298+N335+N373+N410+N446)</f>
        <v>151.19999999999993</v>
      </c>
      <c r="L1042" s="63"/>
      <c r="R1042" s="283">
        <v>2021</v>
      </c>
      <c r="S1042" s="346">
        <f>SUM(S446+S410+S373+S335+S298+S260+S222+S185+S147+S110+S72+S37)</f>
        <v>27051.600000000002</v>
      </c>
      <c r="T1042" s="346">
        <f t="shared" ref="T1042:AA1042" si="272">SUM(T446+T410+T373+T335+T298+T260+T222+T185+T147+T110+T72+T37)</f>
        <v>54844.80000000001</v>
      </c>
      <c r="U1042" s="346">
        <f t="shared" si="272"/>
        <v>14112</v>
      </c>
      <c r="V1042" s="346">
        <f t="shared" si="272"/>
        <v>4655.5199999999995</v>
      </c>
      <c r="W1042" s="346">
        <f t="shared" si="272"/>
        <v>0</v>
      </c>
      <c r="X1042" s="346">
        <f t="shared" si="272"/>
        <v>0</v>
      </c>
      <c r="Y1042" s="346">
        <f t="shared" si="272"/>
        <v>300</v>
      </c>
      <c r="Z1042" s="346">
        <f t="shared" si="272"/>
        <v>120</v>
      </c>
      <c r="AA1042" s="346">
        <f t="shared" si="272"/>
        <v>161.99999999999997</v>
      </c>
      <c r="AB1042" s="348">
        <f>SUM(S1042:AA1042)</f>
        <v>101245.92000000001</v>
      </c>
    </row>
    <row r="1043" spans="3:28" x14ac:dyDescent="0.35">
      <c r="C1043" s="40">
        <v>2022</v>
      </c>
      <c r="D1043" s="39">
        <f>SUM(E484+E519+E557+E594+E631+E668+E705+E742+E779+E816+E853+E890)</f>
        <v>7104</v>
      </c>
      <c r="E1043" s="39">
        <f t="shared" ref="E1043:I1043" si="273">SUM(F484+F519+F557+F594+F631+F668+F705+F742+F779+F816+F853+F890)</f>
        <v>4527.05</v>
      </c>
      <c r="F1043" s="39">
        <f t="shared" si="273"/>
        <v>46285</v>
      </c>
      <c r="G1043" s="39">
        <f t="shared" si="273"/>
        <v>883.68</v>
      </c>
      <c r="H1043" s="39">
        <f>SUM(I484+I519+I557+I594+I631+I668+I705+I742+I779+I816+I853+I890)/1000</f>
        <v>28.656500000000001</v>
      </c>
      <c r="I1043" s="39">
        <f t="shared" si="273"/>
        <v>1081.2000000000003</v>
      </c>
      <c r="J1043" s="39">
        <f>SUM(N38+N73+N111+N148+N186+N223+N261+N299+N336+N374+N411+N447)</f>
        <v>0</v>
      </c>
      <c r="R1043" s="283">
        <v>2022</v>
      </c>
      <c r="S1043" s="346">
        <f>SUM(S890+S853+S816+S779+S742+S705+S668+S631+S594+S557+S519+S484)</f>
        <v>25164.000000000004</v>
      </c>
      <c r="T1043" s="346">
        <f t="shared" ref="T1043:AA1043" si="274">SUM(T890+T853+T816+T779+T742+T705+T668+T631+T594+T557+T519+T484)</f>
        <v>53384.4</v>
      </c>
      <c r="U1043" s="346">
        <f t="shared" si="274"/>
        <v>13525.38</v>
      </c>
      <c r="V1043" s="346">
        <f t="shared" si="274"/>
        <v>2005.1399999999999</v>
      </c>
      <c r="W1043" s="346">
        <f t="shared" si="274"/>
        <v>1095.3</v>
      </c>
      <c r="X1043" s="346">
        <f t="shared" si="274"/>
        <v>120</v>
      </c>
      <c r="Y1043" s="346">
        <f t="shared" si="274"/>
        <v>780</v>
      </c>
      <c r="Z1043" s="346">
        <f t="shared" si="274"/>
        <v>0</v>
      </c>
      <c r="AA1043" s="346">
        <f t="shared" si="274"/>
        <v>486</v>
      </c>
      <c r="AB1043" s="348">
        <f>SUM(S1043:AA1043)</f>
        <v>96560.220000000016</v>
      </c>
    </row>
    <row r="1044" spans="3:28" x14ac:dyDescent="0.35">
      <c r="C1044" s="40">
        <v>2023</v>
      </c>
      <c r="D1044" s="39">
        <f>SUM(E927+E962+E1000+E1037)</f>
        <v>3679.1</v>
      </c>
      <c r="E1044" s="39">
        <f t="shared" ref="E1044:G1044" si="275">SUM(F927+F962+F1000+F1037)</f>
        <v>2289</v>
      </c>
      <c r="F1044" s="39">
        <f t="shared" si="275"/>
        <v>23083.5</v>
      </c>
      <c r="G1044" s="39">
        <f t="shared" si="275"/>
        <v>1474.2</v>
      </c>
      <c r="H1044" s="39">
        <f>SUM(I927+I962+I1000+I1037)/1000</f>
        <v>17.576499999999999</v>
      </c>
      <c r="I1044" s="39">
        <f>SUM(J927+J962+J1000+J1037)</f>
        <v>505</v>
      </c>
      <c r="J1044" s="39">
        <f>SUM(N39+N74+N112+N149+N187+N224+N262+N300+N337+N375+N412+N448)</f>
        <v>0</v>
      </c>
      <c r="R1044" s="283">
        <v>2023</v>
      </c>
      <c r="S1044" s="340">
        <f>SUM(S1037+S1000+S962+S927)</f>
        <v>12014.4</v>
      </c>
      <c r="T1044" s="340">
        <f t="shared" ref="T1044:AA1044" si="276">SUM(T1037+T1000+T962+T927)</f>
        <v>33492</v>
      </c>
      <c r="U1044" s="340">
        <f t="shared" si="276"/>
        <v>954</v>
      </c>
      <c r="V1044" s="340">
        <f t="shared" si="276"/>
        <v>794.88</v>
      </c>
      <c r="W1044" s="340">
        <f t="shared" si="276"/>
        <v>166.5</v>
      </c>
      <c r="X1044" s="340">
        <f t="shared" si="276"/>
        <v>297</v>
      </c>
      <c r="Y1044" s="340">
        <f t="shared" si="276"/>
        <v>489</v>
      </c>
      <c r="Z1044" s="340">
        <f t="shared" si="276"/>
        <v>0</v>
      </c>
      <c r="AA1044" s="340">
        <f t="shared" si="276"/>
        <v>0</v>
      </c>
      <c r="AB1044" s="349">
        <f>SUM(S1044:AA1044)</f>
        <v>48207.78</v>
      </c>
    </row>
    <row r="1045" spans="3:28" ht="15" thickBot="1" x14ac:dyDescent="0.4">
      <c r="C1045" s="403" t="s">
        <v>6</v>
      </c>
      <c r="D1045" s="405">
        <f>SUM(D1042:D1044)</f>
        <v>18271.099999999999</v>
      </c>
      <c r="E1045" s="405">
        <f t="shared" ref="E1045:J1045" si="277">SUM(E1042:E1044)</f>
        <v>11303.55</v>
      </c>
      <c r="F1045" s="405">
        <f t="shared" si="277"/>
        <v>122196.5</v>
      </c>
      <c r="G1045" s="405">
        <f t="shared" si="277"/>
        <v>5090.7519999999995</v>
      </c>
      <c r="H1045" s="405">
        <f t="shared" si="277"/>
        <v>82.719700000000003</v>
      </c>
      <c r="I1045" s="405">
        <f t="shared" si="277"/>
        <v>2756</v>
      </c>
      <c r="J1045" s="405">
        <f t="shared" si="277"/>
        <v>151.19999999999993</v>
      </c>
      <c r="R1045" s="343" t="s">
        <v>6</v>
      </c>
      <c r="S1045" s="347">
        <f>SUM(S1042:S1044)</f>
        <v>64230.000000000007</v>
      </c>
      <c r="T1045" s="347">
        <f t="shared" ref="T1045:AA1045" si="278">SUM(T1042:T1044)</f>
        <v>141721.20000000001</v>
      </c>
      <c r="U1045" s="347">
        <f t="shared" si="278"/>
        <v>28591.379999999997</v>
      </c>
      <c r="V1045" s="347">
        <f>SUM(V1042:V1044)</f>
        <v>7455.54</v>
      </c>
      <c r="W1045" s="347">
        <f t="shared" si="278"/>
        <v>1261.8</v>
      </c>
      <c r="X1045" s="347">
        <f t="shared" si="278"/>
        <v>417</v>
      </c>
      <c r="Y1045" s="347">
        <f t="shared" si="278"/>
        <v>1569</v>
      </c>
      <c r="Z1045" s="347">
        <f t="shared" si="278"/>
        <v>120</v>
      </c>
      <c r="AA1045" s="347">
        <f t="shared" si="278"/>
        <v>648</v>
      </c>
      <c r="AB1045" s="350">
        <f>ROUNDDOWN(SUM(AB1042:AB1044),0)</f>
        <v>246013</v>
      </c>
    </row>
    <row r="1048" spans="3:28" x14ac:dyDescent="0.35">
      <c r="D1048" t="s">
        <v>373</v>
      </c>
    </row>
  </sheetData>
  <mergeCells count="254">
    <mergeCell ref="B1003:N1003"/>
    <mergeCell ref="P1003:AB1003"/>
    <mergeCell ref="B1004:N1004"/>
    <mergeCell ref="P1004:AB1004"/>
    <mergeCell ref="B1005:N1005"/>
    <mergeCell ref="P1005:AB1005"/>
    <mergeCell ref="B965:N965"/>
    <mergeCell ref="P965:AB965"/>
    <mergeCell ref="B966:N966"/>
    <mergeCell ref="P966:AB966"/>
    <mergeCell ref="B967:N967"/>
    <mergeCell ref="P967:AB967"/>
    <mergeCell ref="B819:N819"/>
    <mergeCell ref="P819:AB819"/>
    <mergeCell ref="B820:N820"/>
    <mergeCell ref="P820:AB820"/>
    <mergeCell ref="B821:N821"/>
    <mergeCell ref="P821:AB821"/>
    <mergeCell ref="B930:N930"/>
    <mergeCell ref="P930:AB930"/>
    <mergeCell ref="B931:N931"/>
    <mergeCell ref="P931:AB931"/>
    <mergeCell ref="B893:N893"/>
    <mergeCell ref="P893:AB893"/>
    <mergeCell ref="B894:N894"/>
    <mergeCell ref="P894:AB894"/>
    <mergeCell ref="B895:N895"/>
    <mergeCell ref="P895:AB895"/>
    <mergeCell ref="B782:N782"/>
    <mergeCell ref="P782:AB782"/>
    <mergeCell ref="B783:N783"/>
    <mergeCell ref="P783:AB783"/>
    <mergeCell ref="B784:N784"/>
    <mergeCell ref="P784:AB784"/>
    <mergeCell ref="B745:N745"/>
    <mergeCell ref="P745:AB745"/>
    <mergeCell ref="B746:N746"/>
    <mergeCell ref="P746:AB746"/>
    <mergeCell ref="B747:N747"/>
    <mergeCell ref="P747:AB747"/>
    <mergeCell ref="B708:N708"/>
    <mergeCell ref="P708:AB708"/>
    <mergeCell ref="B709:N709"/>
    <mergeCell ref="P709:AB709"/>
    <mergeCell ref="B710:N710"/>
    <mergeCell ref="P710:AB710"/>
    <mergeCell ref="B671:N671"/>
    <mergeCell ref="P671:AB671"/>
    <mergeCell ref="B672:N672"/>
    <mergeCell ref="P672:AB672"/>
    <mergeCell ref="B673:N673"/>
    <mergeCell ref="P673:AB673"/>
    <mergeCell ref="B634:N634"/>
    <mergeCell ref="P634:AB634"/>
    <mergeCell ref="B635:N635"/>
    <mergeCell ref="P635:AB635"/>
    <mergeCell ref="B636:N636"/>
    <mergeCell ref="P636:AB636"/>
    <mergeCell ref="B597:N597"/>
    <mergeCell ref="P597:AB597"/>
    <mergeCell ref="B598:N598"/>
    <mergeCell ref="P598:AB598"/>
    <mergeCell ref="B599:N599"/>
    <mergeCell ref="P599:AB599"/>
    <mergeCell ref="B560:N560"/>
    <mergeCell ref="P560:AB560"/>
    <mergeCell ref="B561:N561"/>
    <mergeCell ref="P561:AB561"/>
    <mergeCell ref="B562:N562"/>
    <mergeCell ref="P562:AB562"/>
    <mergeCell ref="B522:N522"/>
    <mergeCell ref="P522:AB522"/>
    <mergeCell ref="B523:N523"/>
    <mergeCell ref="P523:AB523"/>
    <mergeCell ref="B524:N524"/>
    <mergeCell ref="P524:AB524"/>
    <mergeCell ref="B487:N487"/>
    <mergeCell ref="P487:AB487"/>
    <mergeCell ref="B488:N488"/>
    <mergeCell ref="P488:AB488"/>
    <mergeCell ref="B489:N489"/>
    <mergeCell ref="P489:AB489"/>
    <mergeCell ref="B449:N449"/>
    <mergeCell ref="P449:AB449"/>
    <mergeCell ref="B450:N450"/>
    <mergeCell ref="P450:AB450"/>
    <mergeCell ref="B451:N451"/>
    <mergeCell ref="P451:AB451"/>
    <mergeCell ref="B413:N413"/>
    <mergeCell ref="P413:AB413"/>
    <mergeCell ref="B414:N414"/>
    <mergeCell ref="P414:AB414"/>
    <mergeCell ref="B415:N415"/>
    <mergeCell ref="P415:AB415"/>
    <mergeCell ref="B376:N376"/>
    <mergeCell ref="P376:AB376"/>
    <mergeCell ref="B377:N377"/>
    <mergeCell ref="P377:AB377"/>
    <mergeCell ref="B378:N378"/>
    <mergeCell ref="P378:AB378"/>
    <mergeCell ref="B338:N338"/>
    <mergeCell ref="P338:AB338"/>
    <mergeCell ref="B339:N339"/>
    <mergeCell ref="P339:AB339"/>
    <mergeCell ref="B340:N340"/>
    <mergeCell ref="P340:AB340"/>
    <mergeCell ref="B301:N301"/>
    <mergeCell ref="P301:AB301"/>
    <mergeCell ref="B302:N302"/>
    <mergeCell ref="P302:AB302"/>
    <mergeCell ref="B303:N303"/>
    <mergeCell ref="P303:AB303"/>
    <mergeCell ref="B263:N263"/>
    <mergeCell ref="P263:AB263"/>
    <mergeCell ref="B264:N264"/>
    <mergeCell ref="P264:AB264"/>
    <mergeCell ref="B265:N265"/>
    <mergeCell ref="P265:AB265"/>
    <mergeCell ref="B225:N225"/>
    <mergeCell ref="P225:AB225"/>
    <mergeCell ref="B226:N226"/>
    <mergeCell ref="P226:AB226"/>
    <mergeCell ref="B227:N227"/>
    <mergeCell ref="P227:AB227"/>
    <mergeCell ref="B188:N188"/>
    <mergeCell ref="P188:AB188"/>
    <mergeCell ref="B189:N189"/>
    <mergeCell ref="P189:AB189"/>
    <mergeCell ref="B190:N190"/>
    <mergeCell ref="P190:AB190"/>
    <mergeCell ref="B150:N150"/>
    <mergeCell ref="P150:AB150"/>
    <mergeCell ref="B151:N151"/>
    <mergeCell ref="P151:AB151"/>
    <mergeCell ref="B152:N152"/>
    <mergeCell ref="P152:AB152"/>
    <mergeCell ref="B113:N113"/>
    <mergeCell ref="P113:AB113"/>
    <mergeCell ref="B114:N114"/>
    <mergeCell ref="P114:AB114"/>
    <mergeCell ref="B115:N115"/>
    <mergeCell ref="P115:AB115"/>
    <mergeCell ref="B75:N75"/>
    <mergeCell ref="P75:AB75"/>
    <mergeCell ref="B76:N76"/>
    <mergeCell ref="P76:AB76"/>
    <mergeCell ref="B77:N77"/>
    <mergeCell ref="P77:AB77"/>
    <mergeCell ref="AD2:AN2"/>
    <mergeCell ref="AD3:AN3"/>
    <mergeCell ref="AD4:AN4"/>
    <mergeCell ref="AD40:AN40"/>
    <mergeCell ref="AD41:AN41"/>
    <mergeCell ref="AD42:AN42"/>
    <mergeCell ref="B40:N40"/>
    <mergeCell ref="P40:AB40"/>
    <mergeCell ref="B41:N41"/>
    <mergeCell ref="P41:AB41"/>
    <mergeCell ref="B42:N42"/>
    <mergeCell ref="P42:AB42"/>
    <mergeCell ref="B2:N2"/>
    <mergeCell ref="P2:AB2"/>
    <mergeCell ref="B3:N3"/>
    <mergeCell ref="P3:AB3"/>
    <mergeCell ref="B4:N4"/>
    <mergeCell ref="P4:AB4"/>
    <mergeCell ref="AD75:AN75"/>
    <mergeCell ref="AD76:AN76"/>
    <mergeCell ref="AD77:AN77"/>
    <mergeCell ref="AD113:AN113"/>
    <mergeCell ref="AD114:AN114"/>
    <mergeCell ref="AD115:AN115"/>
    <mergeCell ref="AD150:AN150"/>
    <mergeCell ref="AD151:AN151"/>
    <mergeCell ref="AD152:AN152"/>
    <mergeCell ref="AD188:AN188"/>
    <mergeCell ref="AD189:AN189"/>
    <mergeCell ref="AD190:AN190"/>
    <mergeCell ref="AD225:AN225"/>
    <mergeCell ref="AD226:AN226"/>
    <mergeCell ref="AD227:AN227"/>
    <mergeCell ref="AD263:AN263"/>
    <mergeCell ref="AD264:AN264"/>
    <mergeCell ref="AD265:AN265"/>
    <mergeCell ref="AD301:AN301"/>
    <mergeCell ref="AD302:AN302"/>
    <mergeCell ref="AD303:AN303"/>
    <mergeCell ref="AD338:AN338"/>
    <mergeCell ref="AD339:AN339"/>
    <mergeCell ref="AD340:AN340"/>
    <mergeCell ref="AD376:AN376"/>
    <mergeCell ref="AD377:AN377"/>
    <mergeCell ref="AD378:AN378"/>
    <mergeCell ref="AD413:AN413"/>
    <mergeCell ref="AD414:AN414"/>
    <mergeCell ref="AD415:AN415"/>
    <mergeCell ref="AD449:AN449"/>
    <mergeCell ref="AD450:AN450"/>
    <mergeCell ref="AD451:AN451"/>
    <mergeCell ref="AD487:AN487"/>
    <mergeCell ref="AD488:AN488"/>
    <mergeCell ref="AD489:AN489"/>
    <mergeCell ref="AD522:AN522"/>
    <mergeCell ref="AD523:AN523"/>
    <mergeCell ref="AD524:AN524"/>
    <mergeCell ref="AD560:AN560"/>
    <mergeCell ref="AD561:AN561"/>
    <mergeCell ref="AD562:AN562"/>
    <mergeCell ref="AD597:AN597"/>
    <mergeCell ref="AD598:AN598"/>
    <mergeCell ref="AD599:AN599"/>
    <mergeCell ref="AD634:AN634"/>
    <mergeCell ref="AD635:AN635"/>
    <mergeCell ref="AD636:AN636"/>
    <mergeCell ref="AD671:AN671"/>
    <mergeCell ref="AD672:AN672"/>
    <mergeCell ref="AD673:AN673"/>
    <mergeCell ref="AD708:AN708"/>
    <mergeCell ref="AD709:AN709"/>
    <mergeCell ref="AD710:AN710"/>
    <mergeCell ref="P932:AB932"/>
    <mergeCell ref="AD745:AN745"/>
    <mergeCell ref="AD746:AN746"/>
    <mergeCell ref="AD747:AN747"/>
    <mergeCell ref="AD782:AN782"/>
    <mergeCell ref="AD783:AN783"/>
    <mergeCell ref="AD784:AN784"/>
    <mergeCell ref="AD819:AN819"/>
    <mergeCell ref="AD820:AN820"/>
    <mergeCell ref="AD821:AN821"/>
    <mergeCell ref="R1040:AA1040"/>
    <mergeCell ref="C1040:J1040"/>
    <mergeCell ref="AD965:AN965"/>
    <mergeCell ref="AD966:AN966"/>
    <mergeCell ref="AD967:AN967"/>
    <mergeCell ref="AD1003:AN1003"/>
    <mergeCell ref="AD1004:AN1004"/>
    <mergeCell ref="AD1005:AN1005"/>
    <mergeCell ref="AD856:AN856"/>
    <mergeCell ref="AD857:AN857"/>
    <mergeCell ref="AD858:AN858"/>
    <mergeCell ref="AD893:AN893"/>
    <mergeCell ref="AD894:AN894"/>
    <mergeCell ref="AD895:AN895"/>
    <mergeCell ref="AD930:AN930"/>
    <mergeCell ref="AD931:AN931"/>
    <mergeCell ref="AD932:AN932"/>
    <mergeCell ref="B856:N856"/>
    <mergeCell ref="P856:AB856"/>
    <mergeCell ref="B857:N857"/>
    <mergeCell ref="P857:AB857"/>
    <mergeCell ref="B858:N858"/>
    <mergeCell ref="P858:AB858"/>
    <mergeCell ref="B932:N932"/>
  </mergeCells>
  <pageMargins left="0.7" right="0.7" top="0.75" bottom="0.75" header="0.3" footer="0.3"/>
  <ignoredErrors>
    <ignoredError sqref="H1042:H1044" formula="1"/>
  </ignoredErrors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21DF-BC6B-49F9-A116-C47B03A20B8A}">
  <sheetPr>
    <tabColor theme="9"/>
  </sheetPr>
  <dimension ref="B1:E37"/>
  <sheetViews>
    <sheetView topLeftCell="A29" workbookViewId="0">
      <selection activeCell="G26" sqref="G26"/>
    </sheetView>
  </sheetViews>
  <sheetFormatPr defaultRowHeight="14.5" x14ac:dyDescent="0.35"/>
  <cols>
    <col min="2" max="2" width="5.453125" bestFit="1" customWidth="1"/>
    <col min="3" max="3" width="37.54296875" customWidth="1"/>
    <col min="4" max="4" width="37" customWidth="1"/>
    <col min="5" max="5" width="32.453125" bestFit="1" customWidth="1"/>
  </cols>
  <sheetData>
    <row r="1" spans="2:5" ht="15" thickBot="1" x14ac:dyDescent="0.4"/>
    <row r="2" spans="2:5" ht="15" customHeight="1" x14ac:dyDescent="0.35">
      <c r="B2" s="604" t="s">
        <v>20</v>
      </c>
      <c r="C2" s="605"/>
      <c r="D2" s="605"/>
      <c r="E2" s="606"/>
    </row>
    <row r="3" spans="2:5" ht="15" customHeight="1" x14ac:dyDescent="0.35">
      <c r="B3" s="607"/>
      <c r="C3" s="608"/>
      <c r="D3" s="608"/>
      <c r="E3" s="609"/>
    </row>
    <row r="4" spans="2:5" ht="14.4" customHeight="1" x14ac:dyDescent="0.35">
      <c r="B4" s="460"/>
      <c r="C4" s="461"/>
      <c r="D4" s="461"/>
      <c r="E4" s="462"/>
    </row>
    <row r="5" spans="2:5" x14ac:dyDescent="0.35">
      <c r="B5" s="252" t="s">
        <v>215</v>
      </c>
      <c r="C5" s="253" t="s">
        <v>176</v>
      </c>
      <c r="D5" s="253" t="s">
        <v>216</v>
      </c>
      <c r="E5" s="254" t="s">
        <v>217</v>
      </c>
    </row>
    <row r="6" spans="2:5" x14ac:dyDescent="0.35">
      <c r="B6" s="255">
        <v>1</v>
      </c>
      <c r="C6" s="256">
        <v>44197</v>
      </c>
      <c r="D6" s="71">
        <v>66337.8</v>
      </c>
      <c r="E6" s="257">
        <f>D6/1000</f>
        <v>66.337800000000001</v>
      </c>
    </row>
    <row r="7" spans="2:5" x14ac:dyDescent="0.35">
      <c r="B7" s="255">
        <f>B6+1</f>
        <v>2</v>
      </c>
      <c r="C7" s="256">
        <v>44248</v>
      </c>
      <c r="D7" s="71">
        <v>67743.75</v>
      </c>
      <c r="E7" s="257">
        <f t="shared" ref="E7:E36" si="0">D7/1000</f>
        <v>67.743750000000006</v>
      </c>
    </row>
    <row r="8" spans="2:5" x14ac:dyDescent="0.35">
      <c r="B8" s="255">
        <f t="shared" ref="B8:B35" si="1">B7+1</f>
        <v>3</v>
      </c>
      <c r="C8" s="256">
        <v>44276</v>
      </c>
      <c r="D8" s="71">
        <v>63110.7</v>
      </c>
      <c r="E8" s="257">
        <f t="shared" si="0"/>
        <v>63.110699999999994</v>
      </c>
    </row>
    <row r="9" spans="2:5" x14ac:dyDescent="0.35">
      <c r="B9" s="255">
        <f t="shared" si="1"/>
        <v>4</v>
      </c>
      <c r="C9" s="256">
        <v>44307</v>
      </c>
      <c r="D9" s="71">
        <v>62917.2</v>
      </c>
      <c r="E9" s="257">
        <f t="shared" si="0"/>
        <v>62.917199999999994</v>
      </c>
    </row>
    <row r="10" spans="2:5" x14ac:dyDescent="0.35">
      <c r="B10" s="255">
        <f t="shared" si="1"/>
        <v>5</v>
      </c>
      <c r="C10" s="256">
        <v>44337</v>
      </c>
      <c r="D10" s="71">
        <v>30208.95</v>
      </c>
      <c r="E10" s="257">
        <f t="shared" si="0"/>
        <v>30.208950000000002</v>
      </c>
    </row>
    <row r="11" spans="2:5" x14ac:dyDescent="0.35">
      <c r="B11" s="255">
        <f t="shared" si="1"/>
        <v>6</v>
      </c>
      <c r="C11" s="256">
        <v>44368</v>
      </c>
      <c r="D11" s="71">
        <v>42419.55</v>
      </c>
      <c r="E11" s="257">
        <f t="shared" si="0"/>
        <v>42.419550000000001</v>
      </c>
    </row>
    <row r="12" spans="2:5" x14ac:dyDescent="0.35">
      <c r="B12" s="255">
        <f t="shared" si="1"/>
        <v>7</v>
      </c>
      <c r="C12" s="256">
        <v>44398</v>
      </c>
      <c r="D12" s="71">
        <v>64772.4</v>
      </c>
      <c r="E12" s="257">
        <f t="shared" si="0"/>
        <v>64.772400000000005</v>
      </c>
    </row>
    <row r="13" spans="2:5" x14ac:dyDescent="0.35">
      <c r="B13" s="255">
        <f t="shared" si="1"/>
        <v>8</v>
      </c>
      <c r="C13" s="256">
        <v>44429</v>
      </c>
      <c r="D13" s="71">
        <v>60958.8</v>
      </c>
      <c r="E13" s="257">
        <f t="shared" si="0"/>
        <v>60.958800000000004</v>
      </c>
    </row>
    <row r="14" spans="2:5" x14ac:dyDescent="0.35">
      <c r="B14" s="255">
        <f t="shared" si="1"/>
        <v>9</v>
      </c>
      <c r="C14" s="256">
        <v>44460</v>
      </c>
      <c r="D14" s="71">
        <v>65794.2</v>
      </c>
      <c r="E14" s="257">
        <f t="shared" si="0"/>
        <v>65.794200000000004</v>
      </c>
    </row>
    <row r="15" spans="2:5" x14ac:dyDescent="0.35">
      <c r="B15" s="255">
        <f t="shared" si="1"/>
        <v>10</v>
      </c>
      <c r="C15" s="256">
        <v>44490</v>
      </c>
      <c r="D15" s="71">
        <v>44027.55</v>
      </c>
      <c r="E15" s="257">
        <f t="shared" si="0"/>
        <v>44.027550000000005</v>
      </c>
    </row>
    <row r="16" spans="2:5" x14ac:dyDescent="0.35">
      <c r="B16" s="255">
        <f t="shared" si="1"/>
        <v>11</v>
      </c>
      <c r="C16" s="256">
        <v>44521</v>
      </c>
      <c r="D16" s="71">
        <v>54235.25</v>
      </c>
      <c r="E16" s="257">
        <f t="shared" si="0"/>
        <v>54.235250000000001</v>
      </c>
    </row>
    <row r="17" spans="2:5" x14ac:dyDescent="0.35">
      <c r="B17" s="255">
        <f t="shared" si="1"/>
        <v>12</v>
      </c>
      <c r="C17" s="256">
        <v>44551</v>
      </c>
      <c r="D17" s="71">
        <v>70661.850000000006</v>
      </c>
      <c r="E17" s="257">
        <f t="shared" si="0"/>
        <v>70.661850000000001</v>
      </c>
    </row>
    <row r="18" spans="2:5" x14ac:dyDescent="0.35">
      <c r="B18" s="258"/>
      <c r="C18" s="259"/>
      <c r="D18" s="326">
        <f>SUM(D6:D17)</f>
        <v>693188</v>
      </c>
      <c r="E18" s="327">
        <f t="shared" si="0"/>
        <v>693.18799999999999</v>
      </c>
    </row>
    <row r="19" spans="2:5" x14ac:dyDescent="0.35">
      <c r="B19" s="255">
        <f>B17+1</f>
        <v>13</v>
      </c>
      <c r="C19" s="256">
        <v>44583</v>
      </c>
      <c r="D19" s="71">
        <v>76113.3</v>
      </c>
      <c r="E19" s="257">
        <f t="shared" si="0"/>
        <v>76.11330000000001</v>
      </c>
    </row>
    <row r="20" spans="2:5" x14ac:dyDescent="0.35">
      <c r="B20" s="255">
        <f t="shared" si="1"/>
        <v>14</v>
      </c>
      <c r="C20" s="256">
        <v>44614</v>
      </c>
      <c r="D20" s="71">
        <v>66588.149999999994</v>
      </c>
      <c r="E20" s="257">
        <f t="shared" si="0"/>
        <v>66.588149999999999</v>
      </c>
    </row>
    <row r="21" spans="2:5" x14ac:dyDescent="0.35">
      <c r="B21" s="255">
        <f t="shared" si="1"/>
        <v>15</v>
      </c>
      <c r="C21" s="256">
        <v>44642</v>
      </c>
      <c r="D21" s="71">
        <v>48931.35</v>
      </c>
      <c r="E21" s="257">
        <f t="shared" si="0"/>
        <v>48.931350000000002</v>
      </c>
    </row>
    <row r="22" spans="2:5" x14ac:dyDescent="0.35">
      <c r="B22" s="255">
        <f t="shared" si="1"/>
        <v>16</v>
      </c>
      <c r="C22" s="256">
        <v>44673</v>
      </c>
      <c r="D22" s="71">
        <v>45044.4</v>
      </c>
      <c r="E22" s="257">
        <f t="shared" si="0"/>
        <v>45.044400000000003</v>
      </c>
    </row>
    <row r="23" spans="2:5" x14ac:dyDescent="0.35">
      <c r="B23" s="255">
        <f t="shared" si="1"/>
        <v>17</v>
      </c>
      <c r="C23" s="256">
        <v>44703</v>
      </c>
      <c r="D23" s="71">
        <v>45498</v>
      </c>
      <c r="E23" s="257">
        <f t="shared" si="0"/>
        <v>45.497999999999998</v>
      </c>
    </row>
    <row r="24" spans="2:5" x14ac:dyDescent="0.35">
      <c r="B24" s="255">
        <f t="shared" si="1"/>
        <v>18</v>
      </c>
      <c r="C24" s="256">
        <v>44734</v>
      </c>
      <c r="D24" s="71">
        <v>44343</v>
      </c>
      <c r="E24" s="257">
        <f t="shared" si="0"/>
        <v>44.343000000000004</v>
      </c>
    </row>
    <row r="25" spans="2:5" x14ac:dyDescent="0.35">
      <c r="B25" s="255">
        <f t="shared" si="1"/>
        <v>19</v>
      </c>
      <c r="C25" s="256">
        <v>44764</v>
      </c>
      <c r="D25" s="71">
        <v>41348</v>
      </c>
      <c r="E25" s="257">
        <f t="shared" si="0"/>
        <v>41.347999999999999</v>
      </c>
    </row>
    <row r="26" spans="2:5" x14ac:dyDescent="0.35">
      <c r="B26" s="255">
        <f t="shared" si="1"/>
        <v>20</v>
      </c>
      <c r="C26" s="256">
        <v>44795</v>
      </c>
      <c r="D26" s="71">
        <v>28853</v>
      </c>
      <c r="E26" s="257">
        <f t="shared" si="0"/>
        <v>28.853000000000002</v>
      </c>
    </row>
    <row r="27" spans="2:5" x14ac:dyDescent="0.35">
      <c r="B27" s="255">
        <f t="shared" si="1"/>
        <v>21</v>
      </c>
      <c r="C27" s="256">
        <v>44826</v>
      </c>
      <c r="D27" s="71">
        <v>46125</v>
      </c>
      <c r="E27" s="257">
        <f t="shared" si="0"/>
        <v>46.125</v>
      </c>
    </row>
    <row r="28" spans="2:5" x14ac:dyDescent="0.35">
      <c r="B28" s="255">
        <f t="shared" si="1"/>
        <v>22</v>
      </c>
      <c r="C28" s="256">
        <v>44856</v>
      </c>
      <c r="D28" s="71">
        <v>41191</v>
      </c>
      <c r="E28" s="257">
        <f t="shared" si="0"/>
        <v>41.191000000000003</v>
      </c>
    </row>
    <row r="29" spans="2:5" x14ac:dyDescent="0.35">
      <c r="B29" s="255">
        <f t="shared" si="1"/>
        <v>23</v>
      </c>
      <c r="C29" s="256">
        <v>44887</v>
      </c>
      <c r="D29" s="71">
        <v>41100</v>
      </c>
      <c r="E29" s="257">
        <f t="shared" si="0"/>
        <v>41.1</v>
      </c>
    </row>
    <row r="30" spans="2:5" x14ac:dyDescent="0.35">
      <c r="B30" s="255">
        <f t="shared" si="1"/>
        <v>24</v>
      </c>
      <c r="C30" s="256">
        <v>44917</v>
      </c>
      <c r="D30" s="71">
        <v>55572</v>
      </c>
      <c r="E30" s="257">
        <f t="shared" si="0"/>
        <v>55.572000000000003</v>
      </c>
    </row>
    <row r="31" spans="2:5" x14ac:dyDescent="0.35">
      <c r="B31" s="258"/>
      <c r="C31" s="259"/>
      <c r="D31" s="326">
        <f>SUM(D19:D30)</f>
        <v>580707.19999999995</v>
      </c>
      <c r="E31" s="327">
        <f>D31/1000</f>
        <v>580.70719999999994</v>
      </c>
    </row>
    <row r="32" spans="2:5" x14ac:dyDescent="0.35">
      <c r="B32" s="255">
        <f>B30+1</f>
        <v>25</v>
      </c>
      <c r="C32" s="256">
        <v>44948</v>
      </c>
      <c r="D32" s="71">
        <v>65874</v>
      </c>
      <c r="E32" s="257">
        <f t="shared" si="0"/>
        <v>65.873999999999995</v>
      </c>
    </row>
    <row r="33" spans="2:5" x14ac:dyDescent="0.35">
      <c r="B33" s="255">
        <f t="shared" si="1"/>
        <v>26</v>
      </c>
      <c r="C33" s="256">
        <v>44979</v>
      </c>
      <c r="D33" s="71">
        <v>72435</v>
      </c>
      <c r="E33" s="257">
        <f t="shared" si="0"/>
        <v>72.435000000000002</v>
      </c>
    </row>
    <row r="34" spans="2:5" x14ac:dyDescent="0.35">
      <c r="B34" s="255">
        <f t="shared" si="1"/>
        <v>27</v>
      </c>
      <c r="C34" s="256">
        <v>45007</v>
      </c>
      <c r="D34" s="71">
        <v>55012</v>
      </c>
      <c r="E34" s="257">
        <f t="shared" si="0"/>
        <v>55.012</v>
      </c>
    </row>
    <row r="35" spans="2:5" x14ac:dyDescent="0.35">
      <c r="B35" s="255">
        <f t="shared" si="1"/>
        <v>28</v>
      </c>
      <c r="C35" s="256">
        <v>45038</v>
      </c>
      <c r="D35" s="71">
        <v>69027</v>
      </c>
      <c r="E35" s="257">
        <f t="shared" si="0"/>
        <v>69.027000000000001</v>
      </c>
    </row>
    <row r="36" spans="2:5" ht="15" thickBot="1" x14ac:dyDescent="0.4">
      <c r="B36" s="260"/>
      <c r="C36" s="261"/>
      <c r="D36" s="328">
        <f>SUM(D32:D35)</f>
        <v>262348</v>
      </c>
      <c r="E36" s="329">
        <f t="shared" si="0"/>
        <v>262.34800000000001</v>
      </c>
    </row>
    <row r="37" spans="2:5" ht="15" thickBot="1" x14ac:dyDescent="0.4">
      <c r="B37" s="610" t="s">
        <v>258</v>
      </c>
      <c r="C37" s="611"/>
      <c r="D37" s="330">
        <f>SUM(D18,D31,D36)</f>
        <v>1536243.2</v>
      </c>
      <c r="E37" s="331">
        <f>D37/1000</f>
        <v>1536.2431999999999</v>
      </c>
    </row>
  </sheetData>
  <mergeCells count="2">
    <mergeCell ref="B2:E4"/>
    <mergeCell ref="B37:C37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Emission Reductions</vt:lpstr>
      <vt:lpstr>Transported data</vt:lpstr>
      <vt:lpstr>Baseline Emissions.</vt:lpstr>
      <vt:lpstr>Project Emissions</vt:lpstr>
      <vt:lpstr>Leakage Emissions</vt:lpstr>
      <vt:lpstr>Assumption</vt:lpstr>
      <vt:lpstr>Purchase book record</vt:lpstr>
      <vt:lpstr>Consumption &amp; Production Data</vt:lpstr>
      <vt:lpstr>Electricity Cunsumption</vt:lpstr>
      <vt:lpstr>Sales Record</vt:lpstr>
      <vt:lpstr>Test Record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2024-07-01T04:33:51Z</dcterms:modified>
  <cp:category/>
  <cp:contentStatus/>
</cp:coreProperties>
</file>