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esimakpinar/Desktop/ADIGÜZEL HES/ADIGUZEL 2ND VERIFICATION/ROUND-1/"/>
    </mc:Choice>
  </mc:AlternateContent>
  <xr:revisionPtr revIDLastSave="0" documentId="13_ncr:1_{8A7D9CA4-68E0-EE41-82FE-C7D4BD23278D}" xr6:coauthVersionLast="47" xr6:coauthVersionMax="47" xr10:uidLastSave="{00000000-0000-0000-0000-000000000000}"/>
  <bookViews>
    <workbookView xWindow="6860" yWindow="3100" windowWidth="28800" windowHeight="16320" activeTab="3" xr2:uid="{5E6D7808-5899-AE45-AE11-049B13D0D75C}"/>
  </bookViews>
  <sheets>
    <sheet name="EMISSION REDUCTIONS" sheetId="1" r:id="rId1"/>
    <sheet name="ELECTRİC. SUPPLIED TO THE GRID" sheetId="2" r:id="rId2"/>
    <sheet name="ELECTRIC. GENERATION COMPARISON" sheetId="3" r:id="rId3"/>
    <sheet name="EMISSION REDUCTION COMPARIS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C7" i="4"/>
  <c r="C6" i="4"/>
  <c r="C5" i="4"/>
  <c r="E5" i="4" s="1"/>
  <c r="C4" i="4"/>
  <c r="C8" i="4"/>
  <c r="E7" i="4"/>
  <c r="E8" i="4"/>
  <c r="E9" i="4"/>
  <c r="E4" i="4"/>
  <c r="D10" i="3"/>
  <c r="D9" i="3"/>
  <c r="D8" i="3"/>
  <c r="E8" i="3" s="1"/>
  <c r="D7" i="3"/>
  <c r="E7" i="3" s="1"/>
  <c r="D6" i="3"/>
  <c r="D5" i="3"/>
  <c r="E60" i="2"/>
  <c r="E58" i="2"/>
  <c r="E45" i="2"/>
  <c r="E32" i="2"/>
  <c r="E19" i="2"/>
  <c r="E6" i="2"/>
  <c r="D60" i="2"/>
  <c r="D61" i="2" s="1"/>
  <c r="D58" i="2"/>
  <c r="D45" i="2"/>
  <c r="D32" i="2"/>
  <c r="D19" i="2"/>
  <c r="D6" i="2"/>
  <c r="D10" i="4"/>
  <c r="E6" i="4"/>
  <c r="C11" i="3"/>
  <c r="E6" i="3"/>
  <c r="E9" i="3"/>
  <c r="E10" i="3"/>
  <c r="E5" i="3"/>
  <c r="D35" i="1"/>
  <c r="E35" i="1" s="1"/>
  <c r="F59" i="2"/>
  <c r="D59" i="1" s="1"/>
  <c r="E59" i="1" s="1"/>
  <c r="F57" i="2"/>
  <c r="D57" i="1" s="1"/>
  <c r="E57" i="1" s="1"/>
  <c r="F56" i="2"/>
  <c r="D56" i="1" s="1"/>
  <c r="E56" i="1" s="1"/>
  <c r="F55" i="2"/>
  <c r="D55" i="1" s="1"/>
  <c r="E55" i="1" s="1"/>
  <c r="F54" i="2"/>
  <c r="D54" i="1" s="1"/>
  <c r="E54" i="1" s="1"/>
  <c r="F53" i="2"/>
  <c r="D53" i="1" s="1"/>
  <c r="E53" i="1" s="1"/>
  <c r="F52" i="2"/>
  <c r="D52" i="1" s="1"/>
  <c r="E52" i="1" s="1"/>
  <c r="F51" i="2"/>
  <c r="D51" i="1" s="1"/>
  <c r="E51" i="1" s="1"/>
  <c r="F50" i="2"/>
  <c r="D50" i="1" s="1"/>
  <c r="E50" i="1" s="1"/>
  <c r="F49" i="2"/>
  <c r="D49" i="1" s="1"/>
  <c r="E49" i="1" s="1"/>
  <c r="F48" i="2"/>
  <c r="D48" i="1" s="1"/>
  <c r="E48" i="1" s="1"/>
  <c r="F47" i="2"/>
  <c r="D47" i="1" s="1"/>
  <c r="E47" i="1" s="1"/>
  <c r="F46" i="2"/>
  <c r="F44" i="2"/>
  <c r="D44" i="1" s="1"/>
  <c r="E44" i="1" s="1"/>
  <c r="F43" i="2"/>
  <c r="D43" i="1" s="1"/>
  <c r="E43" i="1" s="1"/>
  <c r="F42" i="2"/>
  <c r="D42" i="1" s="1"/>
  <c r="E42" i="1" s="1"/>
  <c r="F41" i="2"/>
  <c r="D41" i="1" s="1"/>
  <c r="E41" i="1" s="1"/>
  <c r="F40" i="2"/>
  <c r="D40" i="1" s="1"/>
  <c r="E40" i="1" s="1"/>
  <c r="F39" i="2"/>
  <c r="D39" i="1" s="1"/>
  <c r="E39" i="1" s="1"/>
  <c r="F38" i="2"/>
  <c r="D38" i="1" s="1"/>
  <c r="E38" i="1" s="1"/>
  <c r="F37" i="2"/>
  <c r="D37" i="1" s="1"/>
  <c r="E37" i="1" s="1"/>
  <c r="F36" i="2"/>
  <c r="D36" i="1" s="1"/>
  <c r="E36" i="1" s="1"/>
  <c r="F35" i="2"/>
  <c r="F34" i="2"/>
  <c r="D34" i="1" s="1"/>
  <c r="E34" i="1" s="1"/>
  <c r="F33" i="2"/>
  <c r="D33" i="1" s="1"/>
  <c r="E33" i="1" s="1"/>
  <c r="F31" i="2"/>
  <c r="D31" i="1" s="1"/>
  <c r="E31" i="1" s="1"/>
  <c r="F30" i="2"/>
  <c r="D30" i="1" s="1"/>
  <c r="E30" i="1" s="1"/>
  <c r="F29" i="2"/>
  <c r="D29" i="1" s="1"/>
  <c r="E29" i="1" s="1"/>
  <c r="F28" i="2"/>
  <c r="D28" i="1" s="1"/>
  <c r="E28" i="1" s="1"/>
  <c r="F27" i="2"/>
  <c r="D27" i="1" s="1"/>
  <c r="E27" i="1" s="1"/>
  <c r="F26" i="2"/>
  <c r="D26" i="1" s="1"/>
  <c r="E26" i="1" s="1"/>
  <c r="F25" i="2"/>
  <c r="D25" i="1" s="1"/>
  <c r="E25" i="1" s="1"/>
  <c r="F24" i="2"/>
  <c r="D24" i="1" s="1"/>
  <c r="E24" i="1" s="1"/>
  <c r="F23" i="2"/>
  <c r="D23" i="1" s="1"/>
  <c r="E23" i="1" s="1"/>
  <c r="F22" i="2"/>
  <c r="F21" i="2"/>
  <c r="D21" i="1" s="1"/>
  <c r="E21" i="1" s="1"/>
  <c r="F20" i="2"/>
  <c r="D20" i="1" s="1"/>
  <c r="E20" i="1" s="1"/>
  <c r="F18" i="2"/>
  <c r="D18" i="1" s="1"/>
  <c r="E18" i="1" s="1"/>
  <c r="F17" i="2"/>
  <c r="D17" i="1" s="1"/>
  <c r="E17" i="1" s="1"/>
  <c r="F16" i="2"/>
  <c r="D16" i="1" s="1"/>
  <c r="E16" i="1" s="1"/>
  <c r="F15" i="2"/>
  <c r="D15" i="1" s="1"/>
  <c r="E15" i="1" s="1"/>
  <c r="F14" i="2"/>
  <c r="D14" i="1" s="1"/>
  <c r="E14" i="1" s="1"/>
  <c r="F13" i="2"/>
  <c r="D13" i="1" s="1"/>
  <c r="E13" i="1" s="1"/>
  <c r="F12" i="2"/>
  <c r="D12" i="1" s="1"/>
  <c r="E12" i="1" s="1"/>
  <c r="F11" i="2"/>
  <c r="D11" i="1" s="1"/>
  <c r="E11" i="1" s="1"/>
  <c r="F10" i="2"/>
  <c r="D10" i="1" s="1"/>
  <c r="E10" i="1" s="1"/>
  <c r="F9" i="2"/>
  <c r="D9" i="1" s="1"/>
  <c r="E9" i="1" s="1"/>
  <c r="F8" i="2"/>
  <c r="D8" i="1" s="1"/>
  <c r="E8" i="1" s="1"/>
  <c r="F7" i="2"/>
  <c r="D7" i="1" s="1"/>
  <c r="E7" i="1" s="1"/>
  <c r="F5" i="2"/>
  <c r="D5" i="1" s="1"/>
  <c r="E5" i="1" s="1"/>
  <c r="F4" i="2"/>
  <c r="D4" i="1" s="1"/>
  <c r="E4" i="1" s="1"/>
  <c r="F3" i="2"/>
  <c r="D3" i="1" s="1"/>
  <c r="E3" i="1" s="1"/>
  <c r="C10" i="4" l="1"/>
  <c r="D11" i="3"/>
  <c r="F60" i="2"/>
  <c r="D60" i="1" s="1"/>
  <c r="E60" i="1" s="1"/>
  <c r="E61" i="2"/>
  <c r="F58" i="2"/>
  <c r="D58" i="1" s="1"/>
  <c r="E58" i="1" s="1"/>
  <c r="F32" i="2"/>
  <c r="D32" i="1" s="1"/>
  <c r="E32" i="1" s="1"/>
  <c r="F19" i="2"/>
  <c r="D19" i="1" s="1"/>
  <c r="E19" i="1" s="1"/>
  <c r="F45" i="2"/>
  <c r="D45" i="1" s="1"/>
  <c r="E45" i="1" s="1"/>
  <c r="F6" i="2"/>
  <c r="D6" i="1" s="1"/>
  <c r="E6" i="1" s="1"/>
  <c r="E61" i="1" s="1"/>
  <c r="D46" i="1"/>
  <c r="E46" i="1" s="1"/>
  <c r="D22" i="1"/>
  <c r="E22" i="1" s="1"/>
  <c r="F61" i="2" l="1"/>
  <c r="D61" i="1" s="1"/>
</calcChain>
</file>

<file path=xl/sharedStrings.xml><?xml version="1.0" encoding="utf-8"?>
<sst xmlns="http://schemas.openxmlformats.org/spreadsheetml/2006/main" count="153" uniqueCount="44">
  <si>
    <t>Net electricity supplied to the grid [MWh]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</si>
  <si>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</si>
  <si>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</si>
  <si>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</si>
  <si>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</si>
  <si>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</si>
  <si>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</si>
  <si>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</si>
  <si>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</si>
  <si>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</si>
  <si>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</si>
  <si>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</si>
  <si>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</si>
  <si>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2020 TOTAL</t>
  </si>
  <si>
    <t>2021 TOTAL</t>
  </si>
  <si>
    <t>2022 TOTAL</t>
  </si>
  <si>
    <t>2023 TOTAL</t>
  </si>
  <si>
    <t>2024 TOTAL</t>
  </si>
  <si>
    <t>MONITORING PERIOD TOTAL</t>
  </si>
  <si>
    <t>EF=</t>
  </si>
  <si>
    <t>Vintage Period</t>
  </si>
  <si>
    <t>Emission reduction (tCO2e)</t>
  </si>
  <si>
    <t>2025 TOTAL</t>
  </si>
  <si>
    <t>Period</t>
  </si>
  <si>
    <t>Electricity supplied to the grid (MWh)</t>
  </si>
  <si>
    <t>Electricity consumption from the grid (MWh)</t>
  </si>
  <si>
    <t>tCO2/Mwh as per the PD</t>
  </si>
  <si>
    <t>Vintage</t>
  </si>
  <si>
    <t>Expected net electricity generation (MWh)</t>
  </si>
  <si>
    <t>Amount achieved during this monitoring period (MWh)</t>
  </si>
  <si>
    <t>Difference (%)</t>
  </si>
  <si>
    <t>Total</t>
  </si>
  <si>
    <t>-72.85%</t>
  </si>
  <si>
    <t>01/10/2020-31.12.2020</t>
  </si>
  <si>
    <t>01/01/2021-31.12.2021</t>
  </si>
  <si>
    <t>01/01/2022-31.12.2022</t>
  </si>
  <si>
    <t>01/01/2023-31.12.2022</t>
  </si>
  <si>
    <t>01/01/2024-31.12.2024</t>
  </si>
  <si>
    <t>01/01/2025-23.01.2025</t>
  </si>
  <si>
    <t>Ex-ante estimated reductions/removals</t>
  </si>
  <si>
    <t>Achieved reductions/removals</t>
  </si>
  <si>
    <t>Ex-ante vs. achieved emission reductions</t>
  </si>
  <si>
    <t>01/01/2023-31.12.2023</t>
  </si>
  <si>
    <t>* Average ex-ante annual ER in PD: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</si>
</sst>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2"/>
      <color theme="1"/>
      <name val="Aptos Narrow"/>
      <family val="2"/>
      <scheme val="minor"/>
    </font>
    <font>
      <sz val="10.5"/>
      <name val="Arial"/>
      <family val="2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10.5"/>
      <color theme="1"/>
      <name val="Franklin Gothic Book"/>
      <family val="2"/>
    </font>
    <font>
      <b/>
      <sz val="10.5"/>
      <color theme="1"/>
      <name val="Franklin Gothic Book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20"/>
      <color theme="1"/>
      <name val="Franklin Gothic Medium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3" fontId="0" fillId="0" borderId="4" xfId="0" applyNumberFormat="1" applyBorder="1"/>
    <xf numFmtId="3" fontId="0" fillId="0" borderId="3" xfId="0" applyNumberFormat="1" applyBorder="1"/>
    <xf numFmtId="0" fontId="5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0" fontId="0" fillId="0" borderId="3" xfId="0" applyNumberForma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4" fontId="0" fillId="0" borderId="4" xfId="0" applyNumberFormat="1" applyBorder="1"/>
    <xf numFmtId="4" fontId="0" fillId="0" borderId="3" xfId="0" applyNumberFormat="1" applyBorder="1"/>
    <xf numFmtId="0" fontId="2" fillId="0" borderId="7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EDEA-CD06-5C49-ACD3-C35BB3781AA9}">
  <dimension ref="B1:I64"/>
  <sheetViews>
    <sheetView topLeftCell="A31" workbookViewId="0">
      <selection activeCell="E12" sqref="E12"/>
    </sheetView>
  </sheetViews>
  <sheetFormatPr baseColWidth="10" defaultRowHeight="16" x14ac:dyDescent="0.2"/>
  <cols>
    <col min="2" max="2" width="23.5" customWidth="1"/>
    <col min="3" max="3" width="13.33203125" customWidth="1"/>
    <col min="7" max="7" width="5.6640625" customWidth="1"/>
    <col min="8" max="8" width="7.33203125" customWidth="1"/>
    <col min="9" max="9" width="22.5" customWidth="1"/>
    <col min="10" max="10" width="78" customWidth="1"/>
  </cols>
  <sheetData>
    <row r="1" spans="2:6" ht="17" thickBot="1" x14ac:dyDescent="0.25"/>
    <row r="2" spans="2:6" ht="76" thickBot="1" x14ac:dyDescent="0.25">
      <c r="B2" s="35" t="s">
        <v>20</v>
      </c>
      <c r="C2" s="36"/>
      <c r="D2" s="8" t="s">
        <v>0</v>
      </c>
      <c r="E2" s="9" t="s">
        <v>21</v>
      </c>
      <c r="F2" s="10"/>
    </row>
    <row r="3" spans="2:6" x14ac:dyDescent="0.2">
      <c r="B3" s="37">
        <v>2020</v>
      </c>
      <c r="C3" s="2" t="s">
        <v>1</v>
      </c>
      <c r="D3" s="30">
        <f>'ELECTRİC. SUPPLIED TO THE GRID'!F3</f>
        <v>0</v>
      </c>
      <c r="E3" s="16">
        <f>ROUNDDOWN((D3*$H$61),0)</f>
        <v>0</v>
      </c>
      <c r="F3" s="11"/>
    </row>
    <row r="4" spans="2:6" x14ac:dyDescent="0.2">
      <c r="B4" s="33"/>
      <c r="C4" s="1" t="s">
        <v>2</v>
      </c>
      <c r="D4" s="30">
        <f>'ELECTRİC. SUPPLIED TO THE GRID'!F4</f>
        <v>0</v>
      </c>
      <c r="E4" s="16">
        <f t="shared" ref="E4:E60" si="0">ROUNDDOWN((D4*$H$61),0)</f>
        <v>0</v>
      </c>
      <c r="F4" s="11"/>
    </row>
    <row r="5" spans="2:6" x14ac:dyDescent="0.2">
      <c r="B5" s="34"/>
      <c r="C5" s="1" t="s">
        <v>3</v>
      </c>
      <c r="D5" s="30">
        <f>'ELECTRİC. SUPPLIED TO THE GRID'!F5</f>
        <v>0</v>
      </c>
      <c r="E5" s="16">
        <f t="shared" si="0"/>
        <v>0</v>
      </c>
      <c r="F5" s="11"/>
    </row>
    <row r="6" spans="2:6" x14ac:dyDescent="0.2">
      <c r="B6" s="3" t="s">
        <v>13</v>
      </c>
      <c r="C6" s="1"/>
      <c r="D6" s="30">
        <f>'ELECTRİC. SUPPLIED TO THE GRID'!F6</f>
        <v>0</v>
      </c>
      <c r="E6" s="16">
        <f t="shared" si="0"/>
        <v>0</v>
      </c>
      <c r="F6" s="11"/>
    </row>
    <row r="7" spans="2:6" x14ac:dyDescent="0.2">
      <c r="B7" s="32">
        <v>2021</v>
      </c>
      <c r="C7" s="1" t="s">
        <v>4</v>
      </c>
      <c r="D7" s="30">
        <f>'ELECTRİC. SUPPLIED TO THE GRID'!F7</f>
        <v>-0.05</v>
      </c>
      <c r="E7" s="16">
        <f t="shared" si="0"/>
        <v>0</v>
      </c>
      <c r="F7" s="11"/>
    </row>
    <row r="8" spans="2:6" x14ac:dyDescent="0.2">
      <c r="B8" s="33"/>
      <c r="C8" s="1" t="s">
        <v>5</v>
      </c>
      <c r="D8" s="30">
        <f>'ELECTRİC. SUPPLIED TO THE GRID'!F8</f>
        <v>-0.01</v>
      </c>
      <c r="E8" s="16">
        <f t="shared" si="0"/>
        <v>0</v>
      </c>
      <c r="F8" s="11"/>
    </row>
    <row r="9" spans="2:6" x14ac:dyDescent="0.2">
      <c r="B9" s="33"/>
      <c r="C9" s="1" t="s">
        <v>6</v>
      </c>
      <c r="D9" s="30">
        <f>'ELECTRİC. SUPPLIED TO THE GRID'!F9</f>
        <v>-0.01</v>
      </c>
      <c r="E9" s="16">
        <f t="shared" si="0"/>
        <v>0</v>
      </c>
      <c r="F9" s="11"/>
    </row>
    <row r="10" spans="2:6" x14ac:dyDescent="0.2">
      <c r="B10" s="33"/>
      <c r="C10" s="1" t="s">
        <v>7</v>
      </c>
      <c r="D10" s="30">
        <f>'ELECTRİC. SUPPLIED TO THE GRID'!F10</f>
        <v>0</v>
      </c>
      <c r="E10" s="16">
        <f t="shared" si="0"/>
        <v>0</v>
      </c>
      <c r="F10" s="11"/>
    </row>
    <row r="11" spans="2:6" x14ac:dyDescent="0.2">
      <c r="B11" s="33"/>
      <c r="C11" s="1" t="s">
        <v>8</v>
      </c>
      <c r="D11" s="30">
        <f>'ELECTRİC. SUPPLIED TO THE GRID'!F11</f>
        <v>7836.1299999999992</v>
      </c>
      <c r="E11" s="16">
        <f t="shared" si="0"/>
        <v>4928</v>
      </c>
      <c r="F11" s="11"/>
    </row>
    <row r="12" spans="2:6" x14ac:dyDescent="0.2">
      <c r="B12" s="33"/>
      <c r="C12" s="1" t="s">
        <v>9</v>
      </c>
      <c r="D12" s="30">
        <f>'ELECTRİC. SUPPLIED TO THE GRID'!F12</f>
        <v>4286.5999999999995</v>
      </c>
      <c r="E12" s="16">
        <f t="shared" si="0"/>
        <v>2696</v>
      </c>
      <c r="F12" s="11"/>
    </row>
    <row r="13" spans="2:6" x14ac:dyDescent="0.2">
      <c r="B13" s="33"/>
      <c r="C13" s="1" t="s">
        <v>10</v>
      </c>
      <c r="D13" s="30">
        <f>'ELECTRİC. SUPPLIED TO THE GRID'!F13</f>
        <v>10076.609999999999</v>
      </c>
      <c r="E13" s="16">
        <f t="shared" si="0"/>
        <v>6338</v>
      </c>
      <c r="F13" s="11"/>
    </row>
    <row r="14" spans="2:6" x14ac:dyDescent="0.2">
      <c r="B14" s="33"/>
      <c r="C14" s="1" t="s">
        <v>11</v>
      </c>
      <c r="D14" s="30">
        <f>'ELECTRİC. SUPPLIED TO THE GRID'!F14</f>
        <v>0</v>
      </c>
      <c r="E14" s="16">
        <f t="shared" si="0"/>
        <v>0</v>
      </c>
      <c r="F14" s="11"/>
    </row>
    <row r="15" spans="2:6" x14ac:dyDescent="0.2">
      <c r="B15" s="33"/>
      <c r="C15" s="1" t="s">
        <v>12</v>
      </c>
      <c r="D15" s="30">
        <f>'ELECTRİC. SUPPLIED TO THE GRID'!F15</f>
        <v>0</v>
      </c>
      <c r="E15" s="16">
        <f t="shared" si="0"/>
        <v>0</v>
      </c>
      <c r="F15" s="11"/>
    </row>
    <row r="16" spans="2:6" x14ac:dyDescent="0.2">
      <c r="B16" s="33"/>
      <c r="C16" s="1" t="s">
        <v>1</v>
      </c>
      <c r="D16" s="30">
        <f>'ELECTRİC. SUPPLIED TO THE GRID'!F16</f>
        <v>0</v>
      </c>
      <c r="E16" s="16">
        <f t="shared" si="0"/>
        <v>0</v>
      </c>
      <c r="F16" s="11"/>
    </row>
    <row r="17" spans="2:6" x14ac:dyDescent="0.2">
      <c r="B17" s="33"/>
      <c r="C17" s="1" t="s">
        <v>2</v>
      </c>
      <c r="D17" s="30">
        <f>'ELECTRİC. SUPPLIED TO THE GRID'!F17</f>
        <v>-0.14000000000000001</v>
      </c>
      <c r="E17" s="16">
        <f t="shared" si="0"/>
        <v>0</v>
      </c>
      <c r="F17" s="11"/>
    </row>
    <row r="18" spans="2:6" x14ac:dyDescent="0.2">
      <c r="B18" s="34"/>
      <c r="C18" s="1" t="s">
        <v>3</v>
      </c>
      <c r="D18" s="30">
        <f>'ELECTRİC. SUPPLIED TO THE GRID'!F18</f>
        <v>-0.01</v>
      </c>
      <c r="E18" s="16">
        <f t="shared" si="0"/>
        <v>0</v>
      </c>
      <c r="F18" s="11"/>
    </row>
    <row r="19" spans="2:6" x14ac:dyDescent="0.2">
      <c r="B19" s="3" t="s">
        <v>14</v>
      </c>
      <c r="C19" s="1"/>
      <c r="D19" s="30">
        <f>'ELECTRİC. SUPPLIED TO THE GRID'!F19</f>
        <v>22199.119999999999</v>
      </c>
      <c r="E19" s="16">
        <f t="shared" si="0"/>
        <v>13963</v>
      </c>
      <c r="F19" s="11"/>
    </row>
    <row r="20" spans="2:6" x14ac:dyDescent="0.2">
      <c r="B20" s="32">
        <v>2022</v>
      </c>
      <c r="C20" s="1" t="s">
        <v>4</v>
      </c>
      <c r="D20" s="30">
        <f>'ELECTRİC. SUPPLIED TO THE GRID'!F20</f>
        <v>-2.72</v>
      </c>
      <c r="E20" s="16">
        <f t="shared" si="0"/>
        <v>-1</v>
      </c>
      <c r="F20" s="11"/>
    </row>
    <row r="21" spans="2:6" x14ac:dyDescent="0.2">
      <c r="B21" s="33"/>
      <c r="C21" s="1" t="s">
        <v>5</v>
      </c>
      <c r="D21" s="30">
        <f>'ELECTRİC. SUPPLIED TO THE GRID'!F21</f>
        <v>-3.35</v>
      </c>
      <c r="E21" s="16">
        <f t="shared" si="0"/>
        <v>-2</v>
      </c>
      <c r="F21" s="11"/>
    </row>
    <row r="22" spans="2:6" x14ac:dyDescent="0.2">
      <c r="B22" s="33"/>
      <c r="C22" s="1" t="s">
        <v>6</v>
      </c>
      <c r="D22" s="30">
        <f>'ELECTRİC. SUPPLIED TO THE GRID'!F22</f>
        <v>-0.01</v>
      </c>
      <c r="E22" s="16">
        <f t="shared" si="0"/>
        <v>0</v>
      </c>
      <c r="F22" s="11"/>
    </row>
    <row r="23" spans="2:6" x14ac:dyDescent="0.2">
      <c r="B23" s="33"/>
      <c r="C23" s="1" t="s">
        <v>7</v>
      </c>
      <c r="D23" s="30">
        <f>'ELECTRİC. SUPPLIED TO THE GRID'!F23</f>
        <v>2700.75</v>
      </c>
      <c r="E23" s="16">
        <f t="shared" si="0"/>
        <v>1698</v>
      </c>
      <c r="F23" s="11"/>
    </row>
    <row r="24" spans="2:6" x14ac:dyDescent="0.2">
      <c r="B24" s="33"/>
      <c r="C24" s="1" t="s">
        <v>8</v>
      </c>
      <c r="D24" s="30">
        <f>'ELECTRİC. SUPPLIED TO THE GRID'!F24</f>
        <v>5753.5599999999995</v>
      </c>
      <c r="E24" s="16">
        <f t="shared" si="0"/>
        <v>3618</v>
      </c>
      <c r="F24" s="11"/>
    </row>
    <row r="25" spans="2:6" x14ac:dyDescent="0.2">
      <c r="B25" s="33"/>
      <c r="C25" s="1" t="s">
        <v>9</v>
      </c>
      <c r="D25" s="30">
        <f>'ELECTRİC. SUPPLIED TO THE GRID'!F25</f>
        <v>398.20000000000005</v>
      </c>
      <c r="E25" s="16">
        <f t="shared" si="0"/>
        <v>250</v>
      </c>
      <c r="F25" s="11"/>
    </row>
    <row r="26" spans="2:6" x14ac:dyDescent="0.2">
      <c r="B26" s="33"/>
      <c r="C26" s="1" t="s">
        <v>10</v>
      </c>
      <c r="D26" s="30">
        <f>'ELECTRİC. SUPPLIED TO THE GRID'!F26</f>
        <v>9318.9699999999993</v>
      </c>
      <c r="E26" s="16">
        <f t="shared" si="0"/>
        <v>5861</v>
      </c>
      <c r="F26" s="11"/>
    </row>
    <row r="27" spans="2:6" x14ac:dyDescent="0.2">
      <c r="B27" s="33"/>
      <c r="C27" s="1" t="s">
        <v>11</v>
      </c>
      <c r="D27" s="30">
        <f>'ELECTRİC. SUPPLIED TO THE GRID'!F27</f>
        <v>910.24</v>
      </c>
      <c r="E27" s="16">
        <f t="shared" si="0"/>
        <v>572</v>
      </c>
      <c r="F27" s="11"/>
    </row>
    <row r="28" spans="2:6" x14ac:dyDescent="0.2">
      <c r="B28" s="33"/>
      <c r="C28" s="1" t="s">
        <v>12</v>
      </c>
      <c r="D28" s="30">
        <f>'ELECTRİC. SUPPLIED TO THE GRID'!F28</f>
        <v>0</v>
      </c>
      <c r="E28" s="16">
        <f t="shared" si="0"/>
        <v>0</v>
      </c>
      <c r="F28" s="11"/>
    </row>
    <row r="29" spans="2:6" x14ac:dyDescent="0.2">
      <c r="B29" s="33"/>
      <c r="C29" s="1" t="s">
        <v>1</v>
      </c>
      <c r="D29" s="30">
        <f>'ELECTRİC. SUPPLIED TO THE GRID'!F29</f>
        <v>0</v>
      </c>
      <c r="E29" s="16">
        <f t="shared" si="0"/>
        <v>0</v>
      </c>
      <c r="F29" s="11"/>
    </row>
    <row r="30" spans="2:6" x14ac:dyDescent="0.2">
      <c r="B30" s="33"/>
      <c r="C30" s="1" t="s">
        <v>2</v>
      </c>
      <c r="D30" s="30">
        <f>'ELECTRİC. SUPPLIED TO THE GRID'!F30</f>
        <v>0</v>
      </c>
      <c r="E30" s="16">
        <f t="shared" si="0"/>
        <v>0</v>
      </c>
      <c r="F30" s="11"/>
    </row>
    <row r="31" spans="2:6" x14ac:dyDescent="0.2">
      <c r="B31" s="34"/>
      <c r="C31" s="1" t="s">
        <v>3</v>
      </c>
      <c r="D31" s="30">
        <f>'ELECTRİC. SUPPLIED TO THE GRID'!F31</f>
        <v>-0.36</v>
      </c>
      <c r="E31" s="16">
        <f t="shared" si="0"/>
        <v>0</v>
      </c>
      <c r="F31" s="11"/>
    </row>
    <row r="32" spans="2:6" x14ac:dyDescent="0.2">
      <c r="B32" s="3" t="s">
        <v>15</v>
      </c>
      <c r="C32" s="1"/>
      <c r="D32" s="30">
        <f>'ELECTRİC. SUPPLIED TO THE GRID'!F32</f>
        <v>19075.280000000002</v>
      </c>
      <c r="E32" s="16">
        <f t="shared" si="0"/>
        <v>11998</v>
      </c>
      <c r="F32" s="11"/>
    </row>
    <row r="33" spans="2:6" x14ac:dyDescent="0.2">
      <c r="B33" s="32">
        <v>2023</v>
      </c>
      <c r="C33" s="1" t="s">
        <v>4</v>
      </c>
      <c r="D33" s="30">
        <f>'ELECTRİC. SUPPLIED TO THE GRID'!F33</f>
        <v>-0.01</v>
      </c>
      <c r="E33" s="16">
        <f t="shared" si="0"/>
        <v>0</v>
      </c>
      <c r="F33" s="11"/>
    </row>
    <row r="34" spans="2:6" x14ac:dyDescent="0.2">
      <c r="B34" s="33"/>
      <c r="C34" s="1" t="s">
        <v>5</v>
      </c>
      <c r="D34" s="30">
        <f>'ELECTRİC. SUPPLIED TO THE GRID'!F34</f>
        <v>-0.03</v>
      </c>
      <c r="E34" s="16">
        <f t="shared" si="0"/>
        <v>0</v>
      </c>
      <c r="F34" s="11"/>
    </row>
    <row r="35" spans="2:6" x14ac:dyDescent="0.2">
      <c r="B35" s="33"/>
      <c r="C35" s="1" t="s">
        <v>6</v>
      </c>
      <c r="D35" s="30">
        <f>'ELECTRİC. SUPPLIED TO THE GRID'!F35</f>
        <v>-4.5599999999999996</v>
      </c>
      <c r="E35" s="16">
        <f t="shared" si="0"/>
        <v>-2</v>
      </c>
      <c r="F35" s="11"/>
    </row>
    <row r="36" spans="2:6" x14ac:dyDescent="0.2">
      <c r="B36" s="33"/>
      <c r="C36" s="1" t="s">
        <v>7</v>
      </c>
      <c r="D36" s="30">
        <f>'ELECTRİC. SUPPLIED TO THE GRID'!F36</f>
        <v>-3.31</v>
      </c>
      <c r="E36" s="16">
        <f t="shared" si="0"/>
        <v>-2</v>
      </c>
      <c r="F36" s="11"/>
    </row>
    <row r="37" spans="2:6" x14ac:dyDescent="0.2">
      <c r="B37" s="33"/>
      <c r="C37" s="1" t="s">
        <v>8</v>
      </c>
      <c r="D37" s="30">
        <f>'ELECTRİC. SUPPLIED TO THE GRID'!F37</f>
        <v>3663.02</v>
      </c>
      <c r="E37" s="16">
        <f t="shared" si="0"/>
        <v>2304</v>
      </c>
      <c r="F37" s="11"/>
    </row>
    <row r="38" spans="2:6" x14ac:dyDescent="0.2">
      <c r="B38" s="33"/>
      <c r="C38" s="1" t="s">
        <v>9</v>
      </c>
      <c r="D38" s="30">
        <f>'ELECTRİC. SUPPLIED TO THE GRID'!F38</f>
        <v>1754.7800000000002</v>
      </c>
      <c r="E38" s="16">
        <f t="shared" si="0"/>
        <v>1103</v>
      </c>
      <c r="F38" s="11"/>
    </row>
    <row r="39" spans="2:6" x14ac:dyDescent="0.2">
      <c r="B39" s="33"/>
      <c r="C39" s="1" t="s">
        <v>10</v>
      </c>
      <c r="D39" s="30">
        <f>'ELECTRİC. SUPPLIED TO THE GRID'!F39</f>
        <v>12738.02</v>
      </c>
      <c r="E39" s="16">
        <f t="shared" si="0"/>
        <v>8012</v>
      </c>
      <c r="F39" s="11"/>
    </row>
    <row r="40" spans="2:6" x14ac:dyDescent="0.2">
      <c r="B40" s="33"/>
      <c r="C40" s="1" t="s">
        <v>11</v>
      </c>
      <c r="D40" s="30">
        <f>'ELECTRİC. SUPPLIED TO THE GRID'!F40</f>
        <v>1649.9</v>
      </c>
      <c r="E40" s="16">
        <f t="shared" si="0"/>
        <v>1037</v>
      </c>
      <c r="F40" s="11"/>
    </row>
    <row r="41" spans="2:6" x14ac:dyDescent="0.2">
      <c r="B41" s="33"/>
      <c r="C41" s="1" t="s">
        <v>12</v>
      </c>
      <c r="D41" s="30">
        <f>'ELECTRİC. SUPPLIED TO THE GRID'!F41</f>
        <v>-2.29</v>
      </c>
      <c r="E41" s="16">
        <f t="shared" si="0"/>
        <v>-1</v>
      </c>
      <c r="F41" s="11"/>
    </row>
    <row r="42" spans="2:6" x14ac:dyDescent="0.2">
      <c r="B42" s="33"/>
      <c r="C42" s="1" t="s">
        <v>1</v>
      </c>
      <c r="D42" s="30">
        <f>'ELECTRİC. SUPPLIED TO THE GRID'!F42</f>
        <v>-2.74</v>
      </c>
      <c r="E42" s="16">
        <f t="shared" si="0"/>
        <v>-1</v>
      </c>
      <c r="F42" s="11"/>
    </row>
    <row r="43" spans="2:6" x14ac:dyDescent="0.2">
      <c r="B43" s="33"/>
      <c r="C43" s="1" t="s">
        <v>2</v>
      </c>
      <c r="D43" s="30">
        <f>'ELECTRİC. SUPPLIED TO THE GRID'!F43</f>
        <v>-4.9000000000000004</v>
      </c>
      <c r="E43" s="16">
        <f t="shared" si="0"/>
        <v>-3</v>
      </c>
      <c r="F43" s="11"/>
    </row>
    <row r="44" spans="2:6" x14ac:dyDescent="0.2">
      <c r="B44" s="34"/>
      <c r="C44" s="1" t="s">
        <v>3</v>
      </c>
      <c r="D44" s="30">
        <f>'ELECTRİC. SUPPLIED TO THE GRID'!F44</f>
        <v>-5.65</v>
      </c>
      <c r="E44" s="16">
        <f t="shared" si="0"/>
        <v>-3</v>
      </c>
      <c r="F44" s="11"/>
    </row>
    <row r="45" spans="2:6" x14ac:dyDescent="0.2">
      <c r="B45" s="3" t="s">
        <v>16</v>
      </c>
      <c r="C45" s="1"/>
      <c r="D45" s="30">
        <f>'ELECTRİC. SUPPLIED TO THE GRID'!F45</f>
        <v>19782.229999999996</v>
      </c>
      <c r="E45" s="16">
        <f t="shared" si="0"/>
        <v>12443</v>
      </c>
      <c r="F45" s="11"/>
    </row>
    <row r="46" spans="2:6" x14ac:dyDescent="0.2">
      <c r="B46" s="32">
        <v>2024</v>
      </c>
      <c r="C46" s="1" t="s">
        <v>4</v>
      </c>
      <c r="D46" s="30">
        <f>'ELECTRİC. SUPPLIED TO THE GRID'!F46</f>
        <v>-7.14</v>
      </c>
      <c r="E46" s="16">
        <f t="shared" si="0"/>
        <v>-4</v>
      </c>
      <c r="F46" s="11"/>
    </row>
    <row r="47" spans="2:6" x14ac:dyDescent="0.2">
      <c r="B47" s="33"/>
      <c r="C47" s="1" t="s">
        <v>5</v>
      </c>
      <c r="D47" s="30">
        <f>'ELECTRİC. SUPPLIED TO THE GRID'!F47</f>
        <v>-5.93</v>
      </c>
      <c r="E47" s="16">
        <f t="shared" si="0"/>
        <v>-3</v>
      </c>
      <c r="F47" s="11"/>
    </row>
    <row r="48" spans="2:6" x14ac:dyDescent="0.2">
      <c r="B48" s="33"/>
      <c r="C48" s="1" t="s">
        <v>6</v>
      </c>
      <c r="D48" s="30">
        <f>'ELECTRİC. SUPPLIED TO THE GRID'!F48</f>
        <v>-4.72</v>
      </c>
      <c r="E48" s="16">
        <f t="shared" si="0"/>
        <v>-2</v>
      </c>
      <c r="F48" s="11"/>
    </row>
    <row r="49" spans="2:9" x14ac:dyDescent="0.2">
      <c r="B49" s="33"/>
      <c r="C49" s="1" t="s">
        <v>7</v>
      </c>
      <c r="D49" s="30">
        <f>'ELECTRİC. SUPPLIED TO THE GRID'!F49</f>
        <v>2809.41</v>
      </c>
      <c r="E49" s="16">
        <f t="shared" si="0"/>
        <v>1767</v>
      </c>
      <c r="F49" s="11"/>
    </row>
    <row r="50" spans="2:9" x14ac:dyDescent="0.2">
      <c r="B50" s="33"/>
      <c r="C50" s="1" t="s">
        <v>8</v>
      </c>
      <c r="D50" s="30">
        <f>'ELECTRİC. SUPPLIED TO THE GRID'!F50</f>
        <v>4953</v>
      </c>
      <c r="E50" s="16">
        <f t="shared" si="0"/>
        <v>3115</v>
      </c>
      <c r="F50" s="11"/>
    </row>
    <row r="51" spans="2:9" x14ac:dyDescent="0.2">
      <c r="B51" s="33"/>
      <c r="C51" s="1" t="s">
        <v>9</v>
      </c>
      <c r="D51" s="30">
        <f>'ELECTRİC. SUPPLIED TO THE GRID'!F51</f>
        <v>7135.55</v>
      </c>
      <c r="E51" s="16">
        <f t="shared" si="0"/>
        <v>4488</v>
      </c>
      <c r="F51" s="11"/>
    </row>
    <row r="52" spans="2:9" x14ac:dyDescent="0.2">
      <c r="B52" s="33"/>
      <c r="C52" s="1" t="s">
        <v>10</v>
      </c>
      <c r="D52" s="30">
        <f>'ELECTRİC. SUPPLIED TO THE GRID'!F52</f>
        <v>7027.69</v>
      </c>
      <c r="E52" s="16">
        <f t="shared" si="0"/>
        <v>4420</v>
      </c>
      <c r="F52" s="11"/>
    </row>
    <row r="53" spans="2:9" x14ac:dyDescent="0.2">
      <c r="B53" s="33"/>
      <c r="C53" s="1" t="s">
        <v>11</v>
      </c>
      <c r="D53" s="30">
        <f>'ELECTRİC. SUPPLIED TO THE GRID'!F53</f>
        <v>435.12</v>
      </c>
      <c r="E53" s="16">
        <f t="shared" si="0"/>
        <v>273</v>
      </c>
      <c r="F53" s="11"/>
    </row>
    <row r="54" spans="2:9" x14ac:dyDescent="0.2">
      <c r="B54" s="33"/>
      <c r="C54" s="1" t="s">
        <v>12</v>
      </c>
      <c r="D54" s="30">
        <f>'ELECTRİC. SUPPLIED TO THE GRID'!F54</f>
        <v>-1.56</v>
      </c>
      <c r="E54" s="16">
        <f t="shared" si="0"/>
        <v>0</v>
      </c>
      <c r="F54" s="11"/>
    </row>
    <row r="55" spans="2:9" x14ac:dyDescent="0.2">
      <c r="B55" s="33"/>
      <c r="C55" s="1" t="s">
        <v>1</v>
      </c>
      <c r="D55" s="30">
        <f>'ELECTRİC. SUPPLIED TO THE GRID'!F55</f>
        <v>-1.77</v>
      </c>
      <c r="E55" s="16">
        <f t="shared" si="0"/>
        <v>-1</v>
      </c>
      <c r="F55" s="11"/>
    </row>
    <row r="56" spans="2:9" x14ac:dyDescent="0.2">
      <c r="B56" s="33"/>
      <c r="C56" s="1" t="s">
        <v>2</v>
      </c>
      <c r="D56" s="30">
        <f>'ELECTRİC. SUPPLIED TO THE GRID'!F56</f>
        <v>-5.76</v>
      </c>
      <c r="E56" s="16">
        <f t="shared" si="0"/>
        <v>-3</v>
      </c>
      <c r="F56" s="11"/>
    </row>
    <row r="57" spans="2:9" x14ac:dyDescent="0.2">
      <c r="B57" s="34"/>
      <c r="C57" s="1" t="s">
        <v>3</v>
      </c>
      <c r="D57" s="30">
        <f>'ELECTRİC. SUPPLIED TO THE GRID'!F57</f>
        <v>-0.41</v>
      </c>
      <c r="E57" s="16">
        <f t="shared" si="0"/>
        <v>0</v>
      </c>
      <c r="F57" s="11"/>
    </row>
    <row r="58" spans="2:9" x14ac:dyDescent="0.2">
      <c r="B58" s="3" t="s">
        <v>17</v>
      </c>
      <c r="C58" s="4"/>
      <c r="D58" s="30">
        <f>'ELECTRİC. SUPPLIED TO THE GRID'!F58</f>
        <v>22333.48</v>
      </c>
      <c r="E58" s="16">
        <f t="shared" si="0"/>
        <v>14047</v>
      </c>
      <c r="F58" s="11"/>
    </row>
    <row r="59" spans="2:9" x14ac:dyDescent="0.2">
      <c r="B59" s="3">
        <v>2025</v>
      </c>
      <c r="C59" s="4" t="s">
        <v>4</v>
      </c>
      <c r="D59" s="30">
        <f>'ELECTRİC. SUPPLIED TO THE GRID'!F59</f>
        <v>-5.0999999999999996</v>
      </c>
      <c r="E59" s="16">
        <f t="shared" si="0"/>
        <v>-3</v>
      </c>
      <c r="F59" s="11"/>
    </row>
    <row r="60" spans="2:9" x14ac:dyDescent="0.2">
      <c r="B60" s="3" t="s">
        <v>22</v>
      </c>
      <c r="C60" s="4"/>
      <c r="D60" s="30">
        <f>'ELECTRİC. SUPPLIED TO THE GRID'!F60</f>
        <v>-5.0999999999999996</v>
      </c>
      <c r="E60" s="16">
        <f t="shared" si="0"/>
        <v>-3</v>
      </c>
      <c r="F60" s="11"/>
    </row>
    <row r="61" spans="2:9" ht="38" customHeight="1" x14ac:dyDescent="0.2">
      <c r="B61" s="5" t="s">
        <v>18</v>
      </c>
      <c r="C61" s="1"/>
      <c r="D61" s="30">
        <f>'ELECTRİC. SUPPLIED TO THE GRID'!F61</f>
        <v>83385.009999999995</v>
      </c>
      <c r="E61" s="17">
        <f>E6+E19+E32+E45+E58+E60</f>
        <v>52448</v>
      </c>
      <c r="F61" s="11"/>
      <c r="G61" s="6" t="s">
        <v>19</v>
      </c>
      <c r="H61" s="7">
        <v>0.629</v>
      </c>
      <c r="I61" s="7" t="s">
        <v>26</v>
      </c>
    </row>
    <row r="62" spans="2:9" x14ac:dyDescent="0.2">
      <c r="E62" s="11"/>
    </row>
    <row r="63" spans="2:9" x14ac:dyDescent="0.2">
      <c r="D63" s="13"/>
      <c r="E63" s="11"/>
    </row>
    <row r="64" spans="2:9" x14ac:dyDescent="0.2">
      <c r="E64" s="15"/>
    </row>
  </sheetData>
  <mergeCells count="6">
    <mergeCell ref="B46:B57"/>
    <mergeCell ref="B2:C2"/>
    <mergeCell ref="B3:B5"/>
    <mergeCell ref="B7:B18"/>
    <mergeCell ref="B20:B31"/>
    <mergeCell ref="B33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9EE4-504F-5042-8734-62BA0B4C91B2}">
  <dimension ref="B1:F62"/>
  <sheetViews>
    <sheetView topLeftCell="A27" workbookViewId="0">
      <selection activeCell="F61" sqref="F61"/>
    </sheetView>
  </sheetViews>
  <sheetFormatPr baseColWidth="10" defaultRowHeight="16" x14ac:dyDescent="0.2"/>
  <cols>
    <col min="2" max="2" width="23.5" customWidth="1"/>
    <col min="3" max="3" width="13.33203125" customWidth="1"/>
    <col min="5" max="5" width="11.5" customWidth="1"/>
    <col min="7" max="7" width="5.6640625" customWidth="1"/>
    <col min="8" max="8" width="7.33203125" customWidth="1"/>
    <col min="9" max="9" width="10" customWidth="1"/>
    <col min="10" max="10" width="78" customWidth="1"/>
  </cols>
  <sheetData>
    <row r="1" spans="2:6" ht="17" thickBot="1" x14ac:dyDescent="0.25"/>
    <row r="2" spans="2:6" ht="76" thickBot="1" x14ac:dyDescent="0.25">
      <c r="B2" s="35" t="s">
        <v>23</v>
      </c>
      <c r="C2" s="36"/>
      <c r="D2" s="12" t="s">
        <v>24</v>
      </c>
      <c r="E2" s="12" t="s">
        <v>25</v>
      </c>
      <c r="F2" s="12" t="s">
        <v>0</v>
      </c>
    </row>
    <row r="3" spans="2:6" x14ac:dyDescent="0.2">
      <c r="B3" s="37">
        <v>2020</v>
      </c>
      <c r="C3" s="2" t="s">
        <v>1</v>
      </c>
      <c r="D3" s="30">
        <v>0</v>
      </c>
      <c r="E3" s="30">
        <v>0</v>
      </c>
      <c r="F3" s="30">
        <f>D3-E3</f>
        <v>0</v>
      </c>
    </row>
    <row r="4" spans="2:6" x14ac:dyDescent="0.2">
      <c r="B4" s="33"/>
      <c r="C4" s="1" t="s">
        <v>2</v>
      </c>
      <c r="D4" s="31">
        <v>0</v>
      </c>
      <c r="E4" s="31">
        <v>0</v>
      </c>
      <c r="F4" s="30">
        <f t="shared" ref="F4:F59" si="0">D4-E4</f>
        <v>0</v>
      </c>
    </row>
    <row r="5" spans="2:6" x14ac:dyDescent="0.2">
      <c r="B5" s="34"/>
      <c r="C5" s="1" t="s">
        <v>3</v>
      </c>
      <c r="D5" s="31">
        <v>0</v>
      </c>
      <c r="E5" s="31">
        <v>0</v>
      </c>
      <c r="F5" s="30">
        <f t="shared" si="0"/>
        <v>0</v>
      </c>
    </row>
    <row r="6" spans="2:6" x14ac:dyDescent="0.2">
      <c r="B6" s="3" t="s">
        <v>13</v>
      </c>
      <c r="C6" s="1"/>
      <c r="D6" s="30">
        <f>SUM(D3:D5)</f>
        <v>0</v>
      </c>
      <c r="E6" s="30">
        <f>SUM(E3:E5)</f>
        <v>0</v>
      </c>
      <c r="F6" s="30">
        <f>SUM(F3:F5)</f>
        <v>0</v>
      </c>
    </row>
    <row r="7" spans="2:6" x14ac:dyDescent="0.2">
      <c r="B7" s="32">
        <v>2021</v>
      </c>
      <c r="C7" s="1" t="s">
        <v>4</v>
      </c>
      <c r="D7" s="31">
        <v>0</v>
      </c>
      <c r="E7" s="31">
        <v>0.05</v>
      </c>
      <c r="F7" s="30">
        <f t="shared" si="0"/>
        <v>-0.05</v>
      </c>
    </row>
    <row r="8" spans="2:6" x14ac:dyDescent="0.2">
      <c r="B8" s="33"/>
      <c r="C8" s="1" t="s">
        <v>5</v>
      </c>
      <c r="D8" s="31">
        <v>0</v>
      </c>
      <c r="E8" s="31">
        <v>0.01</v>
      </c>
      <c r="F8" s="30">
        <f t="shared" si="0"/>
        <v>-0.01</v>
      </c>
    </row>
    <row r="9" spans="2:6" x14ac:dyDescent="0.2">
      <c r="B9" s="33"/>
      <c r="C9" s="1" t="s">
        <v>6</v>
      </c>
      <c r="D9" s="31">
        <v>0</v>
      </c>
      <c r="E9" s="31">
        <v>0.01</v>
      </c>
      <c r="F9" s="30">
        <f t="shared" si="0"/>
        <v>-0.01</v>
      </c>
    </row>
    <row r="10" spans="2:6" x14ac:dyDescent="0.2">
      <c r="B10" s="33"/>
      <c r="C10" s="1" t="s">
        <v>7</v>
      </c>
      <c r="D10" s="31">
        <v>0</v>
      </c>
      <c r="E10" s="31">
        <v>0</v>
      </c>
      <c r="F10" s="30">
        <f t="shared" si="0"/>
        <v>0</v>
      </c>
    </row>
    <row r="11" spans="2:6" x14ac:dyDescent="0.2">
      <c r="B11" s="33"/>
      <c r="C11" s="1" t="s">
        <v>8</v>
      </c>
      <c r="D11" s="31">
        <v>7836.15</v>
      </c>
      <c r="E11" s="31">
        <v>0.02</v>
      </c>
      <c r="F11" s="30">
        <f t="shared" si="0"/>
        <v>7836.1299999999992</v>
      </c>
    </row>
    <row r="12" spans="2:6" x14ac:dyDescent="0.2">
      <c r="B12" s="33"/>
      <c r="C12" s="1" t="s">
        <v>9</v>
      </c>
      <c r="D12" s="31">
        <v>4286.62</v>
      </c>
      <c r="E12" s="31">
        <v>0.02</v>
      </c>
      <c r="F12" s="30">
        <f t="shared" si="0"/>
        <v>4286.5999999999995</v>
      </c>
    </row>
    <row r="13" spans="2:6" x14ac:dyDescent="0.2">
      <c r="B13" s="33"/>
      <c r="C13" s="1" t="s">
        <v>10</v>
      </c>
      <c r="D13" s="31">
        <v>10076.64</v>
      </c>
      <c r="E13" s="31">
        <v>0.03</v>
      </c>
      <c r="F13" s="30">
        <f t="shared" si="0"/>
        <v>10076.609999999999</v>
      </c>
    </row>
    <row r="14" spans="2:6" x14ac:dyDescent="0.2">
      <c r="B14" s="33"/>
      <c r="C14" s="1" t="s">
        <v>11</v>
      </c>
      <c r="D14" s="31">
        <v>0</v>
      </c>
      <c r="E14" s="31">
        <v>0</v>
      </c>
      <c r="F14" s="30">
        <f t="shared" si="0"/>
        <v>0</v>
      </c>
    </row>
    <row r="15" spans="2:6" x14ac:dyDescent="0.2">
      <c r="B15" s="33"/>
      <c r="C15" s="1" t="s">
        <v>12</v>
      </c>
      <c r="D15" s="31">
        <v>0</v>
      </c>
      <c r="E15" s="31">
        <v>0</v>
      </c>
      <c r="F15" s="30">
        <f t="shared" si="0"/>
        <v>0</v>
      </c>
    </row>
    <row r="16" spans="2:6" x14ac:dyDescent="0.2">
      <c r="B16" s="33"/>
      <c r="C16" s="1" t="s">
        <v>1</v>
      </c>
      <c r="D16" s="31">
        <v>0</v>
      </c>
      <c r="E16" s="31">
        <v>0</v>
      </c>
      <c r="F16" s="30">
        <f t="shared" si="0"/>
        <v>0</v>
      </c>
    </row>
    <row r="17" spans="2:6" x14ac:dyDescent="0.2">
      <c r="B17" s="33"/>
      <c r="C17" s="1" t="s">
        <v>2</v>
      </c>
      <c r="D17" s="31">
        <v>0</v>
      </c>
      <c r="E17" s="31">
        <v>0.14000000000000001</v>
      </c>
      <c r="F17" s="30">
        <f t="shared" si="0"/>
        <v>-0.14000000000000001</v>
      </c>
    </row>
    <row r="18" spans="2:6" x14ac:dyDescent="0.2">
      <c r="B18" s="34"/>
      <c r="C18" s="1" t="s">
        <v>3</v>
      </c>
      <c r="D18" s="31">
        <v>0</v>
      </c>
      <c r="E18" s="31">
        <v>0.01</v>
      </c>
      <c r="F18" s="30">
        <f t="shared" si="0"/>
        <v>-0.01</v>
      </c>
    </row>
    <row r="19" spans="2:6" x14ac:dyDescent="0.2">
      <c r="B19" s="3" t="s">
        <v>14</v>
      </c>
      <c r="C19" s="1"/>
      <c r="D19" s="30">
        <f>SUM(D7:D18)</f>
        <v>22199.41</v>
      </c>
      <c r="E19" s="30">
        <f>SUM(E7:E18)</f>
        <v>0.29000000000000004</v>
      </c>
      <c r="F19" s="30">
        <f>SUM(F7:F18)</f>
        <v>22199.119999999999</v>
      </c>
    </row>
    <row r="20" spans="2:6" x14ac:dyDescent="0.2">
      <c r="B20" s="32">
        <v>2022</v>
      </c>
      <c r="C20" s="1" t="s">
        <v>4</v>
      </c>
      <c r="D20" s="31">
        <v>0</v>
      </c>
      <c r="E20" s="31">
        <v>2.72</v>
      </c>
      <c r="F20" s="30">
        <f t="shared" si="0"/>
        <v>-2.72</v>
      </c>
    </row>
    <row r="21" spans="2:6" x14ac:dyDescent="0.2">
      <c r="B21" s="33"/>
      <c r="C21" s="1" t="s">
        <v>5</v>
      </c>
      <c r="D21" s="31">
        <v>0</v>
      </c>
      <c r="E21" s="31">
        <v>3.35</v>
      </c>
      <c r="F21" s="30">
        <f t="shared" si="0"/>
        <v>-3.35</v>
      </c>
    </row>
    <row r="22" spans="2:6" x14ac:dyDescent="0.2">
      <c r="B22" s="33"/>
      <c r="C22" s="1" t="s">
        <v>6</v>
      </c>
      <c r="D22" s="31">
        <v>0</v>
      </c>
      <c r="E22" s="31">
        <v>0.01</v>
      </c>
      <c r="F22" s="30">
        <f t="shared" si="0"/>
        <v>-0.01</v>
      </c>
    </row>
    <row r="23" spans="2:6" x14ac:dyDescent="0.2">
      <c r="B23" s="33"/>
      <c r="C23" s="1" t="s">
        <v>7</v>
      </c>
      <c r="D23" s="31">
        <v>2700.76</v>
      </c>
      <c r="E23" s="31">
        <v>0.01</v>
      </c>
      <c r="F23" s="30">
        <f t="shared" si="0"/>
        <v>2700.75</v>
      </c>
    </row>
    <row r="24" spans="2:6" x14ac:dyDescent="0.2">
      <c r="B24" s="33"/>
      <c r="C24" s="1" t="s">
        <v>8</v>
      </c>
      <c r="D24" s="31">
        <v>5753.61</v>
      </c>
      <c r="E24" s="31">
        <v>0.05</v>
      </c>
      <c r="F24" s="30">
        <f t="shared" si="0"/>
        <v>5753.5599999999995</v>
      </c>
    </row>
    <row r="25" spans="2:6" x14ac:dyDescent="0.2">
      <c r="B25" s="33"/>
      <c r="C25" s="1" t="s">
        <v>9</v>
      </c>
      <c r="D25" s="31">
        <v>398.22</v>
      </c>
      <c r="E25" s="31">
        <v>0.02</v>
      </c>
      <c r="F25" s="30">
        <f t="shared" si="0"/>
        <v>398.20000000000005</v>
      </c>
    </row>
    <row r="26" spans="2:6" x14ac:dyDescent="0.2">
      <c r="B26" s="33"/>
      <c r="C26" s="1" t="s">
        <v>10</v>
      </c>
      <c r="D26" s="31">
        <v>9318.99</v>
      </c>
      <c r="E26" s="31">
        <v>0.02</v>
      </c>
      <c r="F26" s="30">
        <f t="shared" si="0"/>
        <v>9318.9699999999993</v>
      </c>
    </row>
    <row r="27" spans="2:6" x14ac:dyDescent="0.2">
      <c r="B27" s="33"/>
      <c r="C27" s="1" t="s">
        <v>11</v>
      </c>
      <c r="D27" s="31">
        <v>910.26</v>
      </c>
      <c r="E27" s="31">
        <v>0.02</v>
      </c>
      <c r="F27" s="30">
        <f t="shared" si="0"/>
        <v>910.24</v>
      </c>
    </row>
    <row r="28" spans="2:6" x14ac:dyDescent="0.2">
      <c r="B28" s="33"/>
      <c r="C28" s="1" t="s">
        <v>12</v>
      </c>
      <c r="D28" s="31">
        <v>0</v>
      </c>
      <c r="E28" s="31">
        <v>0</v>
      </c>
      <c r="F28" s="30">
        <f t="shared" si="0"/>
        <v>0</v>
      </c>
    </row>
    <row r="29" spans="2:6" x14ac:dyDescent="0.2">
      <c r="B29" s="33"/>
      <c r="C29" s="1" t="s">
        <v>1</v>
      </c>
      <c r="D29" s="31">
        <v>0</v>
      </c>
      <c r="E29" s="31">
        <v>0</v>
      </c>
      <c r="F29" s="30">
        <f t="shared" si="0"/>
        <v>0</v>
      </c>
    </row>
    <row r="30" spans="2:6" x14ac:dyDescent="0.2">
      <c r="B30" s="33"/>
      <c r="C30" s="1" t="s">
        <v>2</v>
      </c>
      <c r="D30" s="31">
        <v>0</v>
      </c>
      <c r="E30" s="31">
        <v>0</v>
      </c>
      <c r="F30" s="30">
        <f t="shared" si="0"/>
        <v>0</v>
      </c>
    </row>
    <row r="31" spans="2:6" x14ac:dyDescent="0.2">
      <c r="B31" s="34"/>
      <c r="C31" s="1" t="s">
        <v>3</v>
      </c>
      <c r="D31" s="31">
        <v>0</v>
      </c>
      <c r="E31" s="31">
        <v>0.36</v>
      </c>
      <c r="F31" s="30">
        <f t="shared" si="0"/>
        <v>-0.36</v>
      </c>
    </row>
    <row r="32" spans="2:6" x14ac:dyDescent="0.2">
      <c r="B32" s="3" t="s">
        <v>15</v>
      </c>
      <c r="C32" s="1"/>
      <c r="D32" s="30">
        <f>SUM(D20:D31)</f>
        <v>19081.839999999997</v>
      </c>
      <c r="E32" s="30">
        <f>SUM(E20:E31)</f>
        <v>6.5599999999999987</v>
      </c>
      <c r="F32" s="30">
        <f>SUM(F20:F31)</f>
        <v>19075.280000000002</v>
      </c>
    </row>
    <row r="33" spans="2:6" x14ac:dyDescent="0.2">
      <c r="B33" s="32">
        <v>2023</v>
      </c>
      <c r="C33" s="1" t="s">
        <v>4</v>
      </c>
      <c r="D33" s="31">
        <v>0</v>
      </c>
      <c r="E33" s="31">
        <v>0.01</v>
      </c>
      <c r="F33" s="30">
        <f t="shared" si="0"/>
        <v>-0.01</v>
      </c>
    </row>
    <row r="34" spans="2:6" x14ac:dyDescent="0.2">
      <c r="B34" s="33"/>
      <c r="C34" s="1" t="s">
        <v>5</v>
      </c>
      <c r="D34" s="31">
        <v>0</v>
      </c>
      <c r="E34" s="31">
        <v>0.03</v>
      </c>
      <c r="F34" s="30">
        <f t="shared" si="0"/>
        <v>-0.03</v>
      </c>
    </row>
    <row r="35" spans="2:6" x14ac:dyDescent="0.2">
      <c r="B35" s="33"/>
      <c r="C35" s="1" t="s">
        <v>6</v>
      </c>
      <c r="D35" s="31">
        <v>0</v>
      </c>
      <c r="E35" s="31">
        <v>4.5599999999999996</v>
      </c>
      <c r="F35" s="30">
        <f t="shared" si="0"/>
        <v>-4.5599999999999996</v>
      </c>
    </row>
    <row r="36" spans="2:6" x14ac:dyDescent="0.2">
      <c r="B36" s="33"/>
      <c r="C36" s="1" t="s">
        <v>7</v>
      </c>
      <c r="D36" s="31">
        <v>0</v>
      </c>
      <c r="E36" s="31">
        <v>3.31</v>
      </c>
      <c r="F36" s="30">
        <f t="shared" si="0"/>
        <v>-3.31</v>
      </c>
    </row>
    <row r="37" spans="2:6" x14ac:dyDescent="0.2">
      <c r="B37" s="33"/>
      <c r="C37" s="1" t="s">
        <v>8</v>
      </c>
      <c r="D37" s="31">
        <v>3665.6</v>
      </c>
      <c r="E37" s="31">
        <v>2.58</v>
      </c>
      <c r="F37" s="30">
        <f t="shared" si="0"/>
        <v>3663.02</v>
      </c>
    </row>
    <row r="38" spans="2:6" x14ac:dyDescent="0.2">
      <c r="B38" s="33"/>
      <c r="C38" s="1" t="s">
        <v>9</v>
      </c>
      <c r="D38" s="31">
        <v>1756.13</v>
      </c>
      <c r="E38" s="31">
        <v>1.35</v>
      </c>
      <c r="F38" s="30">
        <f t="shared" si="0"/>
        <v>1754.7800000000002</v>
      </c>
    </row>
    <row r="39" spans="2:6" x14ac:dyDescent="0.2">
      <c r="B39" s="33"/>
      <c r="C39" s="1" t="s">
        <v>10</v>
      </c>
      <c r="D39" s="31">
        <v>12738.18</v>
      </c>
      <c r="E39" s="31">
        <v>0.16</v>
      </c>
      <c r="F39" s="30">
        <f t="shared" si="0"/>
        <v>12738.02</v>
      </c>
    </row>
    <row r="40" spans="2:6" x14ac:dyDescent="0.2">
      <c r="B40" s="33"/>
      <c r="C40" s="1" t="s">
        <v>11</v>
      </c>
      <c r="D40" s="31">
        <v>1654.16</v>
      </c>
      <c r="E40" s="31">
        <v>4.26</v>
      </c>
      <c r="F40" s="30">
        <f t="shared" si="0"/>
        <v>1649.9</v>
      </c>
    </row>
    <row r="41" spans="2:6" x14ac:dyDescent="0.2">
      <c r="B41" s="33"/>
      <c r="C41" s="1" t="s">
        <v>12</v>
      </c>
      <c r="D41" s="31">
        <v>0</v>
      </c>
      <c r="E41" s="31">
        <v>2.29</v>
      </c>
      <c r="F41" s="30">
        <f t="shared" si="0"/>
        <v>-2.29</v>
      </c>
    </row>
    <row r="42" spans="2:6" x14ac:dyDescent="0.2">
      <c r="B42" s="33"/>
      <c r="C42" s="1" t="s">
        <v>1</v>
      </c>
      <c r="D42" s="31">
        <v>0</v>
      </c>
      <c r="E42" s="31">
        <v>2.74</v>
      </c>
      <c r="F42" s="30">
        <f t="shared" si="0"/>
        <v>-2.74</v>
      </c>
    </row>
    <row r="43" spans="2:6" x14ac:dyDescent="0.2">
      <c r="B43" s="33"/>
      <c r="C43" s="1" t="s">
        <v>2</v>
      </c>
      <c r="D43" s="31">
        <v>0</v>
      </c>
      <c r="E43" s="31">
        <v>4.9000000000000004</v>
      </c>
      <c r="F43" s="30">
        <f t="shared" si="0"/>
        <v>-4.9000000000000004</v>
      </c>
    </row>
    <row r="44" spans="2:6" x14ac:dyDescent="0.2">
      <c r="B44" s="34"/>
      <c r="C44" s="1" t="s">
        <v>3</v>
      </c>
      <c r="D44" s="31">
        <v>0</v>
      </c>
      <c r="E44" s="31">
        <v>5.65</v>
      </c>
      <c r="F44" s="30">
        <f t="shared" si="0"/>
        <v>-5.65</v>
      </c>
    </row>
    <row r="45" spans="2:6" x14ac:dyDescent="0.2">
      <c r="B45" s="3" t="s">
        <v>16</v>
      </c>
      <c r="C45" s="1"/>
      <c r="D45" s="30">
        <f>SUM(D33:D44)</f>
        <v>19814.07</v>
      </c>
      <c r="E45" s="30">
        <f>SUM(E33:E44)</f>
        <v>31.839999999999996</v>
      </c>
      <c r="F45" s="30">
        <f>SUM(F33:F44)</f>
        <v>19782.229999999996</v>
      </c>
    </row>
    <row r="46" spans="2:6" x14ac:dyDescent="0.2">
      <c r="B46" s="32">
        <v>2024</v>
      </c>
      <c r="C46" s="1" t="s">
        <v>4</v>
      </c>
      <c r="D46" s="31">
        <v>0</v>
      </c>
      <c r="E46" s="31">
        <v>7.14</v>
      </c>
      <c r="F46" s="30">
        <f t="shared" si="0"/>
        <v>-7.14</v>
      </c>
    </row>
    <row r="47" spans="2:6" x14ac:dyDescent="0.2">
      <c r="B47" s="33"/>
      <c r="C47" s="1" t="s">
        <v>5</v>
      </c>
      <c r="D47" s="31">
        <v>0</v>
      </c>
      <c r="E47" s="31">
        <v>5.93</v>
      </c>
      <c r="F47" s="30">
        <f t="shared" si="0"/>
        <v>-5.93</v>
      </c>
    </row>
    <row r="48" spans="2:6" x14ac:dyDescent="0.2">
      <c r="B48" s="33"/>
      <c r="C48" s="1" t="s">
        <v>6</v>
      </c>
      <c r="D48" s="31">
        <v>0</v>
      </c>
      <c r="E48" s="31">
        <v>4.72</v>
      </c>
      <c r="F48" s="30">
        <f t="shared" si="0"/>
        <v>-4.72</v>
      </c>
    </row>
    <row r="49" spans="2:6" x14ac:dyDescent="0.2">
      <c r="B49" s="33"/>
      <c r="C49" s="1" t="s">
        <v>7</v>
      </c>
      <c r="D49" s="31">
        <v>2811.74</v>
      </c>
      <c r="E49" s="31">
        <v>2.33</v>
      </c>
      <c r="F49" s="30">
        <f t="shared" si="0"/>
        <v>2809.41</v>
      </c>
    </row>
    <row r="50" spans="2:6" x14ac:dyDescent="0.2">
      <c r="B50" s="33"/>
      <c r="C50" s="1" t="s">
        <v>8</v>
      </c>
      <c r="D50" s="31">
        <v>4955.45</v>
      </c>
      <c r="E50" s="31">
        <v>2.4500000000000002</v>
      </c>
      <c r="F50" s="30">
        <f t="shared" si="0"/>
        <v>4953</v>
      </c>
    </row>
    <row r="51" spans="2:6" x14ac:dyDescent="0.2">
      <c r="B51" s="33"/>
      <c r="C51" s="1" t="s">
        <v>9</v>
      </c>
      <c r="D51" s="31">
        <v>7138.49</v>
      </c>
      <c r="E51" s="31">
        <v>2.94</v>
      </c>
      <c r="F51" s="30">
        <f t="shared" si="0"/>
        <v>7135.55</v>
      </c>
    </row>
    <row r="52" spans="2:6" x14ac:dyDescent="0.2">
      <c r="B52" s="33"/>
      <c r="C52" s="1" t="s">
        <v>10</v>
      </c>
      <c r="D52" s="31">
        <v>7031.83</v>
      </c>
      <c r="E52" s="31">
        <v>4.1399999999999997</v>
      </c>
      <c r="F52" s="30">
        <f t="shared" si="0"/>
        <v>7027.69</v>
      </c>
    </row>
    <row r="53" spans="2:6" x14ac:dyDescent="0.2">
      <c r="B53" s="33"/>
      <c r="C53" s="1" t="s">
        <v>11</v>
      </c>
      <c r="D53" s="31">
        <v>440.21</v>
      </c>
      <c r="E53" s="31">
        <v>5.09</v>
      </c>
      <c r="F53" s="30">
        <f t="shared" si="0"/>
        <v>435.12</v>
      </c>
    </row>
    <row r="54" spans="2:6" x14ac:dyDescent="0.2">
      <c r="B54" s="33"/>
      <c r="C54" s="1" t="s">
        <v>12</v>
      </c>
      <c r="D54" s="31">
        <v>0</v>
      </c>
      <c r="E54" s="31">
        <v>1.56</v>
      </c>
      <c r="F54" s="30">
        <f t="shared" si="0"/>
        <v>-1.56</v>
      </c>
    </row>
    <row r="55" spans="2:6" x14ac:dyDescent="0.2">
      <c r="B55" s="33"/>
      <c r="C55" s="1" t="s">
        <v>1</v>
      </c>
      <c r="D55" s="31">
        <v>0</v>
      </c>
      <c r="E55" s="31">
        <v>1.77</v>
      </c>
      <c r="F55" s="30">
        <f t="shared" si="0"/>
        <v>-1.77</v>
      </c>
    </row>
    <row r="56" spans="2:6" x14ac:dyDescent="0.2">
      <c r="B56" s="33"/>
      <c r="C56" s="1" t="s">
        <v>2</v>
      </c>
      <c r="D56" s="31">
        <v>0</v>
      </c>
      <c r="E56" s="31">
        <v>5.76</v>
      </c>
      <c r="F56" s="30">
        <f t="shared" si="0"/>
        <v>-5.76</v>
      </c>
    </row>
    <row r="57" spans="2:6" x14ac:dyDescent="0.2">
      <c r="B57" s="34"/>
      <c r="C57" s="1" t="s">
        <v>3</v>
      </c>
      <c r="D57" s="31">
        <v>0</v>
      </c>
      <c r="E57" s="31">
        <v>0.41</v>
      </c>
      <c r="F57" s="30">
        <f t="shared" si="0"/>
        <v>-0.41</v>
      </c>
    </row>
    <row r="58" spans="2:6" x14ac:dyDescent="0.2">
      <c r="B58" s="14" t="s">
        <v>17</v>
      </c>
      <c r="C58" s="1"/>
      <c r="D58" s="31">
        <f>SUM(D46:D57)</f>
        <v>22377.72</v>
      </c>
      <c r="E58" s="31">
        <f>SUM(E46:E57)</f>
        <v>44.239999999999995</v>
      </c>
      <c r="F58" s="31">
        <f>SUM(F46:F57)</f>
        <v>22333.48</v>
      </c>
    </row>
    <row r="59" spans="2:6" x14ac:dyDescent="0.2">
      <c r="B59" s="14">
        <v>2025</v>
      </c>
      <c r="C59" s="1" t="s">
        <v>4</v>
      </c>
      <c r="D59" s="31">
        <v>0</v>
      </c>
      <c r="E59" s="31">
        <v>5.0999999999999996</v>
      </c>
      <c r="F59" s="30">
        <f t="shared" si="0"/>
        <v>-5.0999999999999996</v>
      </c>
    </row>
    <row r="60" spans="2:6" x14ac:dyDescent="0.2">
      <c r="B60" s="14" t="s">
        <v>22</v>
      </c>
      <c r="C60" s="1"/>
      <c r="D60" s="31">
        <f>SUM(D59)</f>
        <v>0</v>
      </c>
      <c r="E60" s="31">
        <f>SUM(E59)</f>
        <v>5.0999999999999996</v>
      </c>
      <c r="F60" s="31">
        <f t="shared" ref="F60" si="1">SUM(F59)</f>
        <v>-5.0999999999999996</v>
      </c>
    </row>
    <row r="61" spans="2:6" ht="34" x14ac:dyDescent="0.2">
      <c r="B61" s="5" t="s">
        <v>18</v>
      </c>
      <c r="C61" s="1"/>
      <c r="D61" s="31">
        <f>ROUND((D6+D19+D32+D45+D58+D60),2)</f>
        <v>83473.039999999994</v>
      </c>
      <c r="E61" s="31">
        <f>ROUND((E6+E19+E32+E45+E58+E60),2)</f>
        <v>88.03</v>
      </c>
      <c r="F61" s="31">
        <f>ROUND((F6+F19+F32+F45+F58+F60),2)</f>
        <v>83385.009999999995</v>
      </c>
    </row>
    <row r="62" spans="2:6" x14ac:dyDescent="0.2">
      <c r="E62" s="15"/>
    </row>
  </sheetData>
  <mergeCells count="6">
    <mergeCell ref="B46:B57"/>
    <mergeCell ref="B2:C2"/>
    <mergeCell ref="B3:B5"/>
    <mergeCell ref="B7:B18"/>
    <mergeCell ref="B20:B31"/>
    <mergeCell ref="B33:B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7D18-5430-E340-A359-7951D1414237}">
  <dimension ref="B2:E11"/>
  <sheetViews>
    <sheetView workbookViewId="0">
      <selection activeCell="E5" sqref="E5"/>
    </sheetView>
  </sheetViews>
  <sheetFormatPr baseColWidth="10" defaultRowHeight="16" x14ac:dyDescent="0.2"/>
  <cols>
    <col min="2" max="2" width="21.6640625" customWidth="1"/>
    <col min="3" max="3" width="13.33203125" customWidth="1"/>
    <col min="4" max="4" width="17.1640625" customWidth="1"/>
    <col min="5" max="5" width="9.33203125" customWidth="1"/>
  </cols>
  <sheetData>
    <row r="2" spans="2:5" ht="25" x14ac:dyDescent="0.25">
      <c r="C2" s="29"/>
      <c r="D2" s="29"/>
      <c r="E2" s="29"/>
    </row>
    <row r="4" spans="2:5" ht="65" customHeight="1" x14ac:dyDescent="0.2">
      <c r="B4" s="18" t="s">
        <v>27</v>
      </c>
      <c r="C4" s="18" t="s">
        <v>28</v>
      </c>
      <c r="D4" s="18" t="s">
        <v>29</v>
      </c>
      <c r="E4" s="18" t="s">
        <v>30</v>
      </c>
    </row>
    <row r="5" spans="2:5" x14ac:dyDescent="0.2">
      <c r="B5" s="20" t="s">
        <v>33</v>
      </c>
      <c r="C5" s="19">
        <v>17941.259999999998</v>
      </c>
      <c r="D5" s="19">
        <f>'ELECTRİC. SUPPLIED TO THE GRID'!F6</f>
        <v>0</v>
      </c>
      <c r="E5" s="21">
        <f>-(1-(D5/C5))</f>
        <v>-1</v>
      </c>
    </row>
    <row r="6" spans="2:5" x14ac:dyDescent="0.2">
      <c r="B6" s="20" t="s">
        <v>34</v>
      </c>
      <c r="C6" s="19">
        <v>71180</v>
      </c>
      <c r="D6" s="19">
        <f>'ELECTRİC. SUPPLIED TO THE GRID'!F19</f>
        <v>22199.119999999999</v>
      </c>
      <c r="E6" s="21">
        <f t="shared" ref="E6:E10" si="0">-(1-(D6/C6))</f>
        <v>-0.68812700196684462</v>
      </c>
    </row>
    <row r="7" spans="2:5" ht="22" customHeight="1" x14ac:dyDescent="0.2">
      <c r="B7" s="20" t="s">
        <v>35</v>
      </c>
      <c r="C7" s="19">
        <v>71180</v>
      </c>
      <c r="D7" s="19">
        <f>'ELECTRİC. SUPPLIED TO THE GRID'!F32</f>
        <v>19075.280000000002</v>
      </c>
      <c r="E7" s="21">
        <f t="shared" si="0"/>
        <v>-0.73201348693453216</v>
      </c>
    </row>
    <row r="8" spans="2:5" x14ac:dyDescent="0.2">
      <c r="B8" s="20" t="s">
        <v>42</v>
      </c>
      <c r="C8" s="19">
        <v>71180</v>
      </c>
      <c r="D8" s="19">
        <f>'ELECTRİC. SUPPLIED TO THE GRID'!F45</f>
        <v>19782.229999999996</v>
      </c>
      <c r="E8" s="21">
        <f t="shared" si="0"/>
        <v>-0.72208162405169996</v>
      </c>
    </row>
    <row r="9" spans="2:5" x14ac:dyDescent="0.2">
      <c r="B9" s="20" t="s">
        <v>37</v>
      </c>
      <c r="C9" s="19">
        <v>71375.009999999995</v>
      </c>
      <c r="D9" s="19">
        <f>'ELECTRİC. SUPPLIED TO THE GRID'!F58</f>
        <v>22333.48</v>
      </c>
      <c r="E9" s="21">
        <f t="shared" si="0"/>
        <v>-0.68709664629118783</v>
      </c>
    </row>
    <row r="10" spans="2:5" x14ac:dyDescent="0.2">
      <c r="B10" s="20" t="s">
        <v>38</v>
      </c>
      <c r="C10" s="19">
        <v>4485.32</v>
      </c>
      <c r="D10" s="19">
        <f>'ELECTRİC. SUPPLIED TO THE GRID'!F60</f>
        <v>-5.0999999999999996</v>
      </c>
      <c r="E10" s="21">
        <f t="shared" si="0"/>
        <v>-1.0011370426190327</v>
      </c>
    </row>
    <row r="11" spans="2:5" x14ac:dyDescent="0.2">
      <c r="B11" s="20" t="s">
        <v>31</v>
      </c>
      <c r="C11" s="19">
        <f>SUM(C5:C10)</f>
        <v>307341.59000000003</v>
      </c>
      <c r="D11" s="19">
        <f>SUM(D5:D10)</f>
        <v>83385.009999999995</v>
      </c>
      <c r="E11" s="22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B5B7-E89E-C54B-A182-33460D5A3474}">
  <dimension ref="B1:E13"/>
  <sheetViews>
    <sheetView tabSelected="1" workbookViewId="0">
      <selection activeCell="G8" sqref="G8"/>
    </sheetView>
  </sheetViews>
  <sheetFormatPr baseColWidth="10" defaultRowHeight="16" x14ac:dyDescent="0.2"/>
  <cols>
    <col min="2" max="2" width="23.83203125" customWidth="1"/>
    <col min="3" max="3" width="19" customWidth="1"/>
    <col min="4" max="4" width="17.83203125" customWidth="1"/>
    <col min="7" max="7" width="24.33203125" customWidth="1"/>
  </cols>
  <sheetData>
    <row r="1" spans="2:5" ht="29" customHeight="1" x14ac:dyDescent="0.25">
      <c r="B1" s="38" t="s">
        <v>41</v>
      </c>
      <c r="C1" s="38"/>
      <c r="D1" s="38"/>
      <c r="E1" s="38"/>
    </row>
    <row r="3" spans="2:5" ht="42" x14ac:dyDescent="0.2">
      <c r="B3" s="26" t="s">
        <v>27</v>
      </c>
      <c r="C3" s="27" t="s">
        <v>39</v>
      </c>
      <c r="D3" s="27" t="s">
        <v>40</v>
      </c>
      <c r="E3" s="26" t="s">
        <v>30</v>
      </c>
    </row>
    <row r="4" spans="2:5" ht="17" x14ac:dyDescent="0.2">
      <c r="B4" s="24" t="s">
        <v>33</v>
      </c>
      <c r="C4" s="28">
        <f>(D13/365*92)</f>
        <v>11277.183561643837</v>
      </c>
      <c r="D4" s="28">
        <v>0</v>
      </c>
      <c r="E4" s="23">
        <f t="shared" ref="E4:E9" si="0">-(1-(D4/C4))</f>
        <v>-1</v>
      </c>
    </row>
    <row r="5" spans="2:5" ht="17" x14ac:dyDescent="0.2">
      <c r="B5" s="24" t="s">
        <v>34</v>
      </c>
      <c r="C5" s="28">
        <f>(D13/365*365)</f>
        <v>44741</v>
      </c>
      <c r="D5" s="28">
        <v>13963</v>
      </c>
      <c r="E5" s="23">
        <f t="shared" si="0"/>
        <v>-0.68791488791041777</v>
      </c>
    </row>
    <row r="6" spans="2:5" ht="17" x14ac:dyDescent="0.2">
      <c r="B6" s="24" t="s">
        <v>35</v>
      </c>
      <c r="C6" s="28">
        <f>(D13/365*365)</f>
        <v>44741</v>
      </c>
      <c r="D6" s="28">
        <v>11998</v>
      </c>
      <c r="E6" s="23">
        <f t="shared" si="0"/>
        <v>-0.73183433539706311</v>
      </c>
    </row>
    <row r="7" spans="2:5" ht="17" x14ac:dyDescent="0.2">
      <c r="B7" s="24" t="s">
        <v>36</v>
      </c>
      <c r="C7" s="28">
        <f>(D13/365*365)</f>
        <v>44741</v>
      </c>
      <c r="D7" s="28">
        <v>12443</v>
      </c>
      <c r="E7" s="23">
        <f t="shared" si="0"/>
        <v>-0.72188820097896778</v>
      </c>
    </row>
    <row r="8" spans="2:5" ht="17" x14ac:dyDescent="0.2">
      <c r="B8" s="24" t="s">
        <v>37</v>
      </c>
      <c r="C8" s="28">
        <f>(D13/365*366)</f>
        <v>44863.57808219178</v>
      </c>
      <c r="D8" s="28">
        <v>14047</v>
      </c>
      <c r="E8" s="23">
        <f t="shared" si="0"/>
        <v>-0.68689523661564933</v>
      </c>
    </row>
    <row r="9" spans="2:5" ht="17" x14ac:dyDescent="0.2">
      <c r="B9" s="24" t="s">
        <v>38</v>
      </c>
      <c r="C9" s="28">
        <f>(D13/365*23)</f>
        <v>2819.2958904109591</v>
      </c>
      <c r="D9" s="28">
        <v>-3</v>
      </c>
      <c r="E9" s="23">
        <f t="shared" si="0"/>
        <v>-1.0010640954751162</v>
      </c>
    </row>
    <row r="10" spans="2:5" ht="17" x14ac:dyDescent="0.2">
      <c r="B10" s="24" t="s">
        <v>31</v>
      </c>
      <c r="C10" s="28">
        <f>SUM(C4:C9)</f>
        <v>193183.05753424656</v>
      </c>
      <c r="D10" s="28">
        <f>SUM(D4:D9)</f>
        <v>52448</v>
      </c>
      <c r="E10" s="25" t="s">
        <v>32</v>
      </c>
    </row>
    <row r="13" spans="2:5" ht="34" customHeight="1" x14ac:dyDescent="0.2">
      <c r="B13" s="39" t="s">
        <v>43</v>
      </c>
      <c r="C13" s="39"/>
      <c r="D13" s="40">
        <v>44741</v>
      </c>
    </row>
  </sheetData>
  <mergeCells count="2">
    <mergeCell ref="B1:E1"/>
    <mergeCell ref="B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6B3F1CDB13AF34C9BCBA764A5520E09" ma:contentTypeVersion="19" ma:contentTypeDescription="Yeni belge oluşturun." ma:contentTypeScope="" ma:versionID="869d7185219c5097aa265267a888607e">
  <xsd:schema xmlns:xsd="http://www.w3.org/2001/XMLSchema" xmlns:xs="http://www.w3.org/2001/XMLSchema" xmlns:p="http://schemas.microsoft.com/office/2006/metadata/properties" xmlns:ns2="51499519-58b9-44c4-9130-24adc022ee78" xmlns:ns3="93a3a214-e06d-42fb-b16f-8408deed5396" targetNamespace="http://schemas.microsoft.com/office/2006/metadata/properties" ma:root="true" ma:fieldsID="d73eadbf1cedacb3ab71ff351c7c0e6b" ns2:_="" ns3:_="">
    <xsd:import namespace="51499519-58b9-44c4-9130-24adc022ee78"/>
    <xsd:import namespace="93a3a214-e06d-42fb-b16f-8408deed53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Dat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99519-58b9-44c4-9130-24adc022ee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55f1ed-d5de-4dc5-b322-ec9637067100}" ma:internalName="TaxCatchAll" ma:showField="CatchAllData" ma:web="51499519-58b9-44c4-9130-24adc022e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3a214-e06d-42fb-b16f-8408deed5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Resim Etiketleri" ma:readOnly="false" ma:fieldId="{5cf76f15-5ced-4ddc-b409-7134ff3c332f}" ma:taxonomyMulti="true" ma:sspId="8f2ebe2d-f553-4da4-ac09-a90a00e44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3a3a214-e06d-42fb-b16f-8408deed5396" xsi:nil="true"/>
    <TaxCatchAll xmlns="51499519-58b9-44c4-9130-24adc022ee78" xsi:nil="true"/>
    <lcf76f155ced4ddcb4097134ff3c332f xmlns="93a3a214-e06d-42fb-b16f-8408deed53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2215EE-1976-439E-B598-6C523DB9EEA6}"/>
</file>

<file path=customXml/itemProps2.xml><?xml version="1.0" encoding="utf-8"?>
<ds:datastoreItem xmlns:ds="http://schemas.openxmlformats.org/officeDocument/2006/customXml" ds:itemID="{90E234DC-E461-4C95-9FEC-15F7F5FFBA67}"/>
</file>

<file path=customXml/itemProps3.xml><?xml version="1.0" encoding="utf-8"?>
<ds:datastoreItem xmlns:ds="http://schemas.openxmlformats.org/officeDocument/2006/customXml" ds:itemID="{A25F56FF-ABED-4143-95F8-37AED3A9D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EMISSION REDUCTIONS</vt:lpstr>
      <vt:lpstr>ELECTRİC. SUPPLIED TO THE GRID</vt:lpstr>
      <vt:lpstr>ELECTRIC. GENERATION COMPARISON</vt:lpstr>
      <vt:lpstr>EMISSION REDUCTION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Yeşim Akpınar</dc:creator>
  <cp:lastModifiedBy>Yeşim Akpınar</cp:lastModifiedBy>
  <dcterms:created xsi:type="dcterms:W3CDTF">2025-01-18T13:10:43Z</dcterms:created>
  <dcterms:modified xsi:type="dcterms:W3CDTF">2025-03-19T08:47:11Z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0x01010016B3F1CDB13AF34C9BCBA764A5520E09</vt:lpwstr>
  </property>
</Properties>
</file>